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gippet\Documents\ResearchProjects_ongoing\JGippet2023_GiantAfricanLandSnail\Datasets_cleanVersions\Pathogens\"/>
    </mc:Choice>
  </mc:AlternateContent>
  <xr:revisionPtr revIDLastSave="0" documentId="13_ncr:1_{135991BB-E80F-413C-A566-5CF7ACD9E43E}" xr6:coauthVersionLast="47" xr6:coauthVersionMax="47" xr10:uidLastSave="{00000000-0000-0000-0000-000000000000}"/>
  <bookViews>
    <workbookView xWindow="-28920" yWindow="-4725" windowWidth="29040" windowHeight="15840" xr2:uid="{00000000-000D-0000-FFFF-FFFF00000000}"/>
  </bookViews>
  <sheets>
    <sheet name="savedrecs" sheetId="1" r:id="rId1"/>
    <sheet name="reviewed" sheetId="2" r:id="rId2"/>
    <sheet name="time_patterns"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8" l="1"/>
  <c r="AB3" i="8" s="1"/>
  <c r="AB4" i="8" s="1"/>
  <c r="AB5" i="8" s="1"/>
  <c r="AB6" i="8" s="1"/>
  <c r="AB7" i="8" s="1"/>
  <c r="AB8" i="8" s="1"/>
  <c r="AB9" i="8" s="1"/>
  <c r="AB10" i="8" s="1"/>
  <c r="AB11" i="8" s="1"/>
  <c r="AB12" i="8" s="1"/>
  <c r="AB13" i="8" s="1"/>
  <c r="AB14" i="8" s="1"/>
  <c r="AB15" i="8" s="1"/>
  <c r="AB16" i="8" s="1"/>
  <c r="AB17" i="8" s="1"/>
  <c r="AB18" i="8" s="1"/>
  <c r="AB19" i="8" s="1"/>
  <c r="AB20" i="8" s="1"/>
  <c r="AB21" i="8" s="1"/>
  <c r="AB22" i="8" s="1"/>
  <c r="AB23" i="8" s="1"/>
  <c r="AB24" i="8" s="1"/>
  <c r="AB25" i="8" s="1"/>
  <c r="AB26" i="8" s="1"/>
  <c r="AB27" i="8" s="1"/>
  <c r="AB28" i="8" s="1"/>
  <c r="AB29" i="8" s="1"/>
  <c r="AB30" i="8" s="1"/>
  <c r="AB31" i="8" s="1"/>
  <c r="AB32" i="8" s="1"/>
  <c r="AB33" i="8" s="1"/>
  <c r="AB34" i="8" s="1"/>
  <c r="AB35" i="8" s="1"/>
  <c r="AB36" i="8" s="1"/>
  <c r="AB37" i="8" s="1"/>
  <c r="AB38" i="8" s="1"/>
  <c r="AB39" i="8" s="1"/>
  <c r="AB40" i="8" s="1"/>
  <c r="AB41" i="8" s="1"/>
  <c r="AB42" i="8" s="1"/>
  <c r="AB43" i="8" s="1"/>
  <c r="AB44" i="8" s="1"/>
  <c r="AB45" i="8" s="1"/>
  <c r="AB46" i="8" s="1"/>
  <c r="AB47" i="8" s="1"/>
  <c r="AB48" i="8" s="1"/>
  <c r="AB49" i="8" s="1"/>
  <c r="AB50" i="8" s="1"/>
  <c r="AB51" i="8" s="1"/>
  <c r="AB52" i="8" s="1"/>
  <c r="AB53" i="8" s="1"/>
  <c r="AB54" i="8" s="1"/>
  <c r="AB55" i="8" s="1"/>
  <c r="AB56" i="8" s="1"/>
  <c r="AB57" i="8" s="1"/>
  <c r="AB58" i="8" s="1"/>
  <c r="Z2" i="8"/>
  <c r="Z3" i="8" s="1"/>
  <c r="Z4" i="8" s="1"/>
  <c r="Z5" i="8" s="1"/>
  <c r="Z6" i="8" s="1"/>
  <c r="Z7" i="8" s="1"/>
  <c r="Z8" i="8" s="1"/>
  <c r="Z9" i="8" s="1"/>
  <c r="Z10" i="8" s="1"/>
  <c r="Z11" i="8" s="1"/>
  <c r="Z12" i="8" s="1"/>
  <c r="Z13" i="8" s="1"/>
  <c r="Z14" i="8" s="1"/>
  <c r="Z15" i="8" s="1"/>
  <c r="Z16" i="8" s="1"/>
  <c r="Z17" i="8" s="1"/>
  <c r="Z18" i="8" s="1"/>
  <c r="Z19" i="8" s="1"/>
  <c r="Z20" i="8" s="1"/>
  <c r="Z21" i="8" s="1"/>
  <c r="Z22" i="8" s="1"/>
  <c r="Z23" i="8" s="1"/>
  <c r="Z24" i="8" s="1"/>
  <c r="Z25" i="8" s="1"/>
  <c r="Z26" i="8" s="1"/>
  <c r="Z27" i="8" s="1"/>
  <c r="Z28" i="8" s="1"/>
  <c r="Z29" i="8" s="1"/>
  <c r="Z30" i="8" s="1"/>
  <c r="Z31" i="8" s="1"/>
  <c r="Z32" i="8" s="1"/>
  <c r="Z33" i="8" s="1"/>
  <c r="Z34" i="8" s="1"/>
  <c r="Z35" i="8" s="1"/>
  <c r="Z36" i="8" s="1"/>
  <c r="Z37" i="8" s="1"/>
  <c r="Z38" i="8" s="1"/>
  <c r="Z39" i="8" s="1"/>
  <c r="Z40" i="8" s="1"/>
  <c r="Z41" i="8" s="1"/>
  <c r="Z42" i="8" s="1"/>
  <c r="Z43" i="8" s="1"/>
  <c r="Z44" i="8" s="1"/>
  <c r="Z45" i="8" s="1"/>
  <c r="Z46" i="8" s="1"/>
  <c r="Z47" i="8" s="1"/>
  <c r="Z48" i="8" s="1"/>
  <c r="Z49" i="8" s="1"/>
  <c r="Z50" i="8" s="1"/>
  <c r="Z51" i="8" s="1"/>
  <c r="Z52" i="8" s="1"/>
  <c r="Z53" i="8" s="1"/>
  <c r="Z54" i="8" s="1"/>
  <c r="Z55" i="8" s="1"/>
  <c r="Z56" i="8" s="1"/>
  <c r="Z57" i="8" s="1"/>
  <c r="Z58" i="8" s="1"/>
  <c r="P61" i="2"/>
  <c r="P24" i="2"/>
  <c r="P35" i="2"/>
  <c r="P37" i="2"/>
  <c r="P9" i="2"/>
  <c r="P65" i="2"/>
  <c r="P62" i="2"/>
  <c r="P160" i="2"/>
  <c r="P109" i="2"/>
  <c r="P147" i="2"/>
  <c r="P96" i="2"/>
  <c r="P12" i="2"/>
  <c r="P63" i="2"/>
  <c r="P57" i="2"/>
  <c r="P86" i="2"/>
  <c r="P75" i="2"/>
  <c r="P110" i="2"/>
  <c r="P55" i="2"/>
  <c r="P4" i="2"/>
  <c r="P60" i="2"/>
  <c r="P133" i="2"/>
  <c r="P168" i="2"/>
  <c r="P25" i="2"/>
  <c r="P111" i="2"/>
  <c r="P103" i="2"/>
  <c r="P87" i="2"/>
  <c r="P42" i="2"/>
  <c r="P36" i="2"/>
  <c r="P129" i="2"/>
  <c r="P56" i="2"/>
  <c r="P76" i="2"/>
  <c r="P182" i="2"/>
  <c r="P161" i="2"/>
  <c r="P46" i="2"/>
  <c r="P26" i="2"/>
  <c r="P67" i="2"/>
  <c r="P18" i="2"/>
  <c r="P190" i="2"/>
  <c r="P112" i="2"/>
  <c r="P19" i="2"/>
  <c r="P5" i="2"/>
  <c r="P134" i="2"/>
  <c r="P13" i="2"/>
  <c r="P52" i="2"/>
  <c r="P130" i="2"/>
  <c r="P135" i="2"/>
  <c r="P136" i="2"/>
  <c r="P38" i="2"/>
  <c r="P14" i="2"/>
  <c r="P47" i="2"/>
  <c r="P152" i="2"/>
  <c r="P104" i="2"/>
  <c r="P10" i="2"/>
  <c r="P27" i="2"/>
  <c r="P172" i="2"/>
  <c r="P78" i="2"/>
  <c r="P11" i="2"/>
  <c r="P173" i="2"/>
  <c r="P2" i="2"/>
  <c r="P20" i="2"/>
  <c r="P49" i="2"/>
  <c r="P21" i="2"/>
  <c r="P22" i="2"/>
  <c r="P97" i="2"/>
  <c r="P3" i="2"/>
  <c r="P40" i="2"/>
  <c r="P17" i="2"/>
  <c r="P15" i="2"/>
  <c r="P73" i="2"/>
  <c r="P153" i="2"/>
  <c r="P105" i="2"/>
  <c r="P122" i="2"/>
  <c r="P6" i="2"/>
  <c r="P41" i="2"/>
  <c r="P113" i="2"/>
  <c r="P79" i="2"/>
  <c r="P70" i="2"/>
  <c r="P72" i="2"/>
  <c r="P80" i="2"/>
  <c r="P81" i="2"/>
  <c r="P71" i="2"/>
  <c r="P66" i="2"/>
  <c r="P69" i="2"/>
  <c r="P68" i="2"/>
  <c r="P50" i="2"/>
  <c r="P30" i="2"/>
  <c r="P74" i="2"/>
  <c r="P51" i="2"/>
  <c r="P192" i="2"/>
  <c r="P123" i="2"/>
  <c r="P191" i="2"/>
  <c r="P179" i="2"/>
  <c r="P154" i="2"/>
  <c r="P23" i="2"/>
  <c r="P64" i="2"/>
  <c r="P162" i="2"/>
  <c r="P169" i="2"/>
  <c r="P106" i="2"/>
  <c r="P131" i="2"/>
  <c r="P107" i="2"/>
  <c r="P180" i="2"/>
  <c r="P88" i="2"/>
  <c r="P89" i="2"/>
  <c r="P108" i="2"/>
  <c r="P32" i="2"/>
  <c r="P137" i="2"/>
  <c r="P155" i="2"/>
  <c r="P181" i="2"/>
  <c r="P114" i="2"/>
  <c r="P124" i="2"/>
  <c r="P82" i="2"/>
  <c r="P28" i="2"/>
  <c r="P90" i="2"/>
  <c r="P125" i="2"/>
  <c r="P193" i="2"/>
  <c r="P29" i="2"/>
  <c r="P58" i="2"/>
  <c r="P140" i="2"/>
  <c r="P91" i="2"/>
  <c r="P54" i="2"/>
  <c r="P92" i="2"/>
  <c r="P33" i="2"/>
  <c r="P98" i="2"/>
  <c r="P163" i="2"/>
  <c r="P149" i="2"/>
  <c r="P150" i="2"/>
  <c r="P7" i="2"/>
  <c r="P141" i="2"/>
  <c r="P99" i="2"/>
  <c r="P164" i="2"/>
  <c r="P100" i="2"/>
  <c r="P171" i="2"/>
  <c r="P59" i="2"/>
  <c r="P142" i="2"/>
  <c r="P143" i="2"/>
  <c r="P115" i="2"/>
  <c r="P101" i="2"/>
  <c r="P116" i="2"/>
  <c r="P8" i="2"/>
  <c r="P189" i="2"/>
  <c r="P132" i="2"/>
  <c r="P144" i="2"/>
  <c r="P126" i="2"/>
  <c r="P117" i="2"/>
  <c r="P145" i="2"/>
  <c r="P93" i="2"/>
  <c r="P83" i="2"/>
  <c r="P138" i="2"/>
  <c r="P178" i="2"/>
  <c r="P84" i="2"/>
  <c r="P127" i="2"/>
  <c r="P156" i="2"/>
  <c r="P118" i="2"/>
  <c r="P45" i="2"/>
  <c r="P157" i="2"/>
  <c r="P186" i="2"/>
  <c r="P128" i="2"/>
  <c r="P188" i="2"/>
  <c r="P85" i="2"/>
  <c r="P102" i="2"/>
  <c r="P94" i="2"/>
  <c r="P174" i="2"/>
  <c r="P158" i="2"/>
  <c r="P95" i="2"/>
  <c r="P159" i="2"/>
  <c r="P146" i="2"/>
  <c r="P119" i="2"/>
  <c r="P165" i="2"/>
  <c r="P166" i="2"/>
  <c r="P120" i="2"/>
  <c r="P183" i="2"/>
  <c r="P34" i="2"/>
  <c r="P175" i="2"/>
  <c r="P184" i="2"/>
  <c r="BG2" i="1"/>
  <c r="BU2" i="1"/>
  <c r="BG3" i="1"/>
  <c r="BU3" i="1"/>
  <c r="BG4" i="1"/>
  <c r="BU4" i="1"/>
  <c r="BG5" i="1"/>
  <c r="BU5" i="1"/>
  <c r="BG6" i="1"/>
  <c r="BU6" i="1"/>
  <c r="BG7" i="1"/>
  <c r="BU7" i="1"/>
  <c r="BG8" i="1"/>
  <c r="BU8" i="1"/>
  <c r="BG9" i="1"/>
  <c r="BU9" i="1"/>
  <c r="BU10" i="1"/>
  <c r="BG11" i="1"/>
  <c r="BU11" i="1"/>
  <c r="BG12" i="1"/>
  <c r="BU12" i="1"/>
  <c r="BG13" i="1"/>
  <c r="BU13" i="1"/>
  <c r="BG14" i="1"/>
  <c r="BU14" i="1"/>
  <c r="BG15" i="1"/>
  <c r="BU15" i="1"/>
  <c r="BG16" i="1"/>
  <c r="BU16" i="1"/>
  <c r="BG17" i="1"/>
  <c r="BU17" i="1"/>
  <c r="BG18" i="1"/>
  <c r="BU18" i="1"/>
  <c r="BG19" i="1"/>
  <c r="BU19" i="1"/>
  <c r="BG20" i="1"/>
  <c r="BU20" i="1"/>
  <c r="BG21" i="1"/>
  <c r="BU21" i="1"/>
  <c r="BG22" i="1"/>
  <c r="BU22" i="1"/>
  <c r="BG23" i="1"/>
  <c r="BU23" i="1"/>
  <c r="BG24" i="1"/>
  <c r="BU24" i="1"/>
  <c r="BG25" i="1"/>
  <c r="BU25" i="1"/>
  <c r="BG26" i="1"/>
  <c r="BU26" i="1"/>
  <c r="BG27" i="1"/>
  <c r="BU27" i="1"/>
  <c r="BG28" i="1"/>
  <c r="BU28" i="1"/>
  <c r="BG29" i="1"/>
  <c r="BU29" i="1"/>
  <c r="BG30" i="1"/>
  <c r="BU30" i="1"/>
  <c r="BG31" i="1"/>
  <c r="BU31" i="1"/>
  <c r="BG32" i="1"/>
  <c r="BU32" i="1"/>
  <c r="BG33" i="1"/>
  <c r="BU33" i="1"/>
  <c r="BG34" i="1"/>
  <c r="BU34" i="1"/>
  <c r="BG35" i="1"/>
  <c r="BU35" i="1"/>
  <c r="BG36" i="1"/>
  <c r="BU36" i="1"/>
  <c r="BG37" i="1"/>
  <c r="BU37" i="1"/>
  <c r="BG38" i="1"/>
  <c r="BU38" i="1"/>
  <c r="BG39" i="1"/>
  <c r="BU39" i="1"/>
  <c r="BG40" i="1"/>
  <c r="BU40" i="1"/>
  <c r="BU41" i="1"/>
  <c r="BG42" i="1"/>
  <c r="BU42" i="1"/>
  <c r="BG43" i="1"/>
  <c r="BU43" i="1"/>
  <c r="BU44" i="1"/>
  <c r="BG45" i="1"/>
  <c r="BU45" i="1"/>
  <c r="BG46" i="1"/>
  <c r="BU46" i="1"/>
  <c r="BG47" i="1"/>
  <c r="BU47" i="1"/>
  <c r="BU48" i="1"/>
  <c r="BG49" i="1"/>
  <c r="BU49" i="1"/>
  <c r="BG50" i="1"/>
  <c r="BU50" i="1"/>
  <c r="BG51" i="1"/>
  <c r="BU51" i="1"/>
  <c r="BG52" i="1"/>
  <c r="BU52" i="1"/>
  <c r="BG53" i="1"/>
  <c r="BU53" i="1"/>
  <c r="BG54" i="1"/>
  <c r="BU54" i="1"/>
  <c r="BG55" i="1"/>
  <c r="BU55" i="1"/>
  <c r="BG56" i="1"/>
  <c r="BU56" i="1"/>
  <c r="BU57" i="1"/>
  <c r="BG58" i="1"/>
  <c r="BU58" i="1"/>
  <c r="BG59" i="1"/>
  <c r="BU59" i="1"/>
  <c r="BU60" i="1"/>
  <c r="BG61" i="1"/>
  <c r="BU61" i="1"/>
  <c r="BG62" i="1"/>
  <c r="BU62" i="1"/>
  <c r="BU63" i="1"/>
  <c r="BG64" i="1"/>
  <c r="BU64" i="1"/>
  <c r="BU65" i="1"/>
  <c r="BG66" i="1"/>
  <c r="BU66" i="1"/>
  <c r="BG67" i="1"/>
  <c r="BU67" i="1"/>
  <c r="BG68" i="1"/>
  <c r="BU68" i="1"/>
  <c r="BG69" i="1"/>
  <c r="BU69" i="1"/>
  <c r="BG70" i="1"/>
  <c r="BU70" i="1"/>
  <c r="BG71" i="1"/>
  <c r="BU71" i="1"/>
  <c r="BG72" i="1"/>
  <c r="BU72" i="1"/>
  <c r="BG73" i="1"/>
  <c r="BU73" i="1"/>
  <c r="BG74" i="1"/>
  <c r="BU74" i="1"/>
  <c r="BG75" i="1"/>
  <c r="BU75" i="1"/>
  <c r="BG76" i="1"/>
  <c r="BU76" i="1"/>
  <c r="BG77" i="1"/>
  <c r="BU77" i="1"/>
  <c r="BG78" i="1"/>
  <c r="BU78" i="1"/>
  <c r="BG79" i="1"/>
  <c r="BU79" i="1"/>
  <c r="BG80" i="1"/>
  <c r="BU80" i="1"/>
  <c r="BG81" i="1"/>
  <c r="BU81" i="1"/>
  <c r="BG82" i="1"/>
  <c r="BU82" i="1"/>
  <c r="BG83" i="1"/>
  <c r="BU83" i="1"/>
  <c r="BG84" i="1"/>
  <c r="BU84" i="1"/>
  <c r="BG85" i="1"/>
  <c r="BU85" i="1"/>
  <c r="BG86" i="1"/>
  <c r="BU86" i="1"/>
  <c r="BG87" i="1"/>
  <c r="BU87" i="1"/>
  <c r="BU88" i="1"/>
  <c r="BU89" i="1"/>
  <c r="BG90" i="1"/>
  <c r="BU90" i="1"/>
  <c r="BG91" i="1"/>
  <c r="BU91" i="1"/>
  <c r="BG92" i="1"/>
  <c r="BU92" i="1"/>
  <c r="BG93" i="1"/>
  <c r="BU93" i="1"/>
  <c r="BG94" i="1"/>
  <c r="BU94" i="1"/>
  <c r="BG95" i="1"/>
  <c r="BU95" i="1"/>
  <c r="BG96" i="1"/>
  <c r="BU96" i="1"/>
  <c r="BG97" i="1"/>
  <c r="BU97" i="1"/>
  <c r="BG98" i="1"/>
  <c r="BU98" i="1"/>
  <c r="BG99" i="1"/>
  <c r="BU99" i="1"/>
  <c r="BG100" i="1"/>
  <c r="BU100" i="1"/>
  <c r="BU101" i="1"/>
  <c r="BG102" i="1"/>
  <c r="BU102" i="1"/>
  <c r="BG103" i="1"/>
  <c r="BU103" i="1"/>
  <c r="BU104" i="1"/>
  <c r="BG105" i="1"/>
  <c r="BU105" i="1"/>
  <c r="BG106" i="1"/>
  <c r="BU106" i="1"/>
  <c r="BU107" i="1"/>
  <c r="BG108" i="1"/>
  <c r="BU108" i="1"/>
  <c r="BG109" i="1"/>
  <c r="BU109" i="1"/>
  <c r="BG110" i="1"/>
  <c r="BU110" i="1"/>
  <c r="BG111" i="1"/>
  <c r="BU111" i="1"/>
  <c r="BG112" i="1"/>
  <c r="BU112" i="1"/>
  <c r="BG113" i="1"/>
  <c r="BU113" i="1"/>
  <c r="BG114" i="1"/>
  <c r="BU114" i="1"/>
  <c r="BG115" i="1"/>
  <c r="BU115" i="1"/>
  <c r="BG116" i="1"/>
  <c r="BU116" i="1"/>
  <c r="BU117" i="1"/>
  <c r="BG118" i="1"/>
  <c r="BU118" i="1"/>
  <c r="BG119" i="1"/>
  <c r="BU119" i="1"/>
  <c r="BG120" i="1"/>
  <c r="BU120" i="1"/>
  <c r="BG121" i="1"/>
  <c r="BU121" i="1"/>
  <c r="BG122" i="1"/>
  <c r="BU122" i="1"/>
  <c r="BG123" i="1"/>
  <c r="BU123" i="1"/>
  <c r="BG124" i="1"/>
  <c r="BU124" i="1"/>
  <c r="BG125" i="1"/>
  <c r="BU125" i="1"/>
  <c r="BG126" i="1"/>
  <c r="BU126" i="1"/>
  <c r="BG127" i="1"/>
  <c r="BU127" i="1"/>
  <c r="BG128" i="1"/>
  <c r="BU128" i="1"/>
  <c r="BG129" i="1"/>
  <c r="BU129" i="1"/>
  <c r="BG130" i="1"/>
  <c r="BU130" i="1"/>
  <c r="BG131" i="1"/>
  <c r="BU131" i="1"/>
  <c r="BG132" i="1"/>
  <c r="BU132" i="1"/>
  <c r="BG133" i="1"/>
  <c r="BU133" i="1"/>
  <c r="BG134" i="1"/>
  <c r="BU134" i="1"/>
  <c r="BG135" i="1"/>
  <c r="BU135" i="1"/>
  <c r="BG136" i="1"/>
  <c r="BU136" i="1"/>
  <c r="BG137" i="1"/>
  <c r="BU137" i="1"/>
  <c r="BG138" i="1"/>
  <c r="BU138" i="1"/>
  <c r="BG139" i="1"/>
  <c r="BU139" i="1"/>
  <c r="BG140" i="1"/>
  <c r="BU140" i="1"/>
  <c r="BG141" i="1"/>
  <c r="BU141" i="1"/>
  <c r="BG142" i="1"/>
  <c r="BU142" i="1"/>
  <c r="BG143" i="1"/>
  <c r="BU143" i="1"/>
  <c r="BG144" i="1"/>
  <c r="BU144" i="1"/>
  <c r="BG145" i="1"/>
  <c r="BU145" i="1"/>
  <c r="BG146" i="1"/>
  <c r="BU146" i="1"/>
  <c r="BG147" i="1"/>
  <c r="BU147" i="1"/>
  <c r="BG148" i="1"/>
  <c r="BU148" i="1"/>
  <c r="BG149" i="1"/>
  <c r="BU149" i="1"/>
  <c r="BG150" i="1"/>
  <c r="BU150" i="1"/>
  <c r="BU151" i="1"/>
  <c r="BG152" i="1"/>
  <c r="BU152" i="1"/>
  <c r="BG153" i="1"/>
  <c r="BU153" i="1"/>
  <c r="BG154" i="1"/>
  <c r="BU154" i="1"/>
  <c r="BG155" i="1"/>
  <c r="BU155" i="1"/>
  <c r="BG156" i="1"/>
  <c r="BU156" i="1"/>
  <c r="BG157" i="1"/>
  <c r="BU157" i="1"/>
  <c r="BG158" i="1"/>
  <c r="BU158" i="1"/>
  <c r="BG159" i="1"/>
  <c r="BU159" i="1"/>
  <c r="BG160" i="1"/>
  <c r="BU160" i="1"/>
  <c r="BG161" i="1"/>
  <c r="BU161" i="1"/>
  <c r="BG162" i="1"/>
  <c r="BU162" i="1"/>
  <c r="BU163" i="1"/>
  <c r="BG164" i="1"/>
  <c r="BU164" i="1"/>
  <c r="BG165" i="1"/>
  <c r="BU165" i="1"/>
  <c r="BG166" i="1"/>
  <c r="BU166" i="1"/>
  <c r="BG167" i="1"/>
  <c r="BU167" i="1"/>
  <c r="BG168" i="1"/>
  <c r="BU168" i="1"/>
  <c r="BG169" i="1"/>
  <c r="BU169" i="1"/>
  <c r="BG170" i="1"/>
  <c r="BU170" i="1"/>
  <c r="BG171" i="1"/>
  <c r="BU171" i="1"/>
  <c r="BG172" i="1"/>
  <c r="BU172" i="1"/>
  <c r="BG173" i="1"/>
  <c r="BU173" i="1"/>
  <c r="BG174" i="1"/>
  <c r="BU174" i="1"/>
  <c r="BG175" i="1"/>
  <c r="BU175" i="1"/>
  <c r="BG176" i="1"/>
  <c r="BU176" i="1"/>
  <c r="BG177" i="1"/>
  <c r="BU177" i="1"/>
  <c r="BU178" i="1"/>
  <c r="BG179" i="1"/>
  <c r="BU179" i="1"/>
  <c r="BG180" i="1"/>
  <c r="BU180" i="1"/>
  <c r="BG181" i="1"/>
  <c r="BU181" i="1"/>
  <c r="BG182" i="1"/>
  <c r="BU182" i="1"/>
  <c r="BG183" i="1"/>
  <c r="BU183" i="1"/>
  <c r="BG184" i="1"/>
  <c r="BU184" i="1"/>
  <c r="BG185" i="1"/>
  <c r="BU185" i="1"/>
  <c r="BG186" i="1"/>
  <c r="BU186" i="1"/>
  <c r="BG187" i="1"/>
  <c r="BU187" i="1"/>
  <c r="BU188" i="1"/>
  <c r="BG189" i="1"/>
  <c r="BU189" i="1"/>
  <c r="BG190" i="1"/>
  <c r="BU190" i="1"/>
  <c r="BG191" i="1"/>
  <c r="BU191" i="1"/>
  <c r="BG192" i="1"/>
  <c r="BU192" i="1"/>
  <c r="BG193" i="1"/>
  <c r="BU193" i="1"/>
</calcChain>
</file>

<file path=xl/sharedStrings.xml><?xml version="1.0" encoding="utf-8"?>
<sst xmlns="http://schemas.openxmlformats.org/spreadsheetml/2006/main" count="14746" uniqueCount="3881">
  <si>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</si>
  <si>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</si>
  <si>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</si>
  <si>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</si>
  <si>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</si>
  <si>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</si>
  <si>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</si>
  <si>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</si>
  <si>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</si>
  <si>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</si>
  <si>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</si>
  <si>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</si>
  <si>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</si>
  <si>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</si>
  <si>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</si>
  <si>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</si>
  <si>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</si>
  <si>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</si>
  <si>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</si>
  <si>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</si>
  <si>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</si>
  <si>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</si>
  <si>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</si>
  <si>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</si>
  <si>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</si>
  <si>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</si>
  <si>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</si>
  <si>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</si>
  <si>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</si>
  <si>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</si>
  <si>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</si>
  <si>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</si>
  <si>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</si>
  <si>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</si>
  <si>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</si>
  <si>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</si>
  <si>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</si>
  <si>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</si>
  <si>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</si>
  <si>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</si>
  <si>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</si>
  <si>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</si>
  <si>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</si>
  <si>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</si>
  <si>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</si>
  <si>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</si>
  <si>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</si>
  <si>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</si>
  <si>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</si>
  <si>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</si>
  <si>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</si>
  <si>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</si>
  <si>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</si>
  <si>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</si>
  <si>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</si>
  <si>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</si>
  <si>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</si>
  <si>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</si>
  <si>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</si>
  <si>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</si>
  <si>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</si>
  <si>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</si>
  <si>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</si>
  <si>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</si>
  <si>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</si>
  <si>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</si>
  <si>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</si>
  <si>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</si>
  <si>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</si>
  <si>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</si>
  <si>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</si>
  <si>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</si>
  <si>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</si>
  <si>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Thiengo, SC; Faraco, FA; Salgado, NC; Cowie, RH; Fernandez, MA</t>
  </si>
  <si>
    <t/>
  </si>
  <si>
    <t>Thiengo, Silvana C.; Faraco, Fabio Andre; Salgado, Norma C.; Cowie, Robert H.; Fernandez, Monica A.</t>
  </si>
  <si>
    <t>Rapid spread of an invasive snail in South America: the giant African snail, Achatina fulica, in Brasil</t>
  </si>
  <si>
    <t>BIOLOGICAL INVASIONS</t>
  </si>
  <si>
    <t>English</t>
  </si>
  <si>
    <t>Article</t>
  </si>
  <si>
    <t>Achatina fulica; Brasil; control; dispersal; giant African snail; mollusca</t>
  </si>
  <si>
    <t>TREE SNAILS</t>
  </si>
  <si>
    <t>Beginning around 1800, but primarily since the early and mid-twentieth century, the giant African snail, Achatina (Lissachatina) fulica Bowdich, 1822, has been introduced throughout the tropics and subtropics and has been considered the most important snail pest in these regions. In Brasil, specimens probably brought from Indonesia were introduced into the state of Parana in the 1980s for commercial purposes (escargot farming) that were not successful. Achatina fulica is now widespread in at least 23 out of 26 Brasilian states and the Federal District, including the Amazonian region and natural reserves. Among the reasons for the species' rapid invasion are its high reproductive capacity and the tendency for people to release the snails into the wild. Achatina fulica occurs in dense populations in urban areas where it is a pest in ornamental gardens, vegetable gardens, and small-scale agriculture. Also of concern is the damage caused to the environment, and potential competition with native terrestrial mollusks. It can also act as an intermediate host of Angiostrongylus cantonensis, a nematode that can cause meningoencephalitis in people, and it may be a potential host of A. costaricensis, which causes abdominal angiostrongylosis, a zoonosis that occurs from the southern United States to northern Argentina. Management and control measures for A. fulica are under way in Brasil through a national plan implemented by the Brasilian government.</t>
  </si>
  <si>
    <t>Univ Hawaii, Ctr Conservat Res &amp; Training, Honolulu, HI 96822 USA; Inst Oswaldo Cruz Fiocruz, Dept Malacol, BR-2104090 Rio De Janeiro, Brazil; Superintendencia No Estado Rio Grande Sul, IBAMA, BR-9005250 Porto Alegre, RS, Brazil; Museu Nacl UFRJ, Setor Malacol, BR-20940040 Sao Cristovao, RJ, Brazil</t>
  </si>
  <si>
    <t>Thiengo, SC (corresponding author), Univ Hawaii, Ctr Conservat Res &amp; Training, 3050 Maile Way, Honolulu, HI 96822 USA.</t>
  </si>
  <si>
    <t>sthiengo@ioc.fiocruz.br</t>
  </si>
  <si>
    <t>Cowie, Robert/AAM-9509-2020; Thiengo, Silvana A R C/I-2886-2015</t>
  </si>
  <si>
    <t>Thiengo, Silvana/0000-0002-5547-206X</t>
  </si>
  <si>
    <t>SPRINGER</t>
  </si>
  <si>
    <t>DORDRECHT</t>
  </si>
  <si>
    <t>VAN GODEWIJCKSTRAAT 30, 3311 GZ DORDRECHT, NETHERLANDS</t>
  </si>
  <si>
    <t>1387-3547</t>
  </si>
  <si>
    <t>1573-1464</t>
  </si>
  <si>
    <t>BIOL INVASIONS</t>
  </si>
  <si>
    <t>Biol. Invasions</t>
  </si>
  <si>
    <t>AUG</t>
  </si>
  <si>
    <t>10.1007/s10530-006-9069-6</t>
  </si>
  <si>
    <t>Biodiversity Conservation; Ecology</t>
  </si>
  <si>
    <t>Science Citation Index Expanded (SCI-EXPANDED)</t>
  </si>
  <si>
    <t>Biodiversity &amp; Conservation; Environmental Sciences &amp; Ecology</t>
  </si>
  <si>
    <t>201BA</t>
  </si>
  <si>
    <t>2022-10-03</t>
  </si>
  <si>
    <t>WOS:000248805300007</t>
  </si>
  <si>
    <t>Cordoba, D; Patino-Montoya, A; Giraldo, A</t>
  </si>
  <si>
    <t>Cordoba-R, Diego; Patino-Montoya, Angie; Giraldo, Alan</t>
  </si>
  <si>
    <t>Prevalence of Strongylida nematodes associated with African Snail, Achatina fulica, in Valle del Cauca, Colombia</t>
  </si>
  <si>
    <t>REVISTA MVZ CORDOBA</t>
  </si>
  <si>
    <t>Angiostrongylus; Achatina fulica; Parasitology</t>
  </si>
  <si>
    <t>ANGIOSTRONGYLUS-CANTONENSIS; PARASITE</t>
  </si>
  <si>
    <t>Objectives. To establish the presence and prevalence of Strongylida nematode parasites in Achatina fulica in the Valle del Cauca, especially of nematodes that are potentially pathogenic for humans. Materials and methods. A. fulica individuals were collected in nine cities of the Valle del Cauca, Colombia. Direct visual examination was used to identify A. fulica parasites. Nematodes were separated from tissue or collected from mucus, washed in saline solution, and fixed in a hot AFA solution. Samples were mounted in glycerine and observed under the microscope. Results. The general nematode parasite prevalence was 35% in 2013. The city with highest prevalence during 2013 was Cartago (60%), following by Buenaventura (42.9%) and Cali (33%), while during 2014 were Cali (30%) and Buenaventura (30%). The Strongylida nematodes registered were classified in three genera: Angiostrongylus (14.7% prevalence), Aelurostrongylus (2.6%), and Strongyluris (2.6%). The city with highest positive records of Angiostrongylus was Cali during 2014 and Aelurostrongylus was Buenaventura during 2013. Strongyluris genus was recorded only in Cali during 2013, with a prevalence of 11%. Of the nine evaluated cities, five has presence of Angiostrongylus. Conclusions. Three genera of Strongylida nematode were recorded associated with A. fulicas specimens in the Valle del Cauca during 2013 and 2014. Therefore, the role that A. fulica and native mollusk species could be playing in the life cycle of these parasites at the local level should not underestimated.</t>
  </si>
  <si>
    <t>[Cordoba-R, Diego; Patino-Montoya, Angie; Giraldo, Alan] Univ Valle, Fac Ciencias Nat &amp; Exactas, Dept Biol, Grp Invest Ecol Anim, Apartado Aereo 25360, Cali, Colombia</t>
  </si>
  <si>
    <t>Giraldo, A (corresponding author), Univ Valle, Fac Ciencias Nat &amp; Exactas, Dept Biol, Grp Invest Ecol Anim, Apartado Aereo 25360, Cali, Colombia.</t>
  </si>
  <si>
    <t>giraldo@correounivalle.edu.co</t>
  </si>
  <si>
    <t>Giraldo, Alan/K-7794-2019</t>
  </si>
  <si>
    <t>Giraldo, Alan/0000-0001-9182-888X</t>
  </si>
  <si>
    <t>Autonomous Regional Corporation of Valle del Cauca (CVC); Universidad del Valle [028, 054]</t>
  </si>
  <si>
    <t>Autonomous Regional Corporation of Valle del Cauca (CVC); Universidad del Valle</t>
  </si>
  <si>
    <t>We thank to Wilmar Bolivar, Angela Maria Gonzalez, Mario Fernando Garces, Angelica Maria Prado, Monica Gomez, Baltazar Gonzalez, Natalia Ferro, Rodrigo Lozano, Laura Obando and Natalia Rivera for their support during the field sampling. This work was co-financed by the Autonomous Regional Corporation of Valle del Cauca (CVC) and Universidad del Valle, through the project Generation of baseline information on the invasive species Achatina fulica in the department of Valle del Cauca, Phase 1: Agreement 028 of 2013, Phase 2: Agreement 054 of 2014.</t>
  </si>
  <si>
    <t>UNIV CORDOBA</t>
  </si>
  <si>
    <t>MONTERIA</t>
  </si>
  <si>
    <t>FAC MEDICINA VETERINARIA Y ZOOTECNIA, KM 26, VIA CIENEGA DE ORO, APARTADO AEREO NO 354, MONTERIA, 00000, COLOMBIA</t>
  </si>
  <si>
    <t>0122-0268</t>
  </si>
  <si>
    <t>REV MVZ CORDOBA</t>
  </si>
  <si>
    <t>Rev. MVZ Cordoba</t>
  </si>
  <si>
    <t>SEP-DEC</t>
  </si>
  <si>
    <t>10.21897/rmvz.1132</t>
  </si>
  <si>
    <t>Agriculture, Dairy &amp; Animal Science</t>
  </si>
  <si>
    <t>Agriculture</t>
  </si>
  <si>
    <t>GS9ZS</t>
  </si>
  <si>
    <t>gold, Green Submitted</t>
  </si>
  <si>
    <t>WOS:000444087800010</t>
  </si>
  <si>
    <t>Valente, R; Diaz, JI; Lorenti, E; Salomon, OD; Navone, GT</t>
  </si>
  <si>
    <t>Valente, R.; Diaz, J. I.; Lorenti, E.; Salomon, O. D.; Navone, G. T.</t>
  </si>
  <si>
    <t>Nematodes from Achatina fulica Bowdich, 1822 (Mollusca: Gastropoda) in Argentina</t>
  </si>
  <si>
    <t>HELMINTHOLOGIA</t>
  </si>
  <si>
    <t>Achatina fulica; intermediate host; Strongyluris sp.; parasite surveillance</t>
  </si>
  <si>
    <t>GIANT AFRICAN SNAIL; ANGIOSTRONGYLUS-CANTONENSIS</t>
  </si>
  <si>
    <t>The aim of this study is to describe the nematode cysts and larvae found in Achatina fulica, the giant African snail, in the northeast of Argentina. A total of 373 snails were collected from the cities of Puerto Iguazu and Corrientes. Cysts (N= 2958) containing nematodes identified as L3 Strongyluris sp. were found in the mantle cavity of 87 snails from Puerto Iguazu City (Prevalence 23 %; Mean Intensity= 34; Mean Abundance= 8). The shell size correlated with prevalence, mean intensity and mean abundance (p&lt;0.05) indicating that there is an exposure-infection constant rather than an accidental one. In other hand, the absence of infection in the smallest shell size suggests a threshold of size to be infected. Taking into account that there exist records of A. fulica infected by nematodes of medical and veterinary importance such as Angiostrongylus and Aelurostrongylus in some Brazilian states near Puerto Iguazu, we emphasize the need for snail surveillance.</t>
  </si>
  <si>
    <t>[Valente, R.; Salomon, O. D.] Inst Nacl Med Trop INMeT, Jujuy S-N, RA-3370 Puerto Iguazu, Misiones Provin, Argentina; [Diaz, J. I.; Lorenti, E.; Navone, G. T.] UNLP, Fac Ciencias Nat &amp; Museo, Ctr Estudios Parasitol &amp; Vectores CCT La Plata, CONICET, Calle 120 E-61 &amp; 62,B1900FWA, La Plata, Buenos Aires, Argentina</t>
  </si>
  <si>
    <t>Valente, R (corresponding author), Inst Nacl Med Trop INMeT, Jujuy S-N, RA-3370 Puerto Iguazu, Misiones Provin, Argentina.</t>
  </si>
  <si>
    <t>romina_valente81@hotmail.com</t>
  </si>
  <si>
    <t>Salomon, Oscar/0000-0002-6206-3862</t>
  </si>
  <si>
    <t>Universidad National de La Plata [N751]</t>
  </si>
  <si>
    <t>Universidad National de La Plata(National University of La Plata)</t>
  </si>
  <si>
    <t>This study was partially funded by the Universidad National de La Plata (N751).</t>
  </si>
  <si>
    <t>WALTER DE GRUYTER GMBH</t>
  </si>
  <si>
    <t>BERLIN</t>
  </si>
  <si>
    <t>GENTHINER STRASSE 13, D-10785 BERLIN, GERMANY</t>
  </si>
  <si>
    <t>0440-6605</t>
  </si>
  <si>
    <t>1336-9083</t>
  </si>
  <si>
    <t>Helminthologia</t>
  </si>
  <si>
    <t>MAR</t>
  </si>
  <si>
    <t>10.1515/helmin-2015-0071</t>
  </si>
  <si>
    <t>Parasitology; Zoology</t>
  </si>
  <si>
    <t>DG7WE</t>
  </si>
  <si>
    <t>gold, Green Published</t>
  </si>
  <si>
    <t>WOS:000372293600015</t>
  </si>
  <si>
    <t>Iwanowicz, DD; Sanders, LR; Schill, WB; Xayavong, MV; da Silva, AJ; Qvarnstrom, Y; Smith, T</t>
  </si>
  <si>
    <t>Iwanowicz, Deborah D.; Sanders, Lakyn R.; Schill, W. Bane; Xayavong, Maniphet V.; da Silva, Alexandre J.; Qvarnstrom, Yvonne; Smith, Trevor</t>
  </si>
  <si>
    <t>Spread of the Rat Lungworm (Angiostrongylus cantonensis) in Giant African Land Snails (Lissachatina fulica) in Florida, USA</t>
  </si>
  <si>
    <t>JOURNAL OF WILDLIFE DISEASES</t>
  </si>
  <si>
    <t>Angiostrongylus cantonensis; Lissachatina fulica; parasite; quantitative PCR; rat lungworm</t>
  </si>
  <si>
    <t>INFECTION</t>
  </si>
  <si>
    <t>The rat lungworm (Angiostrongylus cantonensis) is a parasitic nematode that causes rat lungworm disease. It is the leading cause of eosinophilic meningitis and is a zoonotic health risk. We confirmed the presence of A. cantonensis using species-specific, quantitative PCR in 18 of 50 (36%) giant African land snails (Lissachatina fulica) collected from Miami, Florida, US in May 2013. These snails were collected from seven of 21 core areas that the Florida Department of Agriculture and Consumer Services monitor weekly. Rat lungworms have not previously been identified in these areas. Duplicate DNA extractions of foot muscle tissue from each snail were tested. Of the seven core areas we examined, six were positive for A. cantonensis and prevalence of infection ranged from 27% to 100%. Of the 18 positive snails, only five were positive in both extractions. Our results confirm an increase in the range and prevalence of rat lungworm infection in Miami. We also emphasize the importance of extracting sufficient host tissue to minimize false negatives.</t>
  </si>
  <si>
    <t>[Iwanowicz, Deborah D.; Schill, W. Bane] US Geol Survey, Fish Hlth Branch, Kearneysville, WV 25430 USA; [Sanders, Lakyn R.] US Geol Survey, Cherokee Nation Technol Solut, Fish Hlth Branch, Kearneysville, WV 25430 USA; [Xayavong, Maniphet V.] Ctr Dis Control &amp; Prevent, Div Parasit Dis &amp; Malaria, Ctr Global Hlth, Atlanta, GA 30329 USA; [da Silva, Alexandre J.; Qvarnstrom, Yvonne] US FDA, Div Virulence Assessment, Off Appl Res &amp; Safety Assessment, Ctr Food Safety &amp; Appl Nutr, Laurel, MD 20708 USA; [Smith, Trevor] Florida Dept Agr &amp; Consumer Serv, Gainesville, FL 32608 USA</t>
  </si>
  <si>
    <t>Iwanowicz, DD (corresponding author), US Geol Survey, Fish Hlth Branch, 11649 Leetown Rd, Kearneysville, WV 25430 USA.</t>
  </si>
  <si>
    <t>diwanowicz@usgs.gov</t>
  </si>
  <si>
    <t>Schill, William/AAJ-1960-2020</t>
  </si>
  <si>
    <t>Schill, William/0000-0002-9217-984X</t>
  </si>
  <si>
    <t>WILDLIFE DISEASE ASSOC, INC</t>
  </si>
  <si>
    <t>LAWRENCE</t>
  </si>
  <si>
    <t>810 EAST 10TH ST, LAWRENCE, KS 66044-8897 USA</t>
  </si>
  <si>
    <t>0090-3558</t>
  </si>
  <si>
    <t>1943-3700</t>
  </si>
  <si>
    <t>J WILDLIFE DIS</t>
  </si>
  <si>
    <t>J. Wildl. Dis.</t>
  </si>
  <si>
    <t>JUL</t>
  </si>
  <si>
    <t>10.7589/2014-06-160</t>
  </si>
  <si>
    <t>Veterinary Sciences</t>
  </si>
  <si>
    <t>CM5YR</t>
  </si>
  <si>
    <t>WOS:000357765400026</t>
  </si>
  <si>
    <t>Silva, GM; Santos, MB; Melo, CM; Jeraldo, VLS</t>
  </si>
  <si>
    <t>Silva, G. M.; Santos, M. B.; Melo, C. M.; Jeraldo, V. L. S.</t>
  </si>
  <si>
    <t>Achatina fulica (Gastropoda: Pulmonata): Occurrence, environmental aspects and presence of nematodes in Sergipe, Brazil</t>
  </si>
  <si>
    <t>BRAZILIAN JOURNAL OF BIOLOGY</t>
  </si>
  <si>
    <t>Achatina fulica; nematode infection; seasonality</t>
  </si>
  <si>
    <t>GIANT AFRICAN SNAIL; ANGIOSTRONGYLUS-CANTONENSIS; 1ST RECORD; BEHAVIOR; LENGTH; LARVAE</t>
  </si>
  <si>
    <t>The objective of this study was to identify the occurrence of Achatina fulica in the Great Aracaju-SE Territory. This research was developed during the months of June 2016 to May 2017. The plots methodology was used for the monthly collections, following the collection time of 20 minutes per area. The mollusks were measured and soon afterwards the parasitological analysis of the mucus and faeces was performed. Molecular identification was performed to evaluate the possible presence of Angiostrongylus sp. We observed that the occurrence of A. fulica was more representative in urban areas, especially in vacant lots with the presence of litter and decomposing materials. In the specimens of A. fulica examined were male and female nematodes of the genus Rhabditis, in the research municipalities, except in Barra dos Coqueiros. No parasites of the genus Angiostrongylus were found in the mollusks examined. The influence of the presence of litter on the plots associated with the frequency of A. fulica was statistically significant. There was a correlation between the influence of rainfall and the frequency of A. fulica. A significant relationship between moisture and frequency and nematode positivity was identified. It was also observed that the larger the mollusk, the greater the chances of being infected by nematodes. Scientific knowledge about the biology of the A. fulica species associated with human intervention such as the maintenance of land and adequate sanitary measures may be important factors for a better control of this invasive mollusk.</t>
  </si>
  <si>
    <t>[Silva, G. M.; Melo, C. M.; Jeraldo, V. L. S.] Univ Tiradentes UNIT, Inst Tecnol &amp; Pesquisa ITP, Lab Doencas Infecciosas &amp; Parasitarias LDIP, Av Murilo Dantas 300, BR-49032490 Aracaju, SE, Brazil; [Santos, M. B.] Univ Fed Sergipe UFS, Ctr Ciencias Biol &amp; Saude, BR-49100000 Sao Cristovao, SE, Brazil</t>
  </si>
  <si>
    <t>Silva, GM (corresponding author), Univ Tiradentes UNIT, Inst Tecnol &amp; Pesquisa ITP, Lab Doencas Infecciosas &amp; Parasitarias LDIP, Av Murilo Dantas 300, BR-49032490 Aracaju, SE, Brazil.</t>
  </si>
  <si>
    <t>guilhermemota.enf@gmail.com</t>
  </si>
  <si>
    <t>Bezerra-Santos, Marcio/AFK-1951-2022; de Melo, Cláudia Moura/I-7764-2014; Bezerra-Santos, Marcio/AAF-9243-2022</t>
  </si>
  <si>
    <t>Bezerra-Santos, Marcio/0000-0001-9962-6537; de Melo, Cláudia Moura/0000-0001-9331-003X; Bezerra-Santos, Marcio/0000-0001-9962-6537; Silva, Guilherme/0000-0001-9544-4162</t>
  </si>
  <si>
    <t>INT INST ECOLOGY</t>
  </si>
  <si>
    <t>SAO CARLOS</t>
  </si>
  <si>
    <t>RUA BENTO CARLOS, 750 - CENTRO, SAO CARLOS, SP 00000, BRAZIL</t>
  </si>
  <si>
    <t>1519-6984</t>
  </si>
  <si>
    <t>1678-4375</t>
  </si>
  <si>
    <t>BRAZ J BIOL</t>
  </si>
  <si>
    <t>Braz. J. Biol.</t>
  </si>
  <si>
    <t>APR-JUN</t>
  </si>
  <si>
    <t>10.1590/1519-6984.190291</t>
  </si>
  <si>
    <t>Biology</t>
  </si>
  <si>
    <t>Life Sciences &amp; Biomedicine - Other Topics</t>
  </si>
  <si>
    <t>MA2XI</t>
  </si>
  <si>
    <t>gold</t>
  </si>
  <si>
    <t>WOS:000541781300003</t>
  </si>
  <si>
    <t>de Vasconcellos, MC; Pile, E</t>
  </si>
  <si>
    <t>Occurrence of Achatina fulica in the Vale do Paraiba, Rio de Janeiro state, Brazil</t>
  </si>
  <si>
    <t>REVISTA DE SAUDE PUBLICA</t>
  </si>
  <si>
    <t>Portuguese</t>
  </si>
  <si>
    <t>Angiostrongylus cantonensis; mollusca; residence characteristics; host-parasite relations; Achatina fulica; angiostrogiliasis</t>
  </si>
  <si>
    <t>The first occurrence of the Achatina fulica, an intermediate host of Angiostrongylus cantonensis, the etiological agent of meningoencephalic angiostrongiliasis, is reported in Resende municipality, Brazil. In the five visited localities, snails were found living freely, and the larvae of this parasite was not seen in any of them. The finding of A. fulica in the area may be related to its commercialization as a food item and embodies the possibility of new focus.</t>
  </si>
  <si>
    <t>Fiocruz MS, Dept Biol, BR-21045900 Rio De Janeiro, RJ, Brazil</t>
  </si>
  <si>
    <t>de Vasconcellos, MC (corresponding author), Av Basil 4365, BR-21045970 Rio De Janeiro, RJ, Brazil.</t>
  </si>
  <si>
    <t>mau@ioc.fiocruz.br</t>
  </si>
  <si>
    <t>SAO PAULO</t>
  </si>
  <si>
    <t>FACULDADE SAUDE PUBL DA USP, AV DR ARNALDO 715, 01246-904SP SAO PAULO, BRAZIL</t>
  </si>
  <si>
    <t>0034-8910</t>
  </si>
  <si>
    <t>1518-8787</t>
  </si>
  <si>
    <t>REV SAUDE PUBL</t>
  </si>
  <si>
    <t>Rev. Saude Publica</t>
  </si>
  <si>
    <t>DEC</t>
  </si>
  <si>
    <t>10.1590/S0034-89102001000600013</t>
  </si>
  <si>
    <t>Public, Environmental &amp; Occupational Health</t>
  </si>
  <si>
    <t>Social Science Citation Index (SSCI)</t>
  </si>
  <si>
    <t>511VX</t>
  </si>
  <si>
    <t>Green Published, gold, Green Submitted</t>
  </si>
  <si>
    <t>WOS:000173287200013</t>
  </si>
  <si>
    <t>Graeff-Teixeira, C</t>
  </si>
  <si>
    <t>Graeff-Teixeira, Carlos</t>
  </si>
  <si>
    <t>Expansion of Achatina fulica in Brazil and potential increased risk for angiostrongyliasis</t>
  </si>
  <si>
    <t>TRANSACTIONS OF THE ROYAL SOCIETY OF TROPICAL MEDICINE AND HYGIENE</t>
  </si>
  <si>
    <t>Review</t>
  </si>
  <si>
    <t>abdominal angiostrongyliasis; Angiostrongylus cantonensis; Angiostrongylus costaricensis; intermediate host; Achatina fulica; Brazil</t>
  </si>
  <si>
    <t>ABDOMINAL ANGIOSTRONGYLIASIS</t>
  </si>
  <si>
    <t>The explosive introduction of the snail Achatina fulica in Brazil illustrates the current concern with global changes favouring dissemination of infectious diseases. The mollusc is an important host for Angiostrongylus contonensis, which occurs in Asia and the Pacific Islands and is a causative agent for eosinophilic meningoencephalitis. In the Americas there is another metastrongylid worm, An. costaricensis, that causes abdominal disease and may also be transmitted by Ac. fulica. Although both infections may occur in focal outbreaks and with tow morbidity, very severe complicated clinical courses pose a challenge for diagnosis and treatment. Data on abdominal angiostrongyliasis are briefly reviewed. (c) 2007 Royal Society of Tropical Medicine and Hygiene. Published by Elsevier Ltd. All rights reserved.</t>
  </si>
  <si>
    <t>Pontificia Univ Catolica Rio Grande do Sul, Inst Pesquisas Biomed, Fac Biociencias, Lab Biol Parasitaria, BR-90690900 Porto Alegre, RS, Brazil; Pontificia Univ Catolica Rio Grande do Sul, Inst Pesquisas Biomed, Lab Parasitol Mol, BR-90690900 Porto Alegre, RS, Brazil</t>
  </si>
  <si>
    <t>Graeff-Teixeira, C (corresponding author), Pontificia Univ Catolica Rio Grande do Sul, Inst Pesquisas Biomed, Fac Biociencias, Lab Biol Parasitaria, Av Ipiranga 6690,HSL 2o Andar,Sala 20, BR-90690900 Porto Alegre, RS, Brazil.</t>
  </si>
  <si>
    <t>graeff.teixeira@gmail.com</t>
  </si>
  <si>
    <t>Graeff-Teixeira, Carlos/A-5820-2012</t>
  </si>
  <si>
    <t>Graeff-Teixeira, Carlos/0000-0003-2725-0061</t>
  </si>
  <si>
    <t>OXFORD UNIV PRESS</t>
  </si>
  <si>
    <t>OXFORD</t>
  </si>
  <si>
    <t>GREAT CLARENDON ST, OXFORD OX2 6DP, ENGLAND</t>
  </si>
  <si>
    <t>0035-9203</t>
  </si>
  <si>
    <t>1878-3503</t>
  </si>
  <si>
    <t>T ROY SOC TROP MED H</t>
  </si>
  <si>
    <t>Trans. Roy. Soc. Trop. Med. Hyg.</t>
  </si>
  <si>
    <t>10.1016/j.trstmh.2007.03.012</t>
  </si>
  <si>
    <t>Public, Environmental &amp; Occupational Health; Tropical Medicine</t>
  </si>
  <si>
    <t>192LW</t>
  </si>
  <si>
    <t>WOS:000248204300002</t>
  </si>
  <si>
    <t>Ito, S; Shimizu, M; Nagatsuka, M; Kitajima, S; Honda, M; Tsuchiya, T; Kanzawa, N</t>
  </si>
  <si>
    <t>Ito, Shigeru; Shimizu, Masahiro; Nagatsuka, Maki; Kitajima, Seiji; Honda, Michiyo; Tsuchiya, Takahide; Kanzawa, Nobuyuki</t>
  </si>
  <si>
    <t>High Molecular Weight Lectin Isolated from the Mucus of the Giant African Snail Achatina fulica</t>
  </si>
  <si>
    <t>BIOSCIENCE BIOTECHNOLOGY AND BIOCHEMISTRY</t>
  </si>
  <si>
    <t>Achatina fulica; host defense; innate immunity; lectin; mucus</t>
  </si>
  <si>
    <t>ACID-BINDING LECTIN; C-TYPE LECTIN; BODY-SURFACE MUCUS; LYMNAEA-STAGNALIS; DROSOPHILA-MELANOGASTER; CEPAEA-HORTENSIS; INNATE IMMUNITY; HUMORAL LECTIN; PURIFICATION; PROTEIN</t>
  </si>
  <si>
    <t>To understand better the host defense mechanisms of mollusks against pathogens, we examined the antimicrobial activity of mucus from the giant African snail Achatina fulica. Hemagglutination activity of the mucus secreted by the integument of snails inoculated with Escherichia coli was observed to increase and to cause hemagglutination of rabbit red blood cells. Purification of the snail mucus lectin by sequential column chromatography revealed that the relative molecular mass of the lectin was 350 kDa. The hemagglutination activity of the lectin was Ca2+-dependent and was inhibited by galactose. Growth arrest tests showed that the lectin did not inhibit bacterial growth, but did induce agglutination of gram-positive and gram-negative bacteria. Tissue distribution analyses using a polyclonal antibody revealed that the lectin was expressed in the tissues of the mantle collar. The lectin isolated from the mucus of the snail appeared to contribute to its innate immunity.</t>
  </si>
  <si>
    <t>[Ito, Shigeru; Shimizu, Masahiro; Nagatsuka, Maki; Kitajima, Seiji; Honda, Michiyo; Tsuchiya, Takahide; Kanzawa, Nobuyuki] Sophia Univ, Fac Sci &amp; Technol, Dept Mat &amp; Life Sci, Tokyo 1028554, Japan</t>
  </si>
  <si>
    <t>Kanzawa, N (corresponding author), Sophia Univ, Fac Sci &amp; Technol, Dept Mat &amp; Life Sci, Tokyo 1028554, Japan.</t>
  </si>
  <si>
    <t>n-kanza@sophia.ac.jp</t>
  </si>
  <si>
    <t>Kanzawa, Nobuyuki/0000-0002-8703-6828</t>
  </si>
  <si>
    <t>TAYLOR &amp; FRANCIS LTD</t>
  </si>
  <si>
    <t>ABINGDON</t>
  </si>
  <si>
    <t>4 PARK SQUARE, MILTON PARK, ABINGDON OX14 4RN, OXON, ENGLAND</t>
  </si>
  <si>
    <t>0916-8451</t>
  </si>
  <si>
    <t>1347-6947</t>
  </si>
  <si>
    <t>BIOSCI BIOTECH BIOCH</t>
  </si>
  <si>
    <t>Biosci. Biotechnol. Biochem.</t>
  </si>
  <si>
    <t>JAN</t>
  </si>
  <si>
    <t>10.1271/bbb.100389</t>
  </si>
  <si>
    <t>Biochemistry &amp; Molecular Biology; Biotechnology &amp; Applied Microbiology; Chemistry, Applied; Food Science &amp; Technology</t>
  </si>
  <si>
    <t>Biochemistry &amp; Molecular Biology; Biotechnology &amp; Applied Microbiology; Chemistry; Food Science &amp; Technology</t>
  </si>
  <si>
    <t>721UU</t>
  </si>
  <si>
    <t>Bronze</t>
  </si>
  <si>
    <t>WOS:000287384100004</t>
  </si>
  <si>
    <t>Morocoima, A; Rodriguez, V; Rivas, R; Coriano, H; Rivero, S; Errante, R; Mitchell, M; Herrera, L; Urdaneta-Morales, S</t>
  </si>
  <si>
    <t>Morocoima, Antonio; Rodriguez, Valmore; Rivas, Rene; Coriano, Hector; Rivero, Sigdelis; Errante, Rosina; Mitchell, Makeris; Herrera, Leidi; Urdaneta-Morales, Servio</t>
  </si>
  <si>
    <t>Achatina fulica Bowdich, 1822 (Mollusca, Gastropoda, Achatinidae) carrier of Helminthes, Protozoa and Bacteria in northeast Venezuela</t>
  </si>
  <si>
    <t>BOLETIN DE MALARIOLOGIA Y SALUD AMBIENTAL</t>
  </si>
  <si>
    <t>Achatina fulica carrier; helminthes; protozoa; bacteria; Venezuela</t>
  </si>
  <si>
    <t>PEDAL DEFENSIVE GLANDS; INFECTION</t>
  </si>
  <si>
    <t>The mollusk Achatina fulica, native to Eastern Equatorial Africa, has been incriminated as a carrier or vector of helminthes. Nevertheless, information in the literature as regards its status as a carrier for bacteria is scarce, and we could find no reference at all for its relation to protozoa. We studied microscopically the excreta from 1200 snails captured in Anzoategui, Monagas, Sucre and Nueva Esparta states, in northeast Venezuela. The pedal mucus and feces were infected by the protozoa Chilomastix spp., Trichomonas spp., Giardia spp., Balantidium spp., Entamoeba spp., Iodamoeba spp., Blastocystis spp., as well as helminthes of Ascarioidea, Trichuroidea, Ancylostomatidae and Cestoda groups. The only helminthes found in the cephalopodal mucus were Rhabditida larvae. The three excreta were also infected by the bacteria: Citrobacter freundii, Escherichia coli, Klebsiella pneumoniae, K. azaenae, Aeromonas hydrophila, Acinetobacter baumannii, Pseudomonas aeruginosa, Campylobacter spp. Risk of infection and transmission mechanisms as well as the composition of the excreta as appropriate physiological niches for the organisms mentioned, are discussed with regard to the epidemiological importance of this snail for in human and veterinary health.</t>
  </si>
  <si>
    <t>[Rodriguez, Valmore] Microlab Lab, Lecheria, Anzoategui Stat, Venezuela; [Herrera, Leidi] Cent Univ Venezuela, Lab Biol Vectors &amp; Parasites, Trop Zool &amp; Ecol Inst, Fac Sci, Caracas, Venezuela</t>
  </si>
  <si>
    <t>Urdaneta-Morales, S (corresponding author), Cent Univ Venezuela, Lab Biol Vectors &amp; Parasites, Trop Zool &amp; Ecol Inst, Fac Sci, Caracas, Venezuela.</t>
  </si>
  <si>
    <t>tropism2006@yahoo.es</t>
  </si>
  <si>
    <t>Herrera, Leidi/0000-0001-8515-2078</t>
  </si>
  <si>
    <t>INST ALTOS ESTUDIOS, DR ARNOLDO GABOLDON</t>
  </si>
  <si>
    <t>MARACAY</t>
  </si>
  <si>
    <t>APARTADO POSTAL 2442, MARACAY, ZP 2101, VENEZUELA</t>
  </si>
  <si>
    <t>1690-4648</t>
  </si>
  <si>
    <t>B MALARIOL SALUD AMB</t>
  </si>
  <si>
    <t>Bol. Malar. Salud. Ambient.</t>
  </si>
  <si>
    <t>AUG-DEC</t>
  </si>
  <si>
    <t>Infectious Diseases; Parasitology</t>
  </si>
  <si>
    <t>CF9CP</t>
  </si>
  <si>
    <t>WOS:000352859500007</t>
  </si>
  <si>
    <t>Coaglio, AL; Ferreira, MAND; Lima, WD; Pereira, CAD</t>
  </si>
  <si>
    <t>Coaglio, Aytube Lucas; Neves Diniz Ferreira, Monica Alves; Lima, Walter dos Santos; de Jesus Pereira, Cintia Aparecida</t>
  </si>
  <si>
    <t>Identification of a phenoloxidase- and melanin-dependent defence mechanism in Achatina fulica infected with Angiostrongylus vasorum</t>
  </si>
  <si>
    <t>PARASITES &amp; VECTORS</t>
  </si>
  <si>
    <t>Angiostrongylus vasorum; Achatina fulica; Phenoloxidase; Melanin; Innate immune defence</t>
  </si>
  <si>
    <t>PROPHENOLOXIDASE-ACTIVATING SYSTEM; AFRICAN LAND SNAILS; IMMUNE-RESPONSES; BIOMPHALARIA-TENAGOPHILA; NITRIC-OXIDE; CANTONENSIS; DROSOPHILA; BAILLET; HEMOLYMPH; NEMATODA</t>
  </si>
  <si>
    <t>Background: Angiostrongylus vasorum has different freshwater aquatic and terrestrial gastropod molluscs as an intermediate host, e.g. Arion spp. The mollusc Achatina fulica is a danger to public health, given the large diversity of nematodes utilizing it as an intermediate host, such as the parasites of the genus Angiostrongylus, of importance in human and veterinary medicine. Achatina fulica has been shown to have an excellent capacity for maintaining outbreaks and natural infections with A. cantonensis in Asia. Within the mollusc, the nematode parasites activate haemocytes and/ or haemolymph factors and in some invertebrates, phenoloxidase (PO), that induces the release of toxic elements and eliminates the parasites. Despite the importance of A. fulica in the life-cycle of nematodes, little is known regarding the defence mechanisms involving PO in molluscs infected with nematodes. Here, the presence of PO and nitric oxide (NO) in the haemolymph and haemocytes of A. fulica infected with first-stage (L1) larvae of Angiostrongylus vasorum was evaluated, together with the presence of melanin in the cephalopod mollusc tissue. Results: An increase in PO at one day post infection (dpi), in comparison with the control using the substrates L-tyrosine (F(4,90) = 6.73, P = 0.00006), L-DOPA (F(4,90) = 22.67, P = 0.02) and p-phenylenediamine (PPD) (F(4,90) = 27.58, P = 0.0019), was observed. PO increase coincided with the presence of melanin in the cephalopodal tissue. At 8 dpi, PO activity, compared to L-DOPA (F(4,90) = 22.67, P = 0.00002) and PPD (F(4,90) = 27.58, P = 0.079) decreased, while melanin increased. At 13 dpi, PO decreased with PPD (F(4,90) = 27.58, P = 0.000015) and also the amount of melanin observed in histology. At 30 dpi, PO increased along with the substrates L-DOPA and PPD, while melanin decreased. NO levels increased until 8 dpi, and decreased after 13 dpi. Conclusions: To our knowledge, this is the first study that illustrates PO activity in a helminth-infected A. fulica and provides the first observation of an L-tyrosine dependent PO activity in molluscs infected with A. vasorum. This work suggests that PO pathway may help to control A. vasorum infection in A. fulica.</t>
  </si>
  <si>
    <t>[Coaglio, Aytube Lucas; Lima, Walter dos Santos; de Jesus Pereira, Cintia Aparecida] Univ Fed Minas Gerais, Inst Ciencias Biol, Dept Parasitol, Belo Horizonte, MG, Brazil; [Neves Diniz Ferreira, Monica Alves] Univ Fed Minas Gerais, Inst Ciencias Biol, Dept Patol Geral, Belo Horizonte, MG, Brazil</t>
  </si>
  <si>
    <t>Pereira, CAD (corresponding author), Univ Fed Minas Gerais, Inst Ciencias Biol, Dept Parasitol, Belo Horizonte, MG, Brazil.</t>
  </si>
  <si>
    <t>cintiajp@icb.ufmg.br</t>
  </si>
  <si>
    <t>Minas Gerais Research Foundation (Fundacao de Amparo a Pesquisa do Estado de Minas Gerais - FAPEMIG) (WSL) [18898]; National Council for Scientific and Technological Development (Conselho Nacional de Desenvolvimento Cientifico e Tecnologico - CNPq) (WSL) [164813/2013-6]</t>
  </si>
  <si>
    <t>Minas Gerais Research Foundation (Fundacao de Amparo a Pesquisa do Estado de Minas Gerais - FAPEMIG) (WSL); National Council for Scientific and Technological Development (Conselho Nacional de Desenvolvimento Cientifico e Tecnologico - CNPq) (WSL)</t>
  </si>
  <si>
    <t>We thank the funded by the Minas Gerais Research Foundation (Fundacao de Amparo a Pesquisa do Estado de Minas Gerais - FAPEMIG) (WSL, grant number 18898) and the National Council for Scientific and Technological Development (Conselho Nacional de Desenvolvimento Cientifico e Tecnologico - CNPq) (WSL, grant number 164813/2013-6).</t>
  </si>
  <si>
    <t>BMC</t>
  </si>
  <si>
    <t>LONDON</t>
  </si>
  <si>
    <t>CAMPUS, 4 CRINAN ST, LONDON N1 9XW, ENGLAND</t>
  </si>
  <si>
    <t>1756-3305</t>
  </si>
  <si>
    <t>PARASITE VECTOR</t>
  </si>
  <si>
    <t>Parasites Vectors</t>
  </si>
  <si>
    <t>FEB 27</t>
  </si>
  <si>
    <t>10.1186/s13071-018-2710-2</t>
  </si>
  <si>
    <t>Parasitology; Tropical Medicine</t>
  </si>
  <si>
    <t>FX7WX</t>
  </si>
  <si>
    <t>WOS:000426303400002</t>
  </si>
  <si>
    <t>Zhong, J; Wang, WH; Yang, XM; Yan, XW; Liu, R</t>
  </si>
  <si>
    <t>Zhong, Jian; Wang, Wenhong; Yang, Xiaomei; Yan, Xiuwen; Liu, Rui</t>
  </si>
  <si>
    <t>A novel cysteine-rich antimicrobial peptide from the mucus of the snail of Achatina fulica</t>
  </si>
  <si>
    <t>PEPTIDES</t>
  </si>
  <si>
    <t>Antimicrobial peptide; Achatina fulica; Mytimacin; Mollusks</t>
  </si>
  <si>
    <t>MUSSEL MYTILUS-GALLOPROVINCIALIS; MARINE-INVERTEBRATES; ANTIBACTERIAL PEPTIDES; SKIN SECRETIONS; INNATE IMMUNITY; INVOLVEMENT; CHALLENGE; DEFENSE; LEECH</t>
  </si>
  <si>
    <t>Antimicrobial peptides (AMPs) are important components of the innate immunity. Many antimicrobial peptides have been found from marine mollusks. Little information about AMPs of mollusks living on land is available. A novel cysteine-rich antimicrobial peptide (mytimacin-AF) belonging to the peptide family of mytimacins was purified and characterized from the mucus of the snail of Achatina fulica. Its cDNA was also cloned from the cDNA library. Mytimacin-AF is composed of 80 amino acid residues including 10 cysteines. Mytimacin-AF showed potent antimicrobial activity against Gram-negative and Gram-positive bacteria and the fungus Candida albicans. Among tested microorganisms, it exerted strongest antimicrobial activity against Staphylococcus aureus with a minimal peptide concentration (MIC) of 1.9 mu g/ml. Mytimacin-AF had little hemolytic activity against human blood red cells. The current work confirmed the presence of mytimacin-like antimicrobial peptide in land-living mollusks. Crown Copyright (C) 2012 Published by Elsevier Inc. All rights reserved.</t>
  </si>
  <si>
    <t>[Zhong, Jian; Yang, Xiaomei; Yan, Xiuwen; Liu, Rui] Nanjing Agr Univ, Life Sci Coll, Nanjing 210095, Jiangsu, Peoples R China; [Wang, Wenhong] Southeast Univ, Affiliated Zhongda Hosp, Nanjing 210009, Jiangsu, Peoples R China; [Zhong, Jian] Nanjing Maternal &amp; Child Hlth Hosp, Nanjing 210004, Jiangsu, Peoples R China</t>
  </si>
  <si>
    <t>Yan, XW (corresponding author), Nanjing Agr Univ, Life Sci Coll, Nanjing 210095, Jiangsu, Peoples R China.</t>
  </si>
  <si>
    <t>yanxiuwen83@gmail.com; liuruisl@163.com</t>
  </si>
  <si>
    <t>Yan, Xiuwen/0000-0003-1785-7783</t>
  </si>
  <si>
    <t>Chinese National Natural Science Foundation [31070701, 31000962, 31025025, 30971179, 31170814, 30972848, 31028006]; Fundamental Research Funds for the Central Universities [2010ZD028]</t>
  </si>
  <si>
    <t>Chinese National Natural Science Foundation(National Natural Science Foundation of China (NSFC)); Fundamental Research Funds for the Central Universities(Fundamental Research Funds for the Central Universities)</t>
  </si>
  <si>
    <t>This work was supported by Chinese National Natural Science Foundation (31070701, 31000962, 31025025, 30971179, 31170814, 30972848, 31028006) and Fundamental Research Funds for the Central Universities (2010ZD028).</t>
  </si>
  <si>
    <t>ELSEVIER SCIENCE INC</t>
  </si>
  <si>
    <t>NEW YORK</t>
  </si>
  <si>
    <t>360 PARK AVE SOUTH, NEW YORK, NY 10010-1710 USA</t>
  </si>
  <si>
    <t>0196-9781</t>
  </si>
  <si>
    <t>Peptides</t>
  </si>
  <si>
    <t>10.1016/j.peptides.2012.09.001</t>
  </si>
  <si>
    <t>Biochemistry &amp; Molecular Biology; Endocrinology &amp; Metabolism; Pharmacology &amp; Pharmacy</t>
  </si>
  <si>
    <t>102IW</t>
  </si>
  <si>
    <t>WOS:000315839300001</t>
  </si>
  <si>
    <t>Lima, MG; Augusto, RD; Pinheiro, J; Thiengo, SC</t>
  </si>
  <si>
    <t>Lima, Mariana G.; Augusto, Ronaldo de C.; Pinheiro, Jairo; Thiengo, Silvana C.</t>
  </si>
  <si>
    <t>Physiology and immunity of the invasive giant African snail, Achatina (Lissachatina) fulica, intermediate host of Angiostrongylus cantonensis</t>
  </si>
  <si>
    <t>DEVELOPMENTAL AND COMPARATIVE IMMUNOLOGY</t>
  </si>
  <si>
    <t>Achatina fulica; Immunology; Physiology; Nematodes; Angiostrongylus cantonensis</t>
  </si>
  <si>
    <t>GLABRATA MOLLUSCA GASTROPODA; ECHINOSTOMA-PARAENSEI LIE; ACID-BINDING LECTIN; BIOMPHALARIA-GLABRATA; SCHISTOSOMA-MANSONI; EOSINOPHILIC-MENINGITIS; ALBUMIN GLAND; MORPHOLOGICAL CHARACTERIZATION; EXPERIMENTAL-INFECTION; MOLECULAR-CLONING</t>
  </si>
  <si>
    <t>As one of the most successful invasive land snail species, Achatina (Lissachatina) fulica Bowdich, 1822 has achieved wide global distribution, particularly in (sub)tropical regions, with further dispersal likely due to climate change. This species of giant African snails (up to 17 cm shell length) is a pest that has extensive negative impact on agriculture and can serve as vector for several parasites, including Angiostrongylus cantonensis, a nematode parasite that causes (human) eosinophilic meningitis, an emergent disease. Investigation showed that A. cantonensis infection negatively impacts the metabolism of A. fulica by depleting polysaccharide stores of the intermediate host, compromising the energy balance of the snail. A review of the literature indicates that A. fulica possesses potent innate type immune defenses to counter infection, including phagocytic hemocytes capable of deploying reactive oxygen species and lectins for non-self recognition, a serine protease-dependent coagulation response (not observed in other taxa of gastropods), as well as antimicrobial proteins including achacin, an antimicrobial protein. A recent chromosome level genome assembly will facilitate progressively detailed characterization of these immune features of A. fulica. We strongly encourage further immunological studies of A. fulica, ranging from organismal level to molecular biology to gain better understanding of the A. fulica internal defense response to nematode pathogens like A. cantonensis and the contribution of immune function to the invasiveness of (snail) species. Characterization of immunity of A. fulica, representing the understudied Stylommatophora (panpulmonate landsnails) will also broaden the comparative immunology of Gastropoda.</t>
  </si>
  <si>
    <t>[Lima, Mariana G.; Thiengo, Silvana C.] Inst Oswaldo Cruz FIOCRUZ, Lab Referencia Nacl Esquistossomose Malacol, Rio De Janeiro, Brazil; [Augusto, Ronaldo de C.] Univ Perpignan, Univ Montpellier, CNRS, IFREMER,IHPE,UMR 5244, Via Domitia, Perpignan, France; [Lima, Mariana G.; Pinheiro, Jairo] Univ Fed Rural Rio de Janeiro, Inst Biol, Dept Ciencias Fisiol, Area Biofis, Seropedica, RJ, Brazil</t>
  </si>
  <si>
    <t>Lima, MG (corresponding author), Inst Oswaldo Cruz FIOCRUZ, Lab Referencia Nacl Esquistossomose Malacol, Rio De Janeiro, Brazil.</t>
  </si>
  <si>
    <t>maribiorural@gmail.com; ronaldo.augusto@univ-perp.fr; jps@ufrrj.br; sthiengo@ioc.fiocruz.br</t>
  </si>
  <si>
    <t>DE CARVALHO AUGUSTO, RONALDO/K-7074-2019; Pinheiro, Jairo/AAU-1560-2020</t>
  </si>
  <si>
    <t>DE CARVALHO AUGUSTO, RONALDO/0000-0003-1147-0043; Pinheiro, Jairo/0000-0001-8370-2814</t>
  </si>
  <si>
    <t>ELSEVIER SCI LTD</t>
  </si>
  <si>
    <t>THE BOULEVARD, LANGFORD LANE, KIDLINGTON, OXFORD OX5 1GB, OXON, ENGLAND</t>
  </si>
  <si>
    <t>0145-305X</t>
  </si>
  <si>
    <t>1879-0089</t>
  </si>
  <si>
    <t>DEV COMP IMMUNOL</t>
  </si>
  <si>
    <t>Dev. Comp. Immunol.</t>
  </si>
  <si>
    <t>APR</t>
  </si>
  <si>
    <t>10.1016/j.dci.2019.103579</t>
  </si>
  <si>
    <t>Fisheries; Immunology; Veterinary Sciences; Zoology</t>
  </si>
  <si>
    <t>KM6NN</t>
  </si>
  <si>
    <t>Green Submitted</t>
  </si>
  <si>
    <t>WOS:000514254900019</t>
  </si>
  <si>
    <t>d'Ovidio, D; Nermut, J; Adami, C; Santoro, M</t>
  </si>
  <si>
    <t>d'Ovidio, Dario; Nermut, Jiri; Adami, Chiara; Santoro, Mario</t>
  </si>
  <si>
    <t>Occurrence of Rhabditid Nematodes in the Pet Giant African Land Snails (Achatina fulica)</t>
  </si>
  <si>
    <t>FRONTIERS IN VETERINARY SCIENCE</t>
  </si>
  <si>
    <t>terrestrial gastropod; Rhabditella axei; rhabditidae; mollusk parasite; Achatina fulica</t>
  </si>
  <si>
    <t>ANGIOSTRONGYLUS-CANTONENSIS; COSTARICENSIS; PRISTIONCHUS; PARASITISM; INFECTION; AXEI</t>
  </si>
  <si>
    <t>Gastropods comprise nearly 60,000 species of aquatic as well as terrestrial mollusks, primarily snails and slugs. The giant African land snail (Achatina fulica) is one of the most popular pet snails worldwide. This gastropod mollusk is known as the intermediate host of several parasites that cause severe diseases in pets, free-ranging vertebrates, and humans. The aim of this survey was to investigate the occurrence of parasites in giant African land snails kept as pets in southern Italy. Fresh fecal samples were collected from a total of 60 giant African land snails kept in three private collections in Campania region (Italy). In addition, microscopic analysis of mucus and histological examination of biopsy samples from the foot muscle of 30 individual snails were performed. Coprological examination revealed the presence of rhabditid nematodes identified by both morphological and molecular assessment as Rhabditella axei in two out of three examined samples, and Rhabditis terricola, Cruznema sp., and Pristionchus entomophagus in one coprological sample. No parasites were detected in the muscle biopsy samples, or in the mucus. Due to the potential harm of rhabditid nematodes, their presence in giant African land snails potentially in contact with both pets and humans should not be disregarded.</t>
  </si>
  <si>
    <t>[Nermut, Jiri] Biol Ctr CAS, Inst Entomol, Ceske Budejovice, Czech Republic; [Adami, Chiara] Univ London, Royal Vet Coll, Hatfield, Herts, England; [Santoro, Mario] Ist Zooprofilatt Sperimentale Mezzogiorno, Dipartimento Sanita Anim, Portici, Italy</t>
  </si>
  <si>
    <t>Nermut, J (corresponding author), Biol Ctr CAS, Inst Entomol, Ceske Budejovice, Czech Republic.</t>
  </si>
  <si>
    <t>dariodovidio@yahoo.it</t>
  </si>
  <si>
    <t>d'Ovidio, Dario/AAD-8412-2020; Nermuť, Jiří/AAC-2861-2021; Santoro, Mario/K-3251-2019</t>
  </si>
  <si>
    <t xml:space="preserve">d'Ovidio, Dario/0000-0002-6217-8571; </t>
  </si>
  <si>
    <t>FRONTIERS MEDIA SA</t>
  </si>
  <si>
    <t>LAUSANNE</t>
  </si>
  <si>
    <t>AVENUE DU TRIBUNAL FEDERAL 34, LAUSANNE, CH-1015, SWITZERLAND</t>
  </si>
  <si>
    <t>2297-1769</t>
  </si>
  <si>
    <t>FRONT VET SCI</t>
  </si>
  <si>
    <t>Front. Vet. Sci.</t>
  </si>
  <si>
    <t>MAR 26</t>
  </si>
  <si>
    <t>10.3389/fvets.2019.00088</t>
  </si>
  <si>
    <t>HX6NM</t>
  </si>
  <si>
    <t>Green Published, Green Accepted, gold</t>
  </si>
  <si>
    <t>WOS:000467520300001</t>
  </si>
  <si>
    <t>Neuhauss, E; Fitarelli, M; Romanzini, J; Graeff-Teixeira, C</t>
  </si>
  <si>
    <t>Neuhauss, Erli; Fitarelli, Monaliza; Romanzini, Juliano; Graeff-Teixeira, Carlos</t>
  </si>
  <si>
    <t>Low susceptibility of Achatina fulica from Brazil to infection with Angiostrongylus costaricensis and A-cantonensis</t>
  </si>
  <si>
    <t>MEMORIAS DO INSTITUTO OSWALDO CRUZ</t>
  </si>
  <si>
    <t>Angiostrongylus cantonensis; Angiostrongylus costaricenis; Achatina fulica; experimental infection; Brazil</t>
  </si>
  <si>
    <t>MOLLUSCA</t>
  </si>
  <si>
    <t>Introduction of Achatina fulica in Brazil has led to serious concerns about its role as vector for metastrongylid worms: Angiostrongylus costaricensis and A. cantonensis. Experimental infection with both parasites was performed to evaluate the potential risk for their transmission by the giant African snail. Groups of 5 animals, both wild and bred at captivity were exposed at different inocula: 1, 5, and 10 x 10(3) L1 of A. costaricensis and A. cantonensis. In all groups, few snails got infected and parasitic burden was low. Two different ways of infection were tested: ingestion produced higher numbers of L3 than the inoculation through an artificial hole in the shell. We also report the parasitological examination of 6 batches of wild A. fulica from Florianopolis, state of Santa Catarina, Brazil: only 1 out of 244 animals were infected with metastrongylid larvae. Taken together these data indicate that the giant African snail occurring in Southern Brazil is not a permissive host for both Angiostrongylus species and does not represent a significant risk for transmission of these parasites.</t>
  </si>
  <si>
    <t>Pontificia Univ Catolica Rio de Janeiro, Inst Pesquisas Biomed, Mol Parasitol Lab, BR-90690900 Porto Alegre, RS, Brazil; Pontificia Univ Catolica Rio de Janeiro, Fac Biociencias, Lab Biol Parasitaria, BR-90690900 Porto Alegre, RS, Brazil</t>
  </si>
  <si>
    <t>Graeff-Teixeira, C (corresponding author), Pontificia Univ Catolica Rio de Janeiro, Inst Pesquisas Biomed, Mol Parasitol Lab, Av Ipiranga 6690,HSL 2o Andar,Sala 20, BR-90690900 Porto Alegre, RS, Brazil.</t>
  </si>
  <si>
    <t>graeteix@pucrs.br</t>
  </si>
  <si>
    <t>FUNDACO OSWALDO CRUZ</t>
  </si>
  <si>
    <t>RIO DE JANEIRO, RJ</t>
  </si>
  <si>
    <t>AV BRASIL 4365, 21045-900 RIO DE JANEIRO, RJ, BRAZIL</t>
  </si>
  <si>
    <t>0074-0276</t>
  </si>
  <si>
    <t>MEM I OSWALDO CRUZ</t>
  </si>
  <si>
    <t>Mem. Inst. Oswaldo Cruz</t>
  </si>
  <si>
    <t>FEB</t>
  </si>
  <si>
    <t>10.1590/S0074-02762007000100007</t>
  </si>
  <si>
    <t>134RG</t>
  </si>
  <si>
    <t>Green Submitted, Green Published, gold</t>
  </si>
  <si>
    <t>WOS:000244101000007</t>
  </si>
  <si>
    <t>Franco-Acuna, DO; Pinheiro, J; Torres, EJL; Lanfredi, RM; Brandolini, SVPB</t>
  </si>
  <si>
    <t>Franco-Acuna, D. O.; Pinheiro, J.; Torres, E. J. L.; Lanfredi, R. M.; Brandolini, S. V. P. B.</t>
  </si>
  <si>
    <t>Nematode cysts and larvae found in Achatina fulica Bowdich, 1822</t>
  </si>
  <si>
    <t>JOURNAL OF INVERTEBRATE PATHOLOGY</t>
  </si>
  <si>
    <t>Mollusca; Achatina fulica; Giant African snail; Nematode larvae; Helminth; Morphology; SEM</t>
  </si>
  <si>
    <t>AELUROSTRONGYLUS-ABSTRUSUS; ANGIOSTRONGYLUS-CANTONENSIS; 1ST RECORD; BRAZIL; MOLLUSCA; METASTRONGYLOIDEA</t>
  </si>
  <si>
    <t>This study describes the morphology of the nematode cysts and larvae found in Achatina fulica (giant African snail) in Brazil. Sixty snails were collected in Mesquita, Rio de Janeiro State. Fourteen of the snails were naturally infected. The cysts were spherical, pink colored and measured 0.97 to 1.57 mm in diameter. In the majority of cases they had a single larvae involved in amorphous material. A total of 222 encysted larvae were recovered. Of these, 30 were utilized in the morphological study. The length of the larvae varied from 2.57 to 5.8 mm and they were classified as small - up to 3.5 mm; medium - from 3.53 to 4.5 mm; and large - greater than 4.52 mm. The average length of the larvae in the three groups was 2.85, 3.87 and 5.23 mm, respectively. The larval cuticle was white, shiny and transversally striated until the posterior end of the body. At the anterior end there is a mouth with three lips, with amphids and papillae, followed by a muscular esophagus with average length of 0.61 mm, terminating in an esophageal bulb and having a nerve ring in the middle third of the esophagus, and an intestine with an opening near the posterior end. The tail begins from this opening and has two types of ends: short and abrupt or long and gradually tapering. The difference in the tail end can suggest sexual dimorphism, although no primordial reproductive structures were observed. These characteristics were not sufficient to identify the larvae, so there is a need for further study. (C) 2008 Elsevier Inc. All rights reserved.</t>
  </si>
  <si>
    <t>[Pinheiro, J.] Univ Fed Rural Rio de Janeiro, Inst Biol, Dept Ciencias Fisiol, BR-23890000 Seropedica, RJ, Brazil; [Franco-Acuna, D. O.] Univ Fed Rural Rio de Janeiro, Programa Posgrad Ciencias Vet, BR-23890000 Seropedica, RJ, Brazil; [Torres, E. J. L.; Lanfredi, R. M.] Univ Fed Rio de Janeiro, Inst Biofis Carlos Chagas Filho, Lab Biol Helmintos Otto Wucherer, Programa Biol Celular &amp; Parasitol, BR-21949900 Rio De Janeiro, Brazil; [Brandolini, S. V. P. B.] Univ Fed Rural Rio de Janeiro, Inst Biol, Dept Biol Anim, BR-23890000 Seropedica, RJ, Brazil</t>
  </si>
  <si>
    <t>Pinheiro, J (corresponding author), Univ Fed Rural Rio de Janeiro, Inst Biol, Dept Ciencias Fisiol, BR-23890000 Seropedica, RJ, Brazil.</t>
  </si>
  <si>
    <t>jps@ufrrj.br</t>
  </si>
  <si>
    <t>Pinheiro, Jairo/AAU-1560-2020; Torres, Eduardo/AAB-3393-2021; Torres, Eduardo J.L./G-1531-2012</t>
  </si>
  <si>
    <t>Pinheiro, Jairo/0000-0001-8370-2814; Torres, Eduardo/0000-0003-0206-3681; Torres, Eduardo J.L./0000-0003-0206-3681</t>
  </si>
  <si>
    <t>ACADEMIC PRESS INC ELSEVIER SCIENCE</t>
  </si>
  <si>
    <t>SAN DIEGO</t>
  </si>
  <si>
    <t>525 B ST, STE 1900, SAN DIEGO, CA 92101-4495 USA</t>
  </si>
  <si>
    <t>0022-2011</t>
  </si>
  <si>
    <t>1096-0805</t>
  </si>
  <si>
    <t>J INVERTEBR PATHOL</t>
  </si>
  <si>
    <t>J. Invertebr. Pathol.</t>
  </si>
  <si>
    <t>10.1016/j.jip.2008.11.008</t>
  </si>
  <si>
    <t>Zoology</t>
  </si>
  <si>
    <t>406UP</t>
  </si>
  <si>
    <t>WOS:000263320700007</t>
  </si>
  <si>
    <t>Dumidae, A; Subkrasae, C; Ardpairin, J; Thanwisai, A; Vitta, A</t>
  </si>
  <si>
    <t>Dumidae, Abdulhakam; Subkrasae, Chanakan; Ardpairin, Jiranun; Thanwisai, Aunchalee; Vitta, Apichat</t>
  </si>
  <si>
    <t>Low genetic diversity and the phylogeny of Achatina fulica, an intermediate host of Angiostrongylus cantonensis in Thailand, inferred from 16S mitochondrial sequences</t>
  </si>
  <si>
    <t>INFECTION GENETICS AND EVOLUTION</t>
  </si>
  <si>
    <t>Achatina fulica; Angiostrongylus cantonensis; Haplotype network; Phylogeny</t>
  </si>
  <si>
    <t>GIANT AFRICAN SNAIL; NEMATODA METASTRONGYLIDAE; EOSINOPHILIC MENINGITIS; POPULATION-STRUCTURE; 1ST RECORD; GASTROPODA; NORTHEAST; PULMONATA; SUBSTITUTIONS; PARASITISM</t>
  </si>
  <si>
    <t>The giant African land snail, Achatina fulica, is a pulmonate land snail of the Achatinidae family. The snail is native of East Africa and has spread to tropical and subtropical areas in different parts of the world. Achatina fulica is an important agricultural pests and the intermediate host for Angiostrongylus spp., especially Angiostrongylus cantonensis, which causes eosinophilic meningoencephalitis in humans. However, information on the genetic diversity and phylogenetic relationships among A. fulica populations in Thailand is limited. The goal of this study was to evaluate the genetic diversity and analyze haplotype network relationships between A. fulica populations in Thailand and other areas of the world. We collected A. fulica from 22 provinces in 6 regions of Thailand and analyzed a phylogenetic tree and haplotype network based on a fragment of 239 base pairs of the 16S rRNA sequence. The maximum likelihood, neighbor joining, and Bayesian inference trees for the 133 A. fulica 16S rRNA sequences revealed only one group, closely related only to A. fulica haplotype C, in all regions of Thailand. The haplotype network analysis showed that haplotype C is associated with F, P, E, Q, H and D. The genetic distance between the haplotype and A. fulica isolates in Thailand varies from 0 and 0.024, with a total of 21 variable sites. Haplotype C is predominant in Thailand and associated with other haplotypes from several areas. As inferred from 16S rDNA sequences, this study demonstrated low genetic diversity in A. fulica in Thailand. Low genetic diversity in the population can increase susceptibility to A. cantonensis infection, which may be associated with the current distribution of A. cantonensis.</t>
  </si>
  <si>
    <t>[Dumidae, Abdulhakam; Subkrasae, Chanakan; Ardpairin, Jiranun; Thanwisai, Aunchalee; Vitta, Apichat] Naresuan Univ, Fac Med Sci, Dept Microbiol &amp; Parasitol, Phitsanulok 65000, Thailand; [Thanwisai, Aunchalee; Vitta, Apichat] Naresuan Univ, Fac Med Sci, Ctr Excellence Med Biotechnol CEMB, Phitsanulok 65000, Thailand; [Thanwisai, Aunchalee; Vitta, Apichat] Naresuan Univ, Fac Sci, Ctr Excellence Biodivers, Phitsanulok 65000, Thailand</t>
  </si>
  <si>
    <t>Vitta, A (corresponding author), Naresuan Univ, Fac Med Sci, Dept Microbiol &amp; Parasitol, Phitsanulok 65000, Thailand.</t>
  </si>
  <si>
    <t>apichatv@nu.ac.th</t>
  </si>
  <si>
    <t>Naresuan University, Thailand [R2562B078, R2562B079]</t>
  </si>
  <si>
    <t>Naresuan University, Thailand</t>
  </si>
  <si>
    <t>This work was supported by Naresuan University, Thailand (grant numbers R2562B078 and R2562B079).</t>
  </si>
  <si>
    <t>ELSEVIER</t>
  </si>
  <si>
    <t>AMSTERDAM</t>
  </si>
  <si>
    <t>RADARWEG 29, 1043 NX AMSTERDAM, NETHERLANDS</t>
  </si>
  <si>
    <t>1567-1348</t>
  </si>
  <si>
    <t>1567-7257</t>
  </si>
  <si>
    <t>INFECT GENET EVOL</t>
  </si>
  <si>
    <t>Infect. Genet. Evol.</t>
  </si>
  <si>
    <t>10.1016/j.meegid.2021.104876</t>
  </si>
  <si>
    <t>APR 2021</t>
  </si>
  <si>
    <t>Infectious Diseases</t>
  </si>
  <si>
    <t>XT8LQ</t>
  </si>
  <si>
    <t>WOS:000733833000012</t>
  </si>
  <si>
    <t>Chalongkulasak, S; E-kobon, T; Chumnanpuen, P</t>
  </si>
  <si>
    <t>Chalongkulasak, Suwapitch; E-kobon, Teerasak; Chumnanpuen, Pramote</t>
  </si>
  <si>
    <t>Prediction of Antibacterial Peptides against Propionibacterium acnes from the Peptidomes of Achatina fulica Mucus Fractions</t>
  </si>
  <si>
    <t>MOLECULES</t>
  </si>
  <si>
    <t>Propionibacterium acnes; Achatina fulica; peptidomes; antibacterial peptides; snail mucus</t>
  </si>
  <si>
    <t>Acne vulgaris is a common skin disease mainly caused by the Gram-positive pathogenic bacterium, Propionibacterium acnes. This bacterium stimulates the inflammation process in human sebaceous glands. The giant African snail (Achatina fulica) is an alien species that rapidly reproduces and seriously damages agricultural products in Thailand. There were several research reports on the medical and pharmaceutical benefits of these snail mucus peptides and proteins. This study aimed to in silico predict multifunctional bioactive peptides from A. fulica mucus peptidome using bioinformatic tools for the determination of antimicrobial (iAMPpred), anti-biofilm (dPABBs), cytotoxic (ToxinPred) and cell-membrane-penetrating (CPPpred) peptides. Three candidate peptides with the highest predictive score were selected and re-designed/modified to improve the required activities. Structural and physicochemical properties of six anti-P. acnes (APA) peptide candidates were performed using the PEP-FOLD3 program and the four previous tools. All candidates had a random coiled structure and were named APAP-1 ori, APAP-2 ori, APAP-3 ori, APAP-1 mod, APAP-2 mod, and APAP-3 mod. To validate the APA activity, these peptide candidates were synthesized and tested against six isolates of P. acnes. The modified APA peptides showed high APA activity on three isolates. Therefore, our biomimetic mucus peptides could be useful for preventing acne vulgaris and further examined on other activities important to medical and pharmaceutical applications.</t>
  </si>
  <si>
    <t>[Chalongkulasak, Suwapitch; Chumnanpuen, Pramote] Kasetsart Univ, Fac Sci, Dept Zool, Bangkok 10900, Thailand; [E-kobon, Teerasak] Kasetsart Univ, Fac Sci, Dept Genet, Bangkok 10900, Thailand; [E-kobon, Teerasak; Chumnanpuen, Pramote] Kasetsart Univ OmiKU, Omics Ctr Agr Bioresources Food &amp; Hlth, Bangkok 10900, Thailand</t>
  </si>
  <si>
    <t>Chumnanpuen, P (corresponding author), Kasetsart Univ, Fac Sci, Dept Zool, Bangkok 10900, Thailand.;Chumnanpuen, P (corresponding author), Kasetsart Univ OmiKU, Omics Ctr Agr Bioresources Food &amp; Hlth, Bangkok 10900, Thailand.</t>
  </si>
  <si>
    <t>suwapitch.ch@ku.th; teerasak.e@ku.th; pramote.c@ku.th</t>
  </si>
  <si>
    <t>Chumnanpuen, Pramote/GQZ-5736-2022; Chumnanpuen, Pramote/GLT-3242-2022</t>
  </si>
  <si>
    <t xml:space="preserve">Chumnanpuen, Pramote/0000-0003-3072-1733; </t>
  </si>
  <si>
    <t>Department of Zoology, Faculty of Science, Kasetsart University, Thailand</t>
  </si>
  <si>
    <t>This research was funded by the Department of Zoology, Faculty of Science, Kasetsart University, Thailand.</t>
  </si>
  <si>
    <t>MDPI</t>
  </si>
  <si>
    <t>BASEL</t>
  </si>
  <si>
    <t>ST ALBAN-ANLAGE 66, CH-4052 BASEL, SWITZERLAND</t>
  </si>
  <si>
    <t>1420-3049</t>
  </si>
  <si>
    <t>Molecules</t>
  </si>
  <si>
    <t>10.3390/molecules27072290</t>
  </si>
  <si>
    <t>Biochemistry &amp; Molecular Biology; Chemistry, Multidisciplinary</t>
  </si>
  <si>
    <t>Biochemistry &amp; Molecular Biology; Chemistry</t>
  </si>
  <si>
    <t>0L2DN</t>
  </si>
  <si>
    <t>Green Published, gold</t>
  </si>
  <si>
    <t>WOS:000781290800001</t>
  </si>
  <si>
    <t>Dar, MA; Pawar, KD; Pandi, RS</t>
  </si>
  <si>
    <t>Dar, Mudasir A.; Pawar, Kiran D.; Pandi, Radhakrishna S.</t>
  </si>
  <si>
    <t>Prospecting the gut fluid of giant African land snail, Achatina fulica for cellulose degrading bacteria</t>
  </si>
  <si>
    <t>INTERNATIONAL BIODETERIORATION &amp; BIODEGRADATION</t>
  </si>
  <si>
    <t>Herbivore; Achatina fulica; Gut fluid; Lignocellulose; Cellulolytic bacteria; Gut</t>
  </si>
  <si>
    <t>GASTROINTESTINAL-TRACT; MOLECULAR-BIOLOGY; BACILLUS; CELLULASES; RESISTANCE; XYLANASE; TERMITES; SEQUENCE; ENZYMES; CMCASE</t>
  </si>
  <si>
    <t>The rapidly increasing human population poses a serious risk of fast depletion of natural resources like fossil fuels. Therefore, production of ecofriendly renewable alternatives like biofuels from waste materials has sparked more curiosity from the industrialists as well as academicians. Similarly, production of bioenergy from agricultural wastes is gaining interest worldwide. In view of the above objective, cellulose degrading bacterium G9-KDP isolated from the crop fluid of giant African land snail, Achatina fulica was identified as Bacillus tequilensis based on 16S rRNA gene sequencing. The B. tequilensis G9 produced cellulase with the highest activity of 956.9 IU/ml extract on 8th day of incubation when grown in BMS medium induced by sugarcane bagasse. The optimal temperature and pH of the organism were 60 degrees C and 6.6, respectively. It was observed that the activity of crude enzyme was affected to various extents by different metal ions. The activity was inhibited by Co2+ and Ca2+ at 5 mM concentrations but enhanced by K+ and Mn2+ ions. However, EDTA at 1% concentration increased the activity by 94% while SDS reduced it by 57% at the same concentration. Scanning electron microscopy of the filter paper used as substrate revealed significant structural modifications after the treatment with bacteria. The degradation of the various cellulosic compounds into simpler sugars by this isolate brands its potential applications in industrial biotechnology.</t>
  </si>
  <si>
    <t>[Dar, Mudasir A.; Pandi, Radhakrishna S.] Savitribai Phule Pune Univ, Dept Zool, Pune 411007, Maharashtra, India; [Pawar, Kiran D.] Shivaji Univ, Sch Nanosci &amp; Biotechnol, Kolhapur 416004, Maharashtra, India</t>
  </si>
  <si>
    <t>Pandi, RS (corresponding author), Savitribai Phule Pune Univ, Dept Zool, Pune 411007, Maharashtra, India.</t>
  </si>
  <si>
    <t>mudasir.dar@unipune.ac.in; pawarkiran1912@gmail.com; rspandit@unipune.ac.in</t>
  </si>
  <si>
    <t>Pawar, Kiran/AAW-6193-2021; Dar, Mudasir/AAG-8909-2019</t>
  </si>
  <si>
    <t>Dar, Mudasir/0000-0001-6063-3385; Pawar, Kiran/0000-0002-2519-2454</t>
  </si>
  <si>
    <t>University Grants Commission, New Delhi, India [F.30-121/2015BSR]; University Grants Commission, New Delhi, India; Savitribai Phule Pune University, Pune [15-SCI-001422]</t>
  </si>
  <si>
    <t>University Grants Commission, New Delhi, India(University Grants Commission, India); University Grants Commission, New Delhi, India(University Grants Commission, India); Savitribai Phule Pune University, Pune</t>
  </si>
  <si>
    <t>This work has been carried out under the scope of Start Up grant (F.30-121/2015BSR), sanctioned by University Grants Commission, New Delhi, India to KDP. MD is indebted to the University Grants Commission, New Delhi, India, for Maulana Azad National fellowship. Corresponding author acknowledges the administration of Savitribai Phule Pune University, Pune for the grant sanctioned under BCUD (15-SCI-001422), DST PURSE and DRDP Schemes.</t>
  </si>
  <si>
    <t>0964-8305</t>
  </si>
  <si>
    <t>1879-0208</t>
  </si>
  <si>
    <t>INT BIODETER BIODEGR</t>
  </si>
  <si>
    <t>Int. Biodeterior. Biodegrad.</t>
  </si>
  <si>
    <t>10.1016/j.ibiod.2017.10.006</t>
  </si>
  <si>
    <t>Biotechnology &amp; Applied Microbiology; Environmental Sciences</t>
  </si>
  <si>
    <t>Biotechnology &amp; Applied Microbiology; Environmental Sciences &amp; Ecology</t>
  </si>
  <si>
    <t>FR3QT</t>
  </si>
  <si>
    <t>WOS:000418981900012</t>
  </si>
  <si>
    <t>Maldonado, A; Simoes, RO; Oliveira, APM; Motta, EM; Fernandez, MA; Pereira, ZM; Monteiro, SS; Torres, EJL; Thiengo, SC</t>
  </si>
  <si>
    <t>Maldonado Junior, Arnaldo; Simoes, Raquel O.; Oliveira, Ana Paula M.; Motta, Esther M.; Fernandez, Monica A.; Pereira, Zilene M.; Monteiro, Simone S.; Lopes Torres, Eduardo J.; Thiengo, Silvana Carvalho</t>
  </si>
  <si>
    <t>First report of Angiostrongylus cantonensis (Nematoda: Metastrongylidae) in Achatina fulica (Mollusca: Gastropoda) from Southeast and South Brazil</t>
  </si>
  <si>
    <t>Angiostrongylus cantonensis; Achatina fulica; eosinophilic meningoencephalitis; Rio de Janeiro; Santa Catarina; Brazil</t>
  </si>
  <si>
    <t>EOSINOPHILIC MENINGITIS; PERNAMBUCO; LUNGWORM; RODENTIA; ISLANDS; RATTUS; RECORD; HOSTS; CHEN</t>
  </si>
  <si>
    <t>The rat lungworm Angiostrongylus cantonensis is a worldwide-distributed zoonotic nematode that can cause human eosinophilic meningoencephalitis. Here, for the first time, we report the isolation of A. cantonensis from Achatina fulica from two Brazilian states: Rio de Janeiro (specifically the municipalities of Barra do Pirai, situated at the Paraiba River Valley region and Sao Goncalo, situated at the edge of Guanabara Bay) and Santa Catarina (in municipality of Joinville). The lungworms were identified by comparing morphological and morphometrical data obtained from adult worms to values obtained from experimental infections of A. cantonensis from Pernambuco, Brazil, and Akita, Japan. Only a few minor morphological differences that were determined to represent intra-specific variation were observed. This report of A. cantonensis in South and Southeast Brazil, together with the recent report of the zoonosis and parasite-infected molluscs in Northeast Brazil, provide evidence of the wide distribution of A. cantonensis in the country. The need for efforts to better understand the role of A. fulica in the transmission of meningoencephalitis in Brazil and the surveillance of molluscs and rodents, particularly in ports, is emphasized.</t>
  </si>
  <si>
    <t>[Maldonado Junior, Arnaldo; Simoes, Raquel O.] Inst Oswaldo Cruz Fiocruz, Lab Biol &amp; Parasitol Mamiferos Silvestres Reserva, BR-21040900 Rio De Janeiro, Brazil; [Oliveira, Ana Paula M.; Fernandez, Monica A.; Pereira, Zilene M.; Thiengo, Silvana Carvalho] Inst Oswaldo Cruz Fiocruz, Lab Malacol, BR-21040900 Rio De Janeiro, Brazil; [Motta, Esther M.; Pereira, Zilene M.; Monteiro, Simone S.] Inst Oswaldo Cruz Fiocruz, Lab Educ Ambiente &amp; Saude, BR-21040900 Rio De Janeiro, Brazil; Inst Oswaldo Cruz Fiocruz, Lab Patol, BR-21040900 Rio De Janeiro, Brazil; [Lopes Torres, Eduardo J.] Univ Fed Rio de Janeiro, Inst Biofis Carlos Chagas Filho, Lab Biol Helmintos Otto Wucherer, BR-21941 Rio De Janeiro, Brazil</t>
  </si>
  <si>
    <t>Maldonado, A (corresponding author), Inst Oswaldo Cruz Fiocruz, Lab Biol &amp; Parasitol Mamiferos Silvestres Reserva, Av Brasil 4365, BR-21040900 Rio De Janeiro, Brazil.</t>
  </si>
  <si>
    <t>maldonad@ioc.fiocruz.br</t>
  </si>
  <si>
    <t>Torres, Eduardo J.L./G-1531-2012; Torres, Eduardo/AAB-3393-2021; Junior, Arnaldo M J Maldonado/C-9641-2013; Junior, Arnaldo Maldonado/AAE-4881-2020; Thiengo, Silvana A R C/I-2886-2015; Simões, R.O./AAN-3277-2021</t>
  </si>
  <si>
    <t>Torres, Eduardo J.L./0000-0003-0206-3681; Torres, Eduardo/0000-0003-0206-3681; Junior, Arnaldo Maldonado/0000-0003-4067-8660; Thiengo, Silvana/0000-0002-5547-206X</t>
  </si>
  <si>
    <t>CNPq; IOC-FIOCRUZ</t>
  </si>
  <si>
    <t>CNPq(Conselho Nacional de Desenvolvimento Cientifico e Tecnologico (CNPQ)); IOC-FIOCRUZ</t>
  </si>
  <si>
    <t>CNPq, IOC-FIOCRUZ</t>
  </si>
  <si>
    <t>NOV</t>
  </si>
  <si>
    <t>10.1590/S0074-02762010000700019</t>
  </si>
  <si>
    <t>687LB</t>
  </si>
  <si>
    <t>Green Published, Green Submitted, gold</t>
  </si>
  <si>
    <t>WOS:000284778900019</t>
  </si>
  <si>
    <t>de Almeida, LR; Joaquim, JD; Botelho, LM; Vidigal, THDA; Ecco, R; Trindade, GD; Paglia, AP; Pereira, CAD; Lima, WD</t>
  </si>
  <si>
    <t>de Almeida, Lara Ribeiro; Joaquim, Jessica de Souza; Botelho, Lucas Moreira; Dutra Amorim Vidigal, Teofania Heloisa; Ecco, Roselene; Trindade, Giliane de Souza; Paglia, Adriano Pereira; de Jesus Pereira, Cintia Aparecida; Lima, Walter dos Santos</t>
  </si>
  <si>
    <t>Parasitism in Rattus rattus and sympatric Achatina fulica by Angiostrongylus cantonensis in an urban park in southeast Brazil</t>
  </si>
  <si>
    <t>PARASITOLOGY RESEARCH</t>
  </si>
  <si>
    <t>Article; Early Access</t>
  </si>
  <si>
    <t>Angiostrongylus cantonensis; Synanthropic rodent; Achatina fulica; Zoonotic helminth</t>
  </si>
  <si>
    <t>ENDEMIC ANGIOSTRONGYLIASIS; 1ST RECORD; DISEASE; METASTRONGYLIDAE; GASTROPODA; MOLLUSCA; NEMATODA</t>
  </si>
  <si>
    <t>In this study, rodents (Rattus rattus) and mollusks (Achatina fulica) were captured in a small forest located in a large metropolitan city in Brazil, and they were examined to investigate possible parasitism by Angiostrongylus cantonensis. The parasites were recovered as helminths from the pulmonary arteries of the synanthropic rodents and as third-stage larvae (with Metastrongylidae family characteristics) from the mollusks. To confirm the species, these larvae were used to experimentally infect Rattus norvegicus for the posterior recovery of adult helminths. To identify the adult helminths, morphological, morphometric, molecular, and phylogenetic techniques were employed. Furthermore, we also characterized the histological lesions associated with parasitism in naturally infected definitive hosts. Our results demonstrated the occurrence of a natural life cycle of A. cantonensis (with the presence of adult helminths) in definitive hosts, Rattus rattus, and third-stage larvae in an intermediate host, A. fulica. In free-living rodents, lesions of granulomatous pneumonia in the lungs and meningitis in the brain were also found. These results warn of the risk of accidental transmission of A. cantonensis to human residents around the park because of the extensive interaction among the fauna of the park, domestic animals, and the surrounding human population.</t>
  </si>
  <si>
    <t>[de Almeida, Lara Ribeiro; Joaquim, Jessica de Souza; de Jesus Pereira, Cintia Aparecida; Lima, Walter dos Santos] Univ Fed Minas Gerais UFMG, Inst Ciencias Biol, Dept Parasitol, Lab Helmintol Vet, Av Presidente Antonio Carlos 6627, BR-31270901 Belo Horizonte, MG, Brazil; [Botelho, Lucas Moreira; Dutra Amorim Vidigal, Teofania Heloisa] Univ Fed Minas Gerais UFMG, Inst Ciencias Biol, Dept Zool, Lab Malacol, Belo Horizonte, MG, Brazil; [Ecco, Roselene] Univ Fed Minas Gerais UFMG, Dept Clin &amp; Cirurgia Vet, Escola Vet, Setor Patol, Belo Horizonte, MG, Brazil; [Trindade, Giliane de Souza] Univ Fed Minas Gerais UFMG, Inst Ciencias Biol, Dept Microbiol, Lab Virus, Belo Horizonte, MG, Brazil; [Paglia, Adriano Pereira] Univ Fed Minas Gerais UFMG, Inst Ciencias Biol, Dept Biol Geral, Belo Horizonte, MG, Brazil</t>
  </si>
  <si>
    <t>Lima, WD (corresponding author), Univ Fed Minas Gerais UFMG, Inst Ciencias Biol, Dept Parasitol, Lab Helmintol Vet, Av Presidente Antonio Carlos 6627, BR-31270901 Belo Horizonte, MG, Brazil.</t>
  </si>
  <si>
    <t>wlima@icb.ufmg.br</t>
  </si>
  <si>
    <t>Research Support Foundation of the State of Minas Gerais (Fundacao de Amparo a Pesquisa do Estado de Minas Gerais) [18898, 0242413]; Conselho Nacional de Desenvolvimento Cientifico e Tecnologico, CNPq [480469/2012-1]; Coordenacao de aperfeicoamento de Pessoal de Nivel Superior-Brazil (CAPES) [001]</t>
  </si>
  <si>
    <t>Research Support Foundation of the State of Minas Gerais (Fundacao de Amparo a Pesquisa do Estado de Minas Gerais); Conselho Nacional de Desenvolvimento Cientifico e Tecnologico, CNPq(Conselho Nacional de Desenvolvimento Cientifico e Tecnologico (CNPQ)); Coordenacao de aperfeicoamento de Pessoal de Nivel Superior-Brazil (CAPES)(Coordenacao de Aperfeicoamento de Pessoal de Nivel Superior (CAPES))</t>
  </si>
  <si>
    <t>This study received financial support from the Research Support Foundation of the State of Minas Gerais (Fundacao de Amparo a Pesquisa do Estado de Minas Gerais, FAPEMIG), WSL grant numbers 18898 and 0242413. Fellowships were provided by the Conselho Nacional de Desenvolvimento Cientifico e Tecnologico, CNPq (WSL, grant number 480469/2012-1) and the Coordenacao de aperfeicoamento de Pessoal de Nivel Superior-Brazil (CAPES)-Finance Code 001.</t>
  </si>
  <si>
    <t>ONE NEW YORK PLAZA, SUITE 4600, NEW YORK, NY, UNITED STATES</t>
  </si>
  <si>
    <t>0932-0113</t>
  </si>
  <si>
    <t>1432-1955</t>
  </si>
  <si>
    <t>PARASITOL RES</t>
  </si>
  <si>
    <t>Parasitol. Res.</t>
  </si>
  <si>
    <t>10.1007/s00436-022-07656-8</t>
  </si>
  <si>
    <t>SEP 2022</t>
  </si>
  <si>
    <t>Parasitology</t>
  </si>
  <si>
    <t>4R2PG</t>
  </si>
  <si>
    <t>WOS:000856610600001</t>
  </si>
  <si>
    <t>Thiengo, SC; Fernandez, MA; Torres, EJL; Coelho, PM; Lanfredi, RM</t>
  </si>
  <si>
    <t>Thiengo, Silvana C.; Fernandez, Monica A.; Torres, Eduardo J. L.; Coelho, Pablo M.; Lanfredi, Reinalda M.</t>
  </si>
  <si>
    <t>First record of a nematode Metastrongyloidea (Aelurostrongylus abstrusus larvae) in Achatina (Lissachatina) fulica (Mollusca, Achatinidae) in Brazil</t>
  </si>
  <si>
    <t>Aelurostrongylus abstrusus; Angiostrongylus spp.; Achatina fulica; invasive molluscs; Brazil</t>
  </si>
  <si>
    <t>ANGIOSTRONGYLUS-CANTONENSIS; EOSINOPHILIC MENINGITIS</t>
  </si>
  <si>
    <t>Achatina (Lissachatina) fulica was introduced in Brazil in the 1980s for commercial purposes (escargot farming) and nowadays, mainly by human activity, it is widespread in at least 23 out of 26 Brazilian states and Brasilia, including the Amazonian region and natural reserves, where besides a general nuisance for people it is a pest and also a public health concern, since it is one of the natural intermediate host of Angiostrongylus cantonensis, ethiological agent of the meningoencephalitis in Asia. As Brazil is experiencing the explosive phase of the invasion, the Laboratorio de Malacologia do Instituto Oswaldo Cruz/Fiocruz has been receiving samples of these molluscs for identification and search for Angiostrongylus cantonensis and Angiostrongylus costaricensis larvae. While examining samples of A. fulica different nematode larvae were obtained, including Aelurostrongylus, whose different species are parasites of felids, dogs, primates, and badger. Morphological and morphometric analyses presented herein indicated the species Aelurostrongylus abstrusus, as well as the occurrence of other nematode larvae (Strongyluris-like) found in the interior of the pallial cavity of A. fulica. This is the first report in Brazil of the development of A. abstrusus infective larvae in A. fulica evidencing the veterinary importance of this mollusc in the transmission of A. abstrusus to domestic cats. Since the spread of A. fulica is pointed out in the literature as one of the main causative spread of the meningoencephalitis caused by A. cantonensis the authors emphasize the need of sanitary vigilance of snails and rats from vulnerable areas for A. cantonensis introduction as the port side areas. (C) 2007 Elsevier Inc. All rights reserved.</t>
  </si>
  <si>
    <t>[Thiengo, Silvana C.; Fernandez, Monica A.; Coelho, Pablo M.] Inst Oswaldo Cruz Fiocruz, Lab Malacol, BR-21040900 Rio De Janeiro, Brazil; [Torres, Eduardo J. L.; Lanfredi, Reinalda M.] Univ Fed Rio de Janeiro, Inst Biofis Carlos Chagas Filho, Lab Biol Helmintos Otto Wucherer, Ilha Fdn, BR-21949900 Rio De Janeiro, Brazil</t>
  </si>
  <si>
    <t>Thiengo, SC (corresponding author), Inst Oswaldo Cruz Fiocruz, Lab Malacol, Av Brasil 4365, BR-21040900 Rio De Janeiro, Brazil.</t>
  </si>
  <si>
    <t>Torres, Eduardo/AAB-3393-2021; Torres, Eduardo J.L./G-1531-2012; Thiengo, Silvana A R C/I-2886-2015</t>
  </si>
  <si>
    <t>Torres, Eduardo/0000-0003-0206-3681; Torres, Eduardo J.L./0000-0003-0206-3681; Thiengo, Silvana/0000-0002-5547-206X</t>
  </si>
  <si>
    <t>MAY</t>
  </si>
  <si>
    <t>10.1016/j.jip.2007.10.010</t>
  </si>
  <si>
    <t>296FU</t>
  </si>
  <si>
    <t>WOS:000255529700004</t>
  </si>
  <si>
    <t>Pinheiro, GL; Correa, RF; Cunha, RS; Cardoso, AM; Chaia, C; Clementino, MM; Garcia, ES; de Souza, W; Frases, S</t>
  </si>
  <si>
    <t>Pinheiro, Guilherme L.; Correa, Raquel F.; Cunha, Raquel S.; Cardoso, Alexander M.; Chaia, Catia; Clementino, Maysa M.; Garcia, Eloi S.; de Souza, Wanderley; Frases, Susana</t>
  </si>
  <si>
    <t>Isolation of aerobic cultivable cellulolytic bacteria from different regions of the gastrointestinal tract of giant land snail Achatina fulica</t>
  </si>
  <si>
    <t>FRONTIERS IN MICROBIOLOGY</t>
  </si>
  <si>
    <t>Achatina fulica; cellulolytic bacteria; carboxymethycellulose; microbial diversity</t>
  </si>
  <si>
    <t>SP-NOV.; CELLULASE; GASTROPODA; CELLULOSOME; PULMONATA; ALIGNMENT</t>
  </si>
  <si>
    <t>The enzymatic hydrolysis of cellulose by cellulases is one of the major limiting steps in the conversion of lignocellulosic biomass to yield bioethanol. To overcome this hindrance, significant efforts are underway to identify novel cellulases. The snail Achatina fulica is a gastropod with high cellulolytic activity, mainly due to the abundance of glycoside hydrolases produced by both the animal and its resident microbiota. In this study, we partially assessed the cellulolytic aerobic bacterial diversity inside the gastrointestinal tract of A. fulica by culture-dependent methods and evaluated the hydrolytic repertoire of the isolates. Forty bacterial isolates were recovered from distinct segments of the snail gut and identified to the genus level by 16S rRNA gene sequence analysis. Additional phenotypic characterization was performed using biochemical tests provided by the Vitek2 identification system. The overall enzymatic repertoire of the isolated strains was investigated by enzymatic plate assays, containing the following substrates: powdered sugarcane bagasse, carboxymethylcellulose (CMC), p-nitrophenyl-beta-D-glucopyranoside (pNPG), p-nitrophenyl-beta-D-cellobioside (pNPC), 4-methylumbelliferyl-beta-D-glucopyranoside (MUG), 4-methylumbelliferyl-beta-D-cellobioside (MUC), and 4-methylumbelliferyl-beta-D-xylopyranoside (MUX). Our results indicate that the snail A. fulica is an attractive source of cultivable bacteria that showed to be valuable resources for the production of different types of biomass-degrading enzymes.</t>
  </si>
  <si>
    <t>[Pinheiro, Guilherme L.; Correa, Raquel F.; Cunha, Raquel S.; Cardoso, Alexander M.; Garcia, Eloi S.; de Souza, Wanderley; Frases, Susana] Inst Natl Metrol Qualidade &amp; Tecnol, Diretoria Metrol Aplicada Ciencias Vida, Rio De Janeiro, Brazil; [Pinheiro, Guilherme L.; de Souza, Wanderley; Frases, Susana] Univ Fed Rio de Janeiro, Inst Biofis Carlos Chagas Filho, Lab Ultraestrut Celular Hertha Meyer, BR-21941902 Rio De Janeiro, Brazil; [Cardoso, Alexander M.] Unidade Univ Biol, Ctr Univ Estadual Zona Oeste, Rio De Janeiro, Brazil; [Chaia, Catia; Clementino, Maysa M.] Fundacao Oswaldo Cruz, Inst Nacl Controle Qualidade Saude, Dept Microbiol, Rio De Janeiro, Brazil; [Garcia, Eloi S.] Fundacao Oswaldo Cruz, Inst Oswaldo Cruz, Dept Bioquim &amp; Biol Mol, Rio De Janeiro, Brazil</t>
  </si>
  <si>
    <t>Frases, S (corresponding author), Univ Fed Rio de Janeiro, Inst Biofis Carlos Chagas Filho, Ctr Ciencias Saude Ilha Do, Ave Carlos Chagas Filho, BR-21941902 Rio De Janeiro, Brazil.</t>
  </si>
  <si>
    <t>susanafrases@biof.ufrj.br</t>
  </si>
  <si>
    <t>Cardoso, Alexander/S-6687-2017; Frases, Susana/W-9502-2019; Clementino, Maysa/C-1944-2009; Cardoso, Alexander/AAX-2505-2021</t>
  </si>
  <si>
    <t>Cardoso, Alexander/0000-0003-2974-0232; Frases, Susana/0000-0001-5875-9886; Luiz Pinheiro, Guilherme/0000-0002-0377-666X</t>
  </si>
  <si>
    <t>Brazilian research agencies Fundacao de Amparo a Pesquisado Estado do Rio de Janeiro (FAPERJ); Conselho Nacional de Desenvolvimento Cientifico e Tecnologico (CNPq)</t>
  </si>
  <si>
    <t>Brazilian research agencies Fundacao de Amparo a Pesquisado Estado do Rio de Janeiro (FAPERJ)(Fundacao Carlos Chagas Filho de Amparo a Pesquisa do Estado do Rio De Janeiro (FAPERJ)); Conselho Nacional de Desenvolvimento Cientifico e Tecnologico (CNPq)(Conselho Nacional de Desenvolvimento Cientifico e Tecnologico (CNPQ))</t>
  </si>
  <si>
    <t>We would like to thank the staff of Inmetro for technical assistance, insightful discussions and comments. This work was funded by the Brazilian research agencies Fundacao de Amparo a Pesquisado Estado do Rio de Janeiro (FAPERJ) and Conselho Nacional de Desenvolvimento Cientifico e Tecnologico (CNPq). We thank Joshua Nosanchuk for English revision.</t>
  </si>
  <si>
    <t>1664-302X</t>
  </si>
  <si>
    <t>FRONT MICROBIOL</t>
  </si>
  <si>
    <t>Front. Microbiol.</t>
  </si>
  <si>
    <t>AUG 20</t>
  </si>
  <si>
    <t>10.3389/fmicb.2015.00860</t>
  </si>
  <si>
    <t>Microbiology</t>
  </si>
  <si>
    <t>CP8CH</t>
  </si>
  <si>
    <t>WOS:000360118200001</t>
  </si>
  <si>
    <t>Zanol, J; Fernandez, MA; de Oliveira, APM; Russo, CAD; Thiengo, SC</t>
  </si>
  <si>
    <t>Zanol, Joana; Fernandez, Monica Ammom; Martins de Oliveira, Ana Paula; de Moraes Russo, Claudia Augusta; Thiengo, Silvana Carvalho</t>
  </si>
  <si>
    <t>The exotic invasive snail Achatina fulica (Stylommatophora, Mollusca) in the State of Rio de Janeiro (Brazil): current status</t>
  </si>
  <si>
    <t>BIOTA NEOTROPICA</t>
  </si>
  <si>
    <t>Achatina fulica; Gastropoda; invasive species; distribution; public health</t>
  </si>
  <si>
    <t>GIANT AFRICAN SNAIL; ANGIOSTRONGYLUS-CANTONENSIS; 1ST RECORD</t>
  </si>
  <si>
    <t>The invasive African snail Achatina fulica was introduced in Brazil through South and Southeast States in at least three separate occasions. A. fulica is currently present in 24 out of 26 Brazilian States and in the Federal District. Dense populations of A. fulica are nuisance to human populations and pest to gardens and small crops. Such populations also act in the transmission of two zoonosis (abdominal angiostrongyliasis and eosinophilic meningitis) as well as other parasitosis of veterinary importance. Here, we report new records of A. fulica and of nematode larvae of medical and veterinary importance found in this snail in the state of Rio de Janeiro (Brazil). A. fulica is present in 26 additional municipalities of the state when compared to the information obtained in 2006, year of the last census. This result represents an increase of 50% in the number of municipalities infested. Only nine out of the 92 municipalities of the state have not yet registered the presence of this invasive species. Nematode larvae of Aelurostrongylus abstrusus, Rhabditis sp. e Strongyluris-like, all of veterinary importance, have been registered in A. fulica individuals from eleven municipalities of the state. The rapid range expansion of A. fulica calls attention for the need of a general and continuous management plan throughout the country in order to effectively control the invasion. The current level of infestation makes a full eradication unlikely.</t>
  </si>
  <si>
    <t>[Zanol, Joana; de Moraes Russo, Claudia Augusta] Univ Fed Rio de Janeiro, Inst Biol, Dept Genet, Ilha Fundao, BR-21941617 Rio De Janeiro, Brazil; [Zanol, Joana; Fernandez, Monica Ammom; Martins de Oliveira, Ana Paula; Thiengo, Silvana Carvalho] Fundacao Inst Oswaldo Cruz Fiocruz, Lab Referencia Nacl Malacol Med, BR-21040900 Rio De Janeiro, Brazil</t>
  </si>
  <si>
    <t>Zanol, J (corresponding author), Univ Fed Rio de Janeiro, Inst Biol, Dept Genet, Ilha Fundao, Av Prof Rodolpho Paulo Rocco S-N,CCS,Bloco A,A2-0, BR-21941617 Rio De Janeiro, Brazil.</t>
  </si>
  <si>
    <t>jzanol@gwmail.gwu.edu; ammon@ioc.fiocruz.br; apmartinei@ioc.fiocruz.br; claudiaamrusso@gmail.com; sthiengo@ioc.fiocruz.br</t>
  </si>
  <si>
    <t>Thiengo, Silvana A R C/I-2886-2015; Russo, Claudia A M/I-1217-2012; Russo, Claudia/N-8063-2019; de Moraes Russo, Claudia Augusta/N-6361-2019; Zanol, Joana/J-6263-2016; Russo, Claudia/R-7432-2019</t>
  </si>
  <si>
    <t>Russo, Claudia A M/0000-0002-1252-9206; Zanol, Joana/0000-0002-2178-791X; Russo, Claudia/0000-0002-1252-9206; Thiengo, Silvana/0000-0002-5547-206X</t>
  </si>
  <si>
    <t>REVISTA BIOTA NEOTROPICA</t>
  </si>
  <si>
    <t>CAMPINAS</t>
  </si>
  <si>
    <t>AV. DR. ROMEU TORTIMA, 388 - BARAO GERALDO, CEP 13084-520, CAMPINAS, SP, BRAZIL</t>
  </si>
  <si>
    <t>1676-0603</t>
  </si>
  <si>
    <t>BIOTA NEOTROP</t>
  </si>
  <si>
    <t>Biota Neotrop.</t>
  </si>
  <si>
    <t>JUL-SEP</t>
  </si>
  <si>
    <t>10.1590/S1676-06032010000300038</t>
  </si>
  <si>
    <t>Biodiversity Conservation</t>
  </si>
  <si>
    <t>Biodiversity &amp; Conservation</t>
  </si>
  <si>
    <t>836SH</t>
  </si>
  <si>
    <t>Green Submitted, gold, Green Published</t>
  </si>
  <si>
    <t>WOS:000296130900039</t>
  </si>
  <si>
    <t>Valente, R; Diaz, JI; Salomon, OD; Navone, GT</t>
  </si>
  <si>
    <t>Valente, Romina; Diaz, Julia Ines; Salomon, Oscar Daniel; Navone, Graciela Teresa</t>
  </si>
  <si>
    <t>Natural infection of the feline lungworm Aelurostrongylus abstrusus in the invasive snail Achatina fulica ferom Argentina</t>
  </si>
  <si>
    <t>VETERINARY PARASITOLOGY</t>
  </si>
  <si>
    <t>Puerto Iguazu; Achatina fulica; Intermediate host; Metastrongyloidea; Aelurostrongylus abstrusus; Aelurostrongilosis</t>
  </si>
  <si>
    <t>ANGIOSTRONGYLUS-CANTONENSIS; LARVAL DEVELOPMENT; HELIX-ASPERSA; NEMATODA; CATS; DIAGNOSIS; PARASITES; MOLLUSCA</t>
  </si>
  <si>
    <t>The giant African snail Achatina fulica is an invasive mollusk native to Africa, the first record in Argentina was in Puerto Iguazu, in northeastern Argentina in 2010. Recently it was reported in Corrientes Province. This snail can act as an intermediate host of Metastrongyloidea nematodes of importance in public health as: Angiostrongylus cantonensis, Angiostrongylus costaricensis and Angiostrongylus vasorum. Taking into account the presence of A. fulica in Argentina, the objectives of this study is to assess the presence of Metastrongyloidea nematodes in this mollusk species in Puerto Iguazu, Misiones, close to the international border with Brazil and Paraguay. A total of 451 samples were collected from February 2014 to November 2015. The snails were processed using a digestion technique to recover the parasites. A total of 206 nematodes larvae were founded in the digestion solution of 10 hosts (P=2%; MA=0.5; MI=21). Third larval stage (13) nematodes identified as Aelurostrongylus abstrusus were founded parasitizing the snails. No other larval stage was observed. This species has veterinary importance because it causes 'aelurostrongilosis', also known as feline strongyloidosis. This study constitutes the first record of a Metastrongyloidea nematode in A. fulica in Argentina and also highlights the susceptibility of this mollusk as intermediate host of other helminthes of health importance. The present study suggests that there is a need to establish an epidemiological monitoring system in order to prevent the possible installation of an infected mollusks focus. (C) 2017 Elsevier B.V. All rights reserved.</t>
  </si>
  <si>
    <t>[Valente, Romina; Salomon, Oscar Daniel] INMeT, Jujuy S-N, RA-3370 Puerto Iguazu, Misiones Provin, Argentina; [Diaz, Julia Ines; Navone, Graciela Teresa] Univ Nacl La Plata, Fac Ciencias Nat &amp; Museo, Ctr Estudios Parasitol &amp; Vectores CEPAVE, CONICET, Calle 120 E-61 &amp; 62,B1900FWA, La Plata, Buenos Aires, Argentina</t>
  </si>
  <si>
    <t>Valente, R (corresponding author), INMeT, Jujuy S-N, RA-3370 Puerto Iguazu, Misiones Provin, Argentina.</t>
  </si>
  <si>
    <t>ELSEVIER SCIENCE BV</t>
  </si>
  <si>
    <t>PO BOX 211, 1000 AE AMSTERDAM, NETHERLANDS</t>
  </si>
  <si>
    <t>0304-4017</t>
  </si>
  <si>
    <t>1873-2550</t>
  </si>
  <si>
    <t>VET PARASITOL</t>
  </si>
  <si>
    <t>Vet. Parasitol.</t>
  </si>
  <si>
    <t>FEB 15</t>
  </si>
  <si>
    <t>10.1016/j.vetpar.2017.01.006</t>
  </si>
  <si>
    <t>Parasitology; Veterinary Sciences</t>
  </si>
  <si>
    <t>EN4DS</t>
  </si>
  <si>
    <t>Green Published</t>
  </si>
  <si>
    <t>WOS:000395958800003</t>
  </si>
  <si>
    <t>Tunholi-Alves, VM; Tunholi, VM; Garcia, J; Mota, EM; Castro, RN; Pontes, EG; Pinheiro, J</t>
  </si>
  <si>
    <t>Tunholi-Alves, Vinicius Menezes; Tunholi, Victor Menezes; Garcia, Juberlan; Mota, Esther Maria; Castro, Rosane Nora; Pontes, Emerson Guedes; Pinheiro, Jairo</t>
  </si>
  <si>
    <t>Unveiling the oxidative metabolism of Achatina fulica (Mollusca: Gastropoda) experimentally infected to Angiostrongylus cantonensis (Nematoda: Metastrongylidae)</t>
  </si>
  <si>
    <t>Carboxylic acids; Host-parasite relationship; Achatina fulica; Angiostrongylus cantonensis</t>
  </si>
  <si>
    <t>BIOMPHALARIA-GLABRATA MOLLUSCA; PERFORMANCE LIQUID-CHROMATOGRAPHY; ECHINOSTOMA-PARAENSEI TREMATODA; SCHISTOSOMA-MANSONI; BIOCHEMICAL PROFILE; INTERMEDIATE HOST; CARBOXYLIC-ACIDS; BRAZIL; MENINGITIS; DISEASE</t>
  </si>
  <si>
    <t>For the first time, alterations in the oxidative metabolism of Achatina fulica experimentally infected with different parasite loads of Angiostrongylus cantonensis were determined. For this, the hemolymph activities of lactate dehydrogenase (LDH) and hexokinase and the glucose concentrations in the hemolymph, as well as the polysaccharide reserves in the digestive gland and cephalopedal mass, were assessed. Additionally, the contents of some carboxylic acids in the hemolymph of infected and uninfected snails were determined by high-performance liquid chromatography (HPLC), permitting a better understanding of the alterations related to the host's oxidative metabolism. As the main results, activation of oxidative pathways, such as the glycolytic pathway, was demonstrated in response to the increase in the activity of hexokinase. This tendency was confirmed by the decrease in the contents of glucose in the hemolymph of parasitized snails, indicating that the infection by A. cantonensis alters the host's metabolism, and that these changes are strongly influenced by the parasite load. This metabolic scenario was accompanied by activation of the anaerobic fermentative metabolism, indicated not only by an increase in the activity of (LDH), but also by a reduction of the content of pyruvic acid and accumulation of lactic acid in the hemolymph of parasitized snails. In this circumstance, maintenance of the host's redox balance occurs through activation of the fermentative pathways, and LDH plays a central role in this process. Together, the results indicate that A. cantonensis infection induces activation of the anaerobic metabolism of A. fulica, characterized not only by the accumulation of lactic acid, but also by a reduction in the pyruvic acid and oxalic acid contents in the hemolymph of the infected snails.</t>
  </si>
  <si>
    <t>[Tunholi-Alves, Vinicius Menezes; Tunholi, Victor Menezes; Pinheiro, Jairo] Univ Fed Rural Rio de Janeiro UFRuralRJ, Inst Biol, Dept Ciencias Fisiol, Rio De Janeiro, RJ, Brazil; [Tunholi-Alves, Vinicius Menezes; Tunholi, Victor Menezes] Univ Fed Rural Rio de Janeiro, Inst Vet, Dept Parasitol Anim, Rio de Janeiro, Brazil; [Garcia, Juberlan] Fiocruz MS, Inst Oswaldo Cruz, Lab Biol &amp; Parasitol Mamiferos Silvestres Reserva, Av Brasil,4365 Manguinhos, BR-21040900 Rio De Janeiro, RJ, Brazil; [Mota, Esther Maria] Fiocruz MS, Inst Oswaldo Cruz, Lab Patol, Av Brazil 4365, BR-2104030 Rio De Janeiro, Brazil; [Castro, Rosane Nora; Pontes, Emerson Guedes] Univ Fed Rural Rio de Janeiro, Inst Ciencias Exatas, Dept Quim, BR 465,Km 7, BR-23890000 Seropedica, RJ, Brazil</t>
  </si>
  <si>
    <t>Tunholi-Alves, VM (corresponding author), Univ Fed Rural Rio de Janeiro UFRuralRJ, Inst Biol, Dept Ciencias Fisiol, Rio De Janeiro, RJ, Brazil.;Tunholi-Alves, VM (corresponding author), Univ Fed Rural Rio de Janeiro, Inst Vet, Dept Parasitol Anim, Rio de Janeiro, Brazil.</t>
  </si>
  <si>
    <t>vinicius_menezestunholi@yahoo.com.br</t>
  </si>
  <si>
    <t>CASTRO, ROSANE NORA/V-4309-2019; Pontes, Emerson/P-9347-2016; Pinheiro, Jairo/AAU-1560-2020</t>
  </si>
  <si>
    <t>Pontes, Emerson/0000-0002-2679-238X; Pinheiro, Jairo/0000-0001-8370-2814; Mota, Ester/0000-0003-0712-3874</t>
  </si>
  <si>
    <t>Conselho Nacional para o Desenvolvimento Cientifico e Tecnologico (CNPq); Fundacao Carlos Chagas Filho de Amparo a Pesquisa do Estado do Rio de Janeiro (FAPERJ)</t>
  </si>
  <si>
    <t>Conselho Nacional para o Desenvolvimento Cientifico e Tecnologico (CNPq)(Conselho Nacional de Desenvolvimento Cientifico e Tecnologico (CNPQ)); Fundacao Carlos Chagas Filho de Amparo a Pesquisa do Estado do Rio de Janeiro (FAPERJ)(Fundacao Carlos Chagas Filho de Amparo a Pesquisa do Estado do Rio De Janeiro (FAPERJ))</t>
  </si>
  <si>
    <t>This study was supported in part by Conselho Nacional para o Desenvolvimento Cientifico e Tecnologico (CNPq) and Fundacao Carlos Chagas Filho de Amparo a Pesquisa do Estado do Rio de Janeiro (FAPERJ).</t>
  </si>
  <si>
    <t>233 SPRING ST, NEW YORK, NY 10013 USA</t>
  </si>
  <si>
    <t>JUN</t>
  </si>
  <si>
    <t>10.1007/s00436-018-5859-x</t>
  </si>
  <si>
    <t>GF7DO</t>
  </si>
  <si>
    <t>WOS:000432128400012</t>
  </si>
  <si>
    <t>Guo, YH; Zhang, Y; Liu, Q; Huang, Y; Mao, GY; Yue, ZY; Abe, EM; Li, J; Wu, ZD; Li, SZ; Zhou, XN; Hu, W; Xiao, N</t>
  </si>
  <si>
    <t>Guo, Yunhai; Zhang, Yi; Liu, Qin; Huang, Yun; Mao, Guangyao; Yue, Zhiyuan; Abe, Eniola M.; Li, Jian; Wu, Zhongdao; Li, Shizhu; Zhou, Xiaonong; Hu, Wei; Xiao, Ning</t>
  </si>
  <si>
    <t>A chromosomal-level genome assembly for the giant African snail Achatina fulica</t>
  </si>
  <si>
    <t>GIGASCIENCE</t>
  </si>
  <si>
    <t>giant African snail; Achatina fulica; Pacific Biosciences; Hi-C; chromosome assembly</t>
  </si>
  <si>
    <t>DRAFT GENOME; ANNOTATION; ADAPTATION; MOLLUSCA; GENES</t>
  </si>
  <si>
    <t>Background: Achatina fulica, the giant African snail, is the largest terrestrial mollusk species. Owing to its voracious appetite, wide environmental adaptability, high growth rate, and reproductive capacity, it has become an invasive species across the world, mainly in Southeast Asia, Japan, the western Pacific islands, and China. This pest can damage agricultural crops and is an intermediate host of many parasites that can threaten human health. However, genomic information of A. fulica remains limited, hindering genetic and genomic studies for invasion control and management of the species. Findings: Using a k-mer-based method, we estimated the A. fulica genome size to be 2.12 Gb, with a high repeat content up to 71%. Roughly 101.6 Gb genomic long-read data of A. fulica were generated from the Pacific Biosciences sequencing platform and assembled to produce a first A. fulica genome of 1.85 Gb with a contig N50 length of 726 kb. Using contact information from the Hi-C sequencing data, we successfully anchored 99.32% contig sequences into 31 chromosomes, leading to the final contig and scaffold N50 length of 721 kb and 59.6 Mb, respectively. The continuity, completeness, and accuracy were evaluated by genome comparison with other mollusk genomes, BUSCO assessment, and genomic read mapping. A total of 23,726 protein-coding genes were predicted from the assembled genome, among which 96.34% of the genes were functionally annotated. The phylogenetic analysis using whole-genome protein-coding genes revealed that A. fulica separated from a common ancestor with Biomphalaria glabrata similar to 182 million years ago. Conclusion: To our knowledge, the A. fulica genome is the first terrestrial mollusk genome published to date. The chromosome sequence of A. fulica will provide the research community with a valuable resource for population genetics and environmental adaptation studies for the species, as well as investigations of the chromosome-level of evolution within mollusks.</t>
  </si>
  <si>
    <t>[Guo, Yunhai; Zhang, Yi; Liu, Qin; Huang, Yun; Mao, Guangyao; Yue, Zhiyuan; Abe, Eniola M.; Li, Shizhu; Zhou, Xiaonong; Hu, Wei; Xiao, Ning] Chinese Ctr Dis Control &amp; Prevent, Natl Inst Parasit Dis, 207 Rui Jin Er Rd, Shanghai 200025, Peoples R China; [Guo, Yunhai; Zhang, Yi; Liu, Qin; Huang, Yun; Mao, Guangyao; Yue, Zhiyuan; Abe, Eniola M.; Li, Shizhu; Zhou, Xiaonong; Hu, Wei; Xiao, Ning] Minist Hlth, Key Lab Parasite &amp; Vector Biol, Shanghai 200025, Peoples R China; [Guo, Yunhai; Zhang, Yi; Liu, Qin; Huang, Yun; Mao, Guangyao; Yue, Zhiyuan; Abe, Eniola M.; Li, Shizhu; Zhou, Xiaonong; Hu, Wei; Xiao, Ning] WHO Collaborating Ctr Trop Dis, Shanghai 200025, Peoples R China; [Guo, Yunhai; Zhang, Yi; Liu, Qin; Huang, Yun; Mao, Guangyao; Yue, Zhiyuan; Abe, Eniola M.; Li, Shizhu; Zhou, Xiaonong; Hu, Wei; Xiao, Ning] Chinese Ctr Trop Dis Res, Shanghai 200025, Peoples R China; [Li, Jian; Hu, Wei] Fudan Univ, Sch Life Sci, State Key Lab Genet Engn,Minist Educ, Key Lab Contemporary Anthropol,Key Lab Biodivers, Shanghai 200438, Peoples R China; [Wu, Zhongdao] Sun Yat Sen Univ, Zhongshan Sch Med, Dept Parasitol, Guangzhou 510080, Guangdong, Peoples R China</t>
  </si>
  <si>
    <t>Xiao, N (corresponding author), Chinese Ctr Dis Control &amp; Prevent, Natl Inst Parasit Dis, 207 Rui Jin Er Rd, Shanghai 200025, Peoples R China.;Hu, W (corresponding author), Fudan Univ, Sch Life Sci, 2005 Songhu Rd, Shanghai 200438, Peoples R China.</t>
  </si>
  <si>
    <t>huw@fudan.edu.cn; xiaoning@nipd.chinacdc.cn</t>
  </si>
  <si>
    <t>National Key Research and Development Program of China [2016YFC1200500, 2016YFC1202000]</t>
  </si>
  <si>
    <t>National Key Research and Development Program of China</t>
  </si>
  <si>
    <t>This work was supported by the National Key Research and Development Program of China (Nos. 2016YFC1200500 and 2016YFC1202000).</t>
  </si>
  <si>
    <t>2047-217X</t>
  </si>
  <si>
    <t>GigaScience</t>
  </si>
  <si>
    <t>OCT</t>
  </si>
  <si>
    <t>giz124</t>
  </si>
  <si>
    <t>10.1093/gigascience/giz124</t>
  </si>
  <si>
    <t>Biology; Multidisciplinary Sciences</t>
  </si>
  <si>
    <t>Life Sciences &amp; Biomedicine - Other Topics; Science &amp; Technology - Other Topics</t>
  </si>
  <si>
    <t>JP0UH</t>
  </si>
  <si>
    <t>WOS:000497989000006</t>
  </si>
  <si>
    <t>Suarez, L; Pereira, A; Hidalgo, W; Uribe, N</t>
  </si>
  <si>
    <t>Suarez, Libardo; Pereira, Andres; Hidalgo, William; Uribe, Nelson</t>
  </si>
  <si>
    <t>Antibacterial, Antibiofilm and Anti-Virulence Activity of Biactive Fractions from Mucus Secretion of Giant African Snail Achatina fulica against Staphylococcus aureus Strains</t>
  </si>
  <si>
    <t>ANTIBIOTICS-BASEL</t>
  </si>
  <si>
    <t>Achatina fulica; biofilm; antibacterial activity; Staphylococcus aureus</t>
  </si>
  <si>
    <t>ANTIMICROBIAL PEPTIDES; HEMOCYANIN; RESISTANT; BIOFILM; DESIGN</t>
  </si>
  <si>
    <t>Staphylococcus aureus is an important etiological agent that causes skin infections, and has the propensity to form biofilms, leading to significant mortality and morbidity in patients with wounds. Mucus secretion from the Giant African snail Achatina fulica is a potential source of biologically active substances that might be an important source for new drugs to treat resistant and biofilm-forming bacteria such as S. aureus. This study evaluated the effect of semi-purified fractions from the mucus secretion of A. fulica on the growth, biofilm formation and virulence factors of S. aureus. Two fractions: FMA30 (Mw &gt;30 kDa) and FME30 (Mw 30-10 kDa) exhibited antimicrobial activity against S. aureus with a MIC50 of 25 and 125 mu g/mL, respectively. An inhibition of biofilm formation higher than 80% was observed at 9 mu g/mL with FMA30 and 120 mu g/mL with FME30. Furthermore, inhibition of hemolytic and protease activity was determined using a concentration of MIC20, and FME30 showed a strong inhibitory effect in the formation of clots. We report for the first time the effect of semi-purified fractions of mucus secretion of A. fulica on biofilm formation and activity of virulence factors such as alpha-hemolysin, coagulase and proteases produced by S. aureus strains.</t>
  </si>
  <si>
    <t>[Suarez, Libardo; Hidalgo, William] Univ Ind Santander, Escuela Quim, Grp Invest Bioquim &amp; Microbiol GIBIM, Edificio Camilo Torres 202, Bucaramanga 680002, Colombia; [Suarez, Libardo; Pereira, Andres; Uribe, Nelson] Univ Ind Santander, Fac Salud, Escuela Microbiol, Grp Inmunol &amp; Epidemiol Mol GIEM, Bucaramanga 680002, Colombia</t>
  </si>
  <si>
    <t>Hidalgo, W (corresponding author), Univ Ind Santander, Escuela Quim, Grp Invest Bioquim &amp; Microbiol GIBIM, Edificio Camilo Torres 202, Bucaramanga 680002, Colombia.</t>
  </si>
  <si>
    <t>libardo2178128@correo.uis.edu.co; andres.pereira@correo.uis.edu.co; whidalgo@uis.edu.co; nelurdel@uis.edu.co</t>
  </si>
  <si>
    <t>Hidalgo, William/0000-0002-9973-2679; Pereira, Andres Esteban/0000-0002-4359-8458; Suarez Largo, Libardo Andres/0000-0002-5603-0909</t>
  </si>
  <si>
    <t>Departamento Administrativo de Ciencia, Tecnologia e Innovacion (COLCIENCIAS) [1102-777-57410]; Universidad Industrial de Santander (Vicerrectoria de Investigacion y Extension) [8741];  [0260 11 11]</t>
  </si>
  <si>
    <t xml:space="preserve">Departamento Administrativo de Ciencia, Tecnologia e Innovacion (COLCIENCIAS)(Departamento Administrativo de Ciencia, Tecnologia e Innovacion Colciencias); Universidad Industrial de Santander (Vicerrectoria de Investigacion y Extension); </t>
  </si>
  <si>
    <t>This research was funded by Departamento Administrativo de Ciencia, Tecnologia e Innovacion (COLCIENCIAS), project number 1102-777-57410 and Universidad Industrial de Santander (Vicerrectoria de Investigacion y Extension, project number 8741).</t>
  </si>
  <si>
    <t>2079-6382</t>
  </si>
  <si>
    <t>Antibiotics-Basel</t>
  </si>
  <si>
    <t>10.3390/antibiotics10121548</t>
  </si>
  <si>
    <t>Infectious Diseases; Pharmacology &amp; Pharmacy</t>
  </si>
  <si>
    <t>XW6FG</t>
  </si>
  <si>
    <t>WOS:000735712000001</t>
  </si>
  <si>
    <t>Williams, AJ; Rae, R</t>
  </si>
  <si>
    <t>Williams, A. J.; Rae, R.</t>
  </si>
  <si>
    <t>Susceptibility of the Giant African snail (Achatina fulica) exposed to the gastropod parasitic nematode Phasmarhabditis hermaphrodita</t>
  </si>
  <si>
    <t>Nematodes; Giant African snail; Shell; Parasites; Phasmarhabditis hermaphrodita; Achatina fulica</t>
  </si>
  <si>
    <t>SLUGS DEROCERAS-RETICULATUM; RHABDITID NEMATODE; BIOLOGICAL-CONTROL; ARION-LUSITANICUS; AGENT; MOLLUSKS</t>
  </si>
  <si>
    <t>The Giant African snail (Achatina fulica) is a major pest in tropical countries. Current control methods involve the use of slug pellets (metaldehyde) but they are ineffective, therefore new methods of control are needed. We investigated whether A. fulica is susceptible to the gastropod parasitic nematode Phasmarhabditis hermaphrodita, which has been developed as a biological control agent for slugs and snails in northern Europe. We exposed A. fulica to P. hermaphrodita applied at 30 and 150 nematodes per cm(2) for 70 days and also assessed feeding inhibition and changes in snail weight. We show that unlike the susceptible slug species Deroceras panormitanum, which is killed less than 30 days of exposure to P. hermaphrodita, A. fulica is remarkably resistant to the nematode at both doses. Also P. hermaphrodita does not reduce feeding in A. fulica nor did it have any effect on weight gain over 70 days. Upon dissection of infected A. fulica we found that hundreds of P. hermaphrodita had been encapsulated, trapped and killed in the snail's shell. We found that A. fulica is able to begin encapsulating P. hermaphrodita after just 3 days of exposure and the numbers of nematodes encapsulated increased over time. Taken together, we have shown that A. fulica is highly resistant to P. hermaphrodita, which could be due to an immune response dependent on the snail shell to encapsulate and kill invading parasitic nematodes. (C) 2015 Elsevier Inc. All rights reserved.</t>
  </si>
  <si>
    <t>[Williams, A. J.; Rae, R.] Liverpool John Moores Univ, Sch Nat Sci &amp; Psychol, Liverpool L3 3AF, Merseyside, England</t>
  </si>
  <si>
    <t>Rae, R (corresponding author), Liverpool John Moores Univ, Sch Nat Sci &amp; Psychol, Byrom St, Liverpool L3 3AF, Merseyside, England.</t>
  </si>
  <si>
    <t>r.g.rae@ljmu.ac.uk</t>
  </si>
  <si>
    <t>Wellcome Trust</t>
  </si>
  <si>
    <t>Wellcome Trust(Wellcome TrustEuropean Commission)</t>
  </si>
  <si>
    <t>We are grateful to Dr. Sally Williamson for discussions and supply of A. fulica and Becker Underwood-BASF for P. hermaphrodita. This research was funded by the Wellcome Trust.</t>
  </si>
  <si>
    <t>10.1016/j.jip.2015.03.012</t>
  </si>
  <si>
    <t>CI1KQ</t>
  </si>
  <si>
    <t>Green Accepted</t>
  </si>
  <si>
    <t>WOS:000354503500019</t>
  </si>
  <si>
    <t>Song, LG; Wang, XW; Yang, Z; Lv, ZY; Wu, ZD</t>
  </si>
  <si>
    <t>Song, Langui; Wang, Xiaowen; Yang, Zi; Lv, Zhiyue; Wu, Zhongdao</t>
  </si>
  <si>
    <t>Angiostrongylus cantonensis in the vector snails Pomacea canaliculata and Achatina fulica in China: a meta-analysis</t>
  </si>
  <si>
    <t>Pomacea canaliculata; Achatina fulica; Angiostrongylus cantonensis; Infection rates; Meta-analysis of occurrence</t>
  </si>
  <si>
    <t>EOSINOPHILIC MENINGITIS; OUTBREAK; GUANGZHOU; DISEASE</t>
  </si>
  <si>
    <t>Angiostrongyliasis is a food-borne parasitic disease induced by the nematode Angiostrongylus cantonensis, and has been recognized as the main cause leading to human eosinophilic meningitis. Humans usually acquire infection by digestion of infected Pomacea canaliculata and Achatina fulica, the most predominant intermediate hosts found in China. This meta-analysis was aimed to assess the prevalence of A. cantonensis infection among these two snails in China in the past 10 years. Data were systematically collected in electronic databases such as PubMed, Web of Science, ScienceDirect, CNKI, SinoMed, VIP, CSCD, and Wanfang from 2005 to 2015. Thirty-eight studies with a total of 41,299 P. canaliculata and 21,138 Ac. fulica were included in the present study. The overall infection rate of A. cantonensis in China was estimated to be 7.6 % (95 % confidential interval (CI) = 0.063 to 0.090) in P. canaliculata and 21.5 % in Ac. fulica (95 % CI = 0.184 to 0.245), respectively. No significant difference was observed in prevalence rates among publication year and sample size for both snails. Also, it was found that the prevalence in Ac. fulica is significantly higher than that in P. canaliculata (odds ratio (OR) = 3.946, 95 % CI = 3.070 to 5.073). The present study reveals that snail infection with A. cantonensis is clearly prevalent in China. Further studies are required to improve strategies for control of infections of snails, particularly those of Ac. fulica, and to detect further factors and conditions such as geographic region, temperatures, and diagnosis method.</t>
  </si>
  <si>
    <t>[Song, Langui; Lv, Zhiyue; Wu, Zhongdao] Sun Yat Sen Univ, Zhongshan Sch Med, Dept Parasitol, Guangzhou 510060, Guangdong, Peoples R China; [Song, Langui; Lv, Zhiyue; Wu, Zhongdao] Minist Educ, Key Lab Trop Dis Control, Guangzhou 510080, Guangdong, Peoples R China; [Wang, Xiaowen; Yang, Zi] Sun Yat Sen Univ, Sch Publ Hlth, Guangzhou 510060, Guangdong, Peoples R China</t>
  </si>
  <si>
    <t>Lv, ZY; Wu, ZD (corresponding author), Sun Yat Sen Univ, Zhongshan Sch Med, Dept Parasitol, Guangzhou 510060, Guangdong, Peoples R China.;Lv, ZY; Wu, ZD (corresponding author), Minist Educ, Key Lab Trop Dis Control, Guangzhou 510080, Guangdong, Peoples R China.</t>
  </si>
  <si>
    <t>songlg@mail2.sysu.edu.cn; wangxw35@mail.sysu.edu.cn; vivienbritney@live.cn; lvzhiyue@mail.sysu.edu.cn; wzhd@mail.sysu.edu.cn</t>
  </si>
  <si>
    <t>Lv, Zhiyue/AAI-1135-2021</t>
  </si>
  <si>
    <t>Wang, Xiaowen/0000-0003-4623-1608</t>
  </si>
  <si>
    <t>National Natural Science Foundation of China [81271855, 81371836, 81261160324, 81572023]; Laboratory of Parasite and Vector Biology, MOPH [WSBKTKT201401]; National Basic Research Program of China [2010CB530004]; Guangdong Natural Science Foundation [2014A030313134]; 111 Project [B12003]; Research Foundation for Students of Sun Yat-sen University</t>
  </si>
  <si>
    <t>National Natural Science Foundation of China(National Natural Science Foundation of China (NSFC)); Laboratory of Parasite and Vector Biology, MOPH; National Basic Research Program of China(National Basic Research Program of China); Guangdong Natural Science Foundation(National Natural Science Foundation of Guangdong Province); 111 Project(Ministry of Education, China - 111 Project); Research Foundation for Students of Sun Yat-sen University</t>
  </si>
  <si>
    <t>This study was funded by the grants from the National Natural Science Foundation of China (grant nos. 81271855, 81371836, 81261160324, and 81572023), the Laboratory of Parasite and Vector Biology, MOPH (grant no. WSBKTKT201401), the National Basic Research Program of China (grant no. 2010CB530004), Guangdong Natural Science Foundation (grant no. 2014A030313134), the 111 Project (grant no. B12003), and the Research Foundation for Students of Sun Yat-sen University (2012, 2014).</t>
  </si>
  <si>
    <t>10.1007/s00436-015-4849-5</t>
  </si>
  <si>
    <t>DE8EI</t>
  </si>
  <si>
    <t>WOS:000370868200002</t>
  </si>
  <si>
    <t>He, ZP; Dai, XB; Zhang, S; Zhi, TT; Lun, ZR; Wu, ZD; Yang, TB</t>
  </si>
  <si>
    <t>He, Zhang-Ping; Dai, Xia-Bin; Zhang, Shuai; Zhi, Ting-Ting; Lun, Zhao-Rong; Wu, Zhong-Dao; Yang, Ting-Bao</t>
  </si>
  <si>
    <t>Complete mitochondrial genome of the giant African snail, Achatina fulica (Mollusca: Achatinidae): a novel location of putative control regions (CR) in the mitogenome within Pulmonate species</t>
  </si>
  <si>
    <t>MITOCHONDRIAL DNA PART A</t>
  </si>
  <si>
    <t>Achatina fulica; mitogenome; novel location of control regions; pulmonata</t>
  </si>
  <si>
    <t>EVOLUTION; ANGIOSTRONGYLIASIS; SEQUENCE; MUSSEL; CHINA; MTDNA</t>
  </si>
  <si>
    <t>The whole sequence (15,057bp) of the mitochondrial DNA (mtDNA) of the terrestrial snail Achatina fulica (order Stylommatophora) was determined. The mitogenome, as the typical metazoan mtDNA, contains 13 protein-coding genes (PCG), 2 ribosomal RNA genes (rRNA) and 22 transfer RNA genes (tRNA). The tRNA genes include two trnS without standard secondary structure. Interestingly, among the known mitogenomes of Pulmonata species, we firstly characterized an unassigned lengthy sequence (551bp) between the cox1 and the trnV which may be the CR for the sake of its AT bases usage bias (65.70%) and potential hairpin structure.</t>
  </si>
  <si>
    <t>[He, Zhang-Ping; Dai, Xia-Bin; Zhang, Shuai; Zhi, Ting-Ting; Lun, Zhao-Rong; Yang, Ting-Bao] Sun Yat Sen Univ, Key Lab Biodivers Dynam &amp; Conservat Guangdong Hig, State Key Lab Biocontrol, Sch Life Sci, Guangzhou 510275, Guangdong, Peoples R China; [He, Zhang-Ping; Dai, Xia-Bin; Zhang, Shuai; Zhi, Ting-Ting; Lun, Zhao-Rong; Yang, Ting-Bao] Sun Yat Sen Univ, Sch Life Sci, Ctr Parasit Organisms, Guangzhou 510275, Guangdong, Peoples R China; [Wu, Zhong-Dao] Sun Yat Sen Univ, Zhongshan Sch Med, Key Lab Trop Dis Control, Minist Educ China, Guangzhou 510275, Guangdong, Peoples R China; [Wu, Zhong-Dao] Sun Yat Sen Univ, Zhongshan Sch Med, Dept Parasitol, Guangzhou 510275, Guangdong, Peoples R China</t>
  </si>
  <si>
    <t>Yang, TB (corresponding author), Sun Yat Sen Univ, Sch Life Sci, State Key Lab Biocontrol, Guangzhou 510275, Guangdong, Peoples R China.</t>
  </si>
  <si>
    <t>lssytb@mail.sysu.edu.cn</t>
  </si>
  <si>
    <t>zhang, shuai/0000-0002-0648-921X</t>
  </si>
  <si>
    <t>National Natural Science Foundation of China [30972574, 31072215]</t>
  </si>
  <si>
    <t>National Natural Science Foundation of China(National Natural Science Foundation of China (NSFC))</t>
  </si>
  <si>
    <t>This work was supported by National Natural Science Foundation of China (No. 30972574 and 31072215). There are no conflicts of interest for the present paper. The authors are responsible for the content and writing of the paper.</t>
  </si>
  <si>
    <t>2-4 PARK SQUARE, MILTON PARK, ABINGDON OR14 4RN, OXON, ENGLAND</t>
  </si>
  <si>
    <t>2470-1394</t>
  </si>
  <si>
    <t>2470-1408</t>
  </si>
  <si>
    <t>MITOCHONDRIAL DNA A</t>
  </si>
  <si>
    <t>Mitochondrial DNA Part A</t>
  </si>
  <si>
    <t>MAR 3</t>
  </si>
  <si>
    <t>10.3109/19401736.2014.930833</t>
  </si>
  <si>
    <t>Genetics &amp; Heredity</t>
  </si>
  <si>
    <t>CY5RH</t>
  </si>
  <si>
    <t>WOS:000366464400130</t>
  </si>
  <si>
    <t>Thiengo, SC; Maldonado, A; Mota, EM; Torres, EJL; Caldeira, R; Carvalho, OS; Oliveira, APM; Simoes, RO; Fernandez, MA; Lanfredi, RM</t>
  </si>
  <si>
    <t>Thiengo, S. C.; Maldonado, A.; Mota, E. M.; Torres, E. J. L.; Caldeira, R.; Carvalho, O. S.; Oliveira, A. P. M.; Simoes, R. O.; Fernandez, M. A.; Lanfredi, R. M.</t>
  </si>
  <si>
    <t>The giant African snail Achatina fulica as natural intermediate host of Angiostrongylus cantonensis in Pernambuco, northeast Brazil</t>
  </si>
  <si>
    <t>ACTA TROPICA</t>
  </si>
  <si>
    <t>Achatina fulica; Pernambuco; Angiostrongylus cantonensis; Metastrongylidae; Epidemiology; Invasive species</t>
  </si>
  <si>
    <t>1ST RECORD; AELUROSTRONGYLUS-ABSTRUSUS; EOSINOPHILIC MENINGITIS; RIBOSOMAL DNA; NEMATODA; METASTRONGYLIDAE; DIFFERENTIATION; COSTARICENSIS; LUNGWORM; VASORUM</t>
  </si>
  <si>
    <t>The human cases of eosinophilic meningitis recently reported from Brazil have focused the attention of the public health agencies on the role the introduced snail Achatina fulica plays as hosts of the metastrongylid nematodes. Determining the potential of this snail to host and develop infective larval stages of metastrongylids in the wild and identify the species harbored by them is crucial for designing effective control measures. Here we assess if A. fulica may act as intermediate host of A. cantonensis at the peridomiciliary areas of a patient's house from state of Pernambuco (PE), who was diagnosed with eosinophilic meningitis and a history of ingesting raw molluscs. Larvae obtained from naturally infected A. fulica were orally administered to Rattus norvegicus. The worms were collected from the pulmonary artery and brain, and were morphologically characterized and compared to the Japan isolate of A. cantonensis. Adult worms and infective L-3 larvae (PE isolate) recovered from A. fulica specimens were also analyzed by polymerase chain reaction and restriction fragment length polymorphism of ITS2 region from rDNA and compared to A. cantonensis (ES isolate), A. vasorum (MG isolate) and A. costaricensis (RS isolate). The large size of the spicules (greater than those observed in other species of Angiostrongylus) and the pattern of the bursal rays agree with the original species description by Chen (1935). Furthermore, the morphology of the PE isolate was similar to that of Japan isolate. The PCR-RFLP profiles obtained were distinctive among species and no variation in patterns was detected among adult individuals from A. cantonensis isolates from PE and ES. The importance of A. fulica as an intermediate host of eosinophilic menigoencepahlitis in Brazil is emphasized. (C) 2010 Elsevier B.V. All rights reserved.</t>
  </si>
  <si>
    <t>[Thiengo, S. C.; Oliveira, A. P. M.; Fernandez, M. A.] Fiocruz MS, Inst Oswaldo Cruz, Lab Malacol, BR-21040900 Manguinho, RJ, Brazil; [Maldonado, A.; Simoes, R. O.] Fiocruz MS, Inst Oswaldo Cruz, Lab Biol &amp; Parasitol Mamiferos Silvestres Reserva, BR-21040900 Manguinho, RJ, Brazil; [Mota, E. M.] Fiocruz MS, Inst Oswaldo Cruz, Lab Patol, BR-21040900 Manguinho, RJ, Brazil; [Torres, E. J. L.; Lanfredi, R. M.] Univ Fed Rio de Janeiro, Lab Biol Helmintos Otto Wucherer, Inst Biofis Carlos Chagas Filho, BR-21941 Rio De Janeiro, Brazil; [Caldeira, R.; Carvalho, O. S.] Fiocruz MS, Ctr Pesquisas Rene Rachou, Lab Helmintol &amp; Malacol Med, BR-30190002 Belo Horizonte, MG, Brazil</t>
  </si>
  <si>
    <t>Thiengo, SC (corresponding author), Fiocruz MS, Inst Oswaldo Cruz, Lab Malacol, Av Brasil 4365, BR-21040900 Manguinho, RJ, Brazil.</t>
  </si>
  <si>
    <t>Torres, Eduardo J.L./G-1531-2012; Junior, Arnaldo Maldonado/AAE-4881-2020; Torres, Eduardo/AAB-3393-2021; Caldeira, Roberta/AAZ-3858-2020; Junior, Arnaldo M J Maldonado/C-9641-2013; Simões, R.O./AAN-3277-2021; Thiengo, Silvana A R C/I-2886-2015</t>
  </si>
  <si>
    <t>Torres, Eduardo J.L./0000-0003-0206-3681; Junior, Arnaldo Maldonado/0000-0003-4067-8660; Torres, Eduardo/0000-0003-0206-3681; Caldeira, Roberta/0000-0003-4706-0732; Thiengo, Silvana/0000-0002-5547-206X</t>
  </si>
  <si>
    <t>Secretaria Estadual de Saude de Pernambuco; LACEN/PE</t>
  </si>
  <si>
    <t>We are grateful to Dr. Carlos Graeff-Teixeira from Laboratory of Molecular Parasitology and Parasite Biology, Pontifical Catholic University, Rio Grande do Sul, Brazil, who lent us Angiostrongylus cantonensis specimens from Akita, Japan. Also, all the staff of the Secretaria Estadual de Saude de Pernambuco and LACEN/PE for their support during the field investigations in that region. We also want to thank Paulo Sergio Pires, Gisele Resende Espindola and Andreia Natividade da Silva for technical assistance.</t>
  </si>
  <si>
    <t>0001-706X</t>
  </si>
  <si>
    <t>1873-6254</t>
  </si>
  <si>
    <t>ACTA TROP</t>
  </si>
  <si>
    <t>Acta Trop.</t>
  </si>
  <si>
    <t>SEP</t>
  </si>
  <si>
    <t>10.1016/j.actatropica.2010.01.005</t>
  </si>
  <si>
    <t>620OK</t>
  </si>
  <si>
    <t>WOS:000279509000004</t>
  </si>
  <si>
    <t>Da Silva, GM; Thiengo, SC; Menezes, AN; De Melo, CM; Jeraldo, VDS</t>
  </si>
  <si>
    <t>da Silva, Guilherme Mota; Thiengo, Silvana Carvalho; Menezes, Alef Nascimento; de Melo, Claudia Moura; Sierpe Jeraldo, Veronica de Lourdes</t>
  </si>
  <si>
    <t>Relative condition factor and predictive model for the presence of the invasive snail Achatina (Lissachatina) fulica in Sergipe, Northeast Brazil</t>
  </si>
  <si>
    <t>Achatina fulica; Invasive exotic snail; Relative Condition Factor; Environmental factors</t>
  </si>
  <si>
    <t>GIANT AFRICAN SNAIL; NEMATODE METASTRONGYLOIDEA; FERUSSAC STYLOMMATOPHORA; ABIOTIC FACTORS; GASTROPODA; SELECTION; PATTERNS; BEHAVIOR</t>
  </si>
  <si>
    <t>Achatina fulica is among the world's 100 most impactive invasive species, and is now found in almost all Brazilian states, including Sergipe. This exotic snail is known to have negative impacts, not only on the environment, due primarily to the rapid growth of its populations, but also on public health, given that it is an intermediate host of nematodes that cause zoonotic diseases. However, relatively little is known of the development of this snail, including its relative condition factor. We investigated the occurrence of A. fulica in 24 municipalities distributed in the eight subregions of the state of Sergipe in the dry and rainy season. Furthermore, we present here a predictive model for the occurrence of A. fulica based on the variation in climate and soil chemistry. This snail was more frequent on soils with a pH of 6.5-7.5. A negative correlation was found between the growth of A. fulica and the soil pH, then, the more acidic the soil, the more allometric the growth of A. fulica. The relative condition factor indicated differences in the development pattern of A. fulica among the eight subregions. The influence of rain in increasing the frequency of A. fulica showed a significant correlation. As well, higher temperatures influenced the resting behavior of A. fulica. The mathematical model used to identify the potential presence of A. fulica presented a high degree of agreement. This is the first ecological study of A. fulica to verify the association between the body mass-length relationship and the relative condition factor, and the results indicate that the development of this exotic land snail in Sergipe is influenced by climatic factors and principally, the soil pH. The predictive mathematical model provides valuable insights into the biotic and abiotic factors associated with the presence of A. fulica, and the influence of climatic variables and the chemical parameters of the soil on the occurrence of this species. These findings provide important guidelines for the development of measures for the control of A. fulica populations, which will contribute to both public and environment health.</t>
  </si>
  <si>
    <t>[da Silva, Guilherme Mota; Menezes, Alef Nascimento; de Melo, Claudia Moura; Sierpe Jeraldo, Veronica de Lourdes] Univ Tiradentes, Programa Posgrad Saude &amp; Ambiente, Av Murilo Dantas 300, BR-49032490 Aracaju, SE, Brazil; [de Melo, Claudia Moura; Sierpe Jeraldo, Veronica de Lourdes] Inst Tecnol &amp; Pesquisa, Lab Doencas Infecciosas &amp; Parasitarias, Av Murilo Dantas 300, BR-49032490 Aracaju, SE, Brazil; [da Silva, Guilherme Mota; Thiengo, Silvana Carvalho] Inst Oswaldo Cruz, Lab Referencia Nacl Esquistossomose Malacol, Av Brasil 4365, BR-21040900 Rio De Janeiro, RJ, Brazil</t>
  </si>
  <si>
    <t>Thiengo, SC (corresponding author), Inst Oswaldo Cruz, Lab Referencia Nacl Esquistossomose Malacol, Av Brasil 4365, BR-21040900 Rio De Janeiro, RJ, Brazil.</t>
  </si>
  <si>
    <t>scarvalhothiengo@gmail.com</t>
  </si>
  <si>
    <t>e20211323</t>
  </si>
  <si>
    <t>10.1590/1676-0611-BN-2021-1323</t>
  </si>
  <si>
    <t>2M6KJ</t>
  </si>
  <si>
    <t>WOS:000817806000001</t>
  </si>
  <si>
    <t>Biswas, C; Sinha, D; Mandal, C</t>
  </si>
  <si>
    <t>Investigation on interaction of Achatinin, a 9-O-acetyl sialic acid-binding lectin, with lipopolysaccharide in the innate immunity of Achatina fulica snails</t>
  </si>
  <si>
    <t>MOLECULAR IMMUNOLOGY</t>
  </si>
  <si>
    <t>Achatina fulica snail; Achatinin; coagulation; innate immunity; lipopolysaccharide (LPS); 9-O-acetyl sialic acid binding lectin</t>
  </si>
  <si>
    <t>ACUTE LYMPHOBLASTIC-LEUKEMIA; C-REACTIVE PROTEINS; HORSESHOE-CRAB; SPECIFICITY; HEMOLYMPH; ASSAY; SENSITIVITY; AGGLUTININ; SERA</t>
  </si>
  <si>
    <t>Achatinin, a 9-O-acetyl sialic acid (9-O-AcSA) binding lectin, has been demonstrated to be synthesized in amoebocytes of Achatina fulica snails. This lectin was affinity-purified from Achatina amoebocytes lysate (AAL); it appeared as a single band on native polyacrylamide gel electrophoresis (PAGE) and showed 16 identical subunits of M.W. 15 kDa on sodium dodecyl sulphate (SDS)-PAGE. It was found to be homologous with an earlier reported lectin, Achatinin-H, derived from hemolymph of A. fulica snails (Sen, G., Mandal, C., 1995. The specificity of the binding site of Achatinin-H, a sialic-acid binding lectin from Achantia fulica. Carbohydr. Res., 268, 115-125). Homology between both lectins was confirmed by their similar electrophoretic mobilities, carbohydrate specificity and cross reactivity on immunodiffusion. Achatinin showed in vitro calcium dependent binding to two 9-O-acetylated sialoglyoconjugates (9-O-AcSG) on lipopolysaccharide (LPS) (Escherichia coli 055: B5) of M.W. 40 kDa and 27.5 kDa, which was abolished following de-O-acetylation. Based on the previously defined narrow sugar specificity of Achatinin towards 9-O-AcSA alpha2 --&gt; 6GalNAc [Sen, G., Mandal, C., 1995. The specificity of the binding site of Achatinin-H, a sialic-acid binding lectin from Achatina fulica. Carbohydr. Res., 268, 115-125], we conclude that LPS contains this lectinogenic epitope at the terminal sugar moiety. The Achatinin-mediated hemagglutination inhibition of rabbit erythrocytes by LPS further confirmed it. The lectin exhibited bacteriostatic effect on Gram-negative bacteria E. coli, DH5 alpha and C600. AAL was earlier reported to undergo coagulation in presence of pg level of LPS (Biswas, C., Mandal, C., 1999. The role of amoebocytes in the endotoxin-mediated coagulation in the innate immunity of Achatina fulica snail, Scand. J. Immunol. 49, 131-138). We now demonstrate that Achatinin participates in LPS-mediated coagulation of AAL as indicated by enhanced release of Achatinin from the LPS stimulated amoebocytes and most importantly, by exhibiting a 77% decline in the coagulation of AAL when depleted of Achatinin. Level of Achatinin sharply declined (17-fold) following injection of LPS (20 mug per snail) to the snails, which was reversible by simultaneous injection of LPS and leupeptin implying the presence of LPS-mediated serine protease activity in Achatinin. This was substantiated when purified Achatinin in vitro showed serine protease activity in the presence of LPS followed by its complete blockage in the presence of leupeptin and phenyl methyl sulphonyl fluoride. Therefore, Achatinin, an abundantly available lectin at multiple sites of A. fulica, by virtue of its interaction with LPS, essentially plays a crucial role in the innate immune protection of A. fulica snails. (C) 2001 Elsevier Science Ltd. All rights reserved.</t>
  </si>
  <si>
    <t>Indian Inst Chem Biol, Immunobiol Div, Kolkata 700032, W Bengal, India</t>
  </si>
  <si>
    <t>Mandal, C (corresponding author), Indian Inst Chem Biol, Immunobiol Div, 4 Raja SC Mullick Rd, Kolkata 700032, W Bengal, India.</t>
  </si>
  <si>
    <t>cmandal@iicb.res.in</t>
  </si>
  <si>
    <t>PERGAMON-ELSEVIER SCIENCE LTD</t>
  </si>
  <si>
    <t>THE BOULEVARD, LANGFORD LANE, KIDLINGTON, OXFORD OX5 1GB, ENGLAND</t>
  </si>
  <si>
    <t>0161-5890</t>
  </si>
  <si>
    <t>MOL IMMUNOL</t>
  </si>
  <si>
    <t>Mol. Immunol.</t>
  </si>
  <si>
    <t>AUG-SEP</t>
  </si>
  <si>
    <t>12-13</t>
  </si>
  <si>
    <t>10.1016/S0161-5890(00)00096-1</t>
  </si>
  <si>
    <t>Biochemistry &amp; Molecular Biology; Immunology</t>
  </si>
  <si>
    <t>413ML</t>
  </si>
  <si>
    <t>WOS:000167615900006</t>
  </si>
  <si>
    <t>Liu, CY; Song, HQ; Zhang, RL; Chen, MX; Xu, MJ; Ai, L; Chen, XG; Zhan, XM; Liang, SH; Yuan, ZG; Lin, RQ; Zhu, XQ</t>
  </si>
  <si>
    <t>Liu, Chun-Yan; Song, Hui-Qun; Zhang, Ren-Li; Chen, Mu-Xin; Xu, Min-Jun; Ai, Lin; Chen, Xiao-Guang; Zhan, Xi-Mei; Liang, Shao-Hui; Yuan, Zi-Guo; Lin, Rui-Qing; Zhu, Xing-Quan</t>
  </si>
  <si>
    <t>Specific detection of Angiostrongylus cantonensis in the snail Achatina fulica using a loop-mediated isothermal amplification (LAMP) assay</t>
  </si>
  <si>
    <t>MOLECULAR AND CELLULAR PROBES</t>
  </si>
  <si>
    <t>Angiostrongylus cantonensis; Angiostrongyliasis; Snail; Achatina fulica; Loop-mediated isothermal amplification (LAMP); The first internal transcribed spacer (ITS-1)</t>
  </si>
  <si>
    <t>EOSINOPHILIC-MENINGITIS; SCHISTOSOMA-JAPONICUM; INTERMEDIATE HOST; CHINA; PCR</t>
  </si>
  <si>
    <t>Angiostrongylus cantonensis, a rat lungworm, can cause eosinophilic meningitis and angiostrongyliasis in humans following ingestion of contaminated foods or intermediate/paratenic hosts with infective larvae. The snail Achatina fulica is one of the important intermediate hosts of A. cantonensis and is commonly eaten by humans in some countries. In the present study, we developed a loop-mediated isothermal amplification (LAMP) method for the specific detection of A. cantonensis in Ac. fulica. Primers for LAMP were designed based on the first internal transcribed spacer (ITS-1) of nuclear ribosomal DNA (rDNA) of A. cantonensis. Specificity tests showed that only the products of A. cantonensis were detected when DNA samples of A. cantonensis and the heterologous control samples Anisakis simplex s.s, Trichuris trichiura, Toxocara canis, Trichinella spiralis and Ascaris lumbricoides were amplified by LAMP. Sensitivity evaluation indicated that the LAMP assay is 10 times more sensitive than the conventional polymerase chain reaction (PCR) assay. The established LAMP assay is rapid, inexpensive and easy to be performed. It can be used in clinical applications for rapid and sensitive detection of A. cantonensis in snails, which has implications for the effective control of angiostrongyliasis. (C) 2011 Elsevier Ltd. All rights reserved.</t>
  </si>
  <si>
    <t>[Lin, Rui-Qing] CAAS, Lanzhou Vet Res Inst, Key Lab Vet Parasitol Gansu Prov, Dept Parasitol,State Key Lab Vet Etiol Biol, Lanzhou 730046, Gansu, Peoples R China; [Liu, Chun-Yan; Yuan, Zi-Guo; Lin, Rui-Qing] S China Agr Univ, Coll Vet Med, Guangzhou 510642, Guangdong, Peoples R China; [Zhang, Ren-Li] Shenzhen Ctr Dis Control &amp; Prevent, Shenzhen 518020, Guangdong, Peoples R China; [Chen, Mu-Xin; Ai, Lin] Chinese Ctr Dis Control &amp; Prevent, Natl Inst Parasit Dis, Shanghai 200025, Peoples R China; [Chen, Xiao-Guang] So Med Univ, Sch Publ Hlth &amp; Trop Med, Guangzhou 510515, Guangdong, Peoples R China; [Zhan, Xi-Mei] Sun Yat Sen Univ, Zhongshan Sch Med, Guangzhou 510089, Guangdong, Peoples R China; [Liang, Shao-Hui] Wenzhou Med Coll, Wenzhou 325003, Zhejiang, Peoples R China; [Zhu, Xing-Quan] Yunnan Agr Univ, Coll Anim Sci &amp; Technol, Kunming 650201, Yunnan, Peoples R China</t>
  </si>
  <si>
    <t>Lin, RQ (corresponding author), CAAS, Lanzhou Vet Res Inst, Key Lab Vet Parasitol Gansu Prov, Dept Parasitol,State Key Lab Vet Etiol Biol, Lanzhou 730046, Gansu, Peoples R China.</t>
  </si>
  <si>
    <t>rqlin@scau.edu.cn; xingquanzhu1@hotmail.com</t>
  </si>
  <si>
    <t>State Key Laboratory of Veterinary Etiological Biology, Lanzhou Veterinary Research Institute, Chinese Academy of Agricultural Sciences [SKLVEB2009KFKT014, SKLVEB2010KFKT010]; Yunnan Provincial Program for Introducing High-level Scientists [2009CI125]; Program for Changjiang Scholars and Innovative Research Team in University [IRT0723]</t>
  </si>
  <si>
    <t>State Key Laboratory of Veterinary Etiological Biology, Lanzhou Veterinary Research Institute, Chinese Academy of Agricultural Sciences; Yunnan Provincial Program for Introducing High-level Scientists; Program for Changjiang Scholars and Innovative Research Team in University(Program for Changjiang Scholars &amp; Innovative Research Team in University (PCSIRT))</t>
  </si>
  <si>
    <t>This work was supported in part by the State Key Laboratory of Veterinary Etiological Biology, Lanzhou Veterinary Research Institute, Chinese Academy of Agricultural Sciences (Grant Nos. SKLVEB2009KFKT014 and SKLVEB2010KFKT010), the Yunnan Provincial Program for Introducing High-level Scientists (Grant No. 2009CI125) and the Program for Changjiang Scholars and Innovative Research Team in University (Grant No. IRT0723).</t>
  </si>
  <si>
    <t>ACADEMIC PRESS LTD- ELSEVIER SCIENCE LTD</t>
  </si>
  <si>
    <t>24-28 OVAL RD, LONDON NW1 7DX, ENGLAND</t>
  </si>
  <si>
    <t>0890-8508</t>
  </si>
  <si>
    <t>MOL CELL PROBE</t>
  </si>
  <si>
    <t>Mol. Cell. Probes</t>
  </si>
  <si>
    <t>10.1016/j.mcp.2011.04.002</t>
  </si>
  <si>
    <t>Biochemical Research Methods; Biochemistry &amp; Molecular Biology; Biotechnology &amp; Applied Microbiology; Cell Biology</t>
  </si>
  <si>
    <t>Biochemistry &amp; Molecular Biology; Biotechnology &amp; Applied Microbiology; Cell Biology</t>
  </si>
  <si>
    <t>790XQ</t>
  </si>
  <si>
    <t>WOS:000292624500004</t>
  </si>
  <si>
    <t>Moreira, VLC; Giese, EG; Melo, FTV; Simoes, RO; Thiengo, SC; Maldonado, A; Santos, JN</t>
  </si>
  <si>
    <t>Moreira, V. L. C.; Giese, E. G.; Melo, F. T. V.; Simoes, R. O.; Thiengo, S. C.; Maldonado, A., Jr.; Santos, J. N.</t>
  </si>
  <si>
    <t>Endemic angiostrongyliasis in the Brazilian Amazon: Natural parasitism of Angiostrongylus cantonensis in Rattus rattus and R. norvegicus, and sympatric giant African land snails, Achatina fulica</t>
  </si>
  <si>
    <t>Angiostrongylus cantonensis; Rattus rattus; Rattus norvegicus; Achatina fulica; Zoonosis; Brazil</t>
  </si>
  <si>
    <t>NEMATODA; METASTRONGYLIDAE; PERNAMBUCO; INFECTION; VASORUM; CHEN</t>
  </si>
  <si>
    <t>Angiostrongylus cantonensis, the rat lungworm, is one etiological agent of eosinophilic meningoencephalitis in humans. This zoonosis is frequently found in Asia and, more recently, in North America, Caribbean Island and northeastern of South America. Until now, research of A. cantonensis it, southern, southeastern and northeastern regions of Brazil has been found natural infections only terrestrial and freshwater intermediate snail hosts (Achatina fulica, Sarasinula marginata, Subulina octona, Bradybaena similaris and Pomacea lineate). In this study, we examined the occurrence of helminthes in the synantropic rodents Raft us rattus and Rattus norvegicus in northern Brazil, focusing on the role of these species as vertebrate hosts of A. cantonensis and A. fulica as intermediate host have found natural. Thirty specimens of R. rattus and twelve of R. norvegicus were collected in the Guama and Jurunas neighborhoods of the city of Belem, in the Brazilian state of Para, of which almost 10% harbored adult worms in their pulmonary arteries. Sympatric A. fulica were found to be infected by L-3 larvae, which experimental infection confirmed to be A. cantonensis. Natural infection of snails and rodents with A. cantonensis was confirmed through morphological and morphometrical analyses of adults and larvae using light microscopy, scanning electron microscopy and molecular sequences of partial Cytochrome Oxidase subunit I. Phylogenetic analyses showed that A. cantonensis isolated from Para, Brazil is similar to Japan isolate; once these specimens produced a single haplotype with high bootstrap support with Rio de Janeiro isolate. This study confirms that A. cantonensis is now endemic in northern Brazil, and that R. rattus and R. norvegicus act as natural definitive hosts, and A. fulica as the intermediate host of the parasite in this region. (C) 2012 Elsevier B.V. All rights reserved.</t>
  </si>
  <si>
    <t>[Moreira, V. L. C.; Melo, F. T. V.; Santos, J. N.] Fed Univ Para, Lab Biol Celular &amp; Helmintol Prof Dra Reinalda Ma, Inst Ciencias Biol, BR-66075110 Belem, Para, Brazil; [Giese, E. G.] Univ Fed Rural Amazonia, Inst Saude &amp; Prod Anim, Lab Histol &amp; Embriol Anim, BR-66077901 Univ Belem, Para, Brazil; [Simoes, R. O.; Maldonado, A., Jr.] Inst Oswaldo Cruz Fiocruz, Lab Biol &amp; Parasitol Mamiferos Silvestres Reserva, BR-21040900 Rio De Janeiro, RJ, Brazil; [Thiengo, S. C.] Inst Oswaldo Cruz Fiocruz, Lab Malacol, BR-21040900 Rio De Janeiro, RJ, Brazil</t>
  </si>
  <si>
    <t>Santos, JN (corresponding author), Fed Univ Para, Lab Biol Celular &amp; Helmintol Prof Dra Reinalda Ma, Inst Ciencias Biol, Rua Augusto Correa 01,St Augusto Correa 01, BR-66075110 Belem, Para, Brazil.</t>
  </si>
  <si>
    <t>jeannie@ufpa.br</t>
  </si>
  <si>
    <t>Melo, Francisco Tiago V Vasconcelos/O-5419-2018; Simões, R.O./AAN-3277-2021; Junior, Arnaldo Maldonado/AAE-4881-2020; Junior, Arnaldo M J Maldonado/C-9641-2013; Melo, Francisco Tiago V/I-2974-2015; Melo, Francisco Tiago/B-6982-2013; Thiengo, Silvana A R C/I-2886-2015; NASCIMENTO DOS SANTOS, JEANNIE/F-7130-2012</t>
  </si>
  <si>
    <t>Melo, Francisco Tiago V Vasconcelos/0000-0001-8935-2923; Junior, Arnaldo Maldonado/0000-0003-4067-8660; Melo, Francisco Tiago V/0000-0001-8935-2923; NASCIMENTO DOS SANTOS, JEANNIE/0000-0002-6612-6410; Thiengo, Silvana/0000-0002-5547-206X</t>
  </si>
  <si>
    <t>PROCAD; PAPS V/FIOCRUZ/CNPQ; PROCAD NF/CAPES; PROPESP/FADESP/UFPA</t>
  </si>
  <si>
    <t>PROCAD; PAPS V/FIOCRUZ/CNPQ; PROCAD NF/CAPES(Coordenacao de Aperfeicoamento de Pessoal de Nivel Superior (CAPES)); PROPESP/FADESP/UFPA</t>
  </si>
  <si>
    <t>This study was supported by PROCAD 2005; PAPS V/FIOCRUZ/CNPQ; PROCAD NF 2009/CAPES; PROPESP/FADESP/UFPA. For their valuable technical support, we are grateful to Dr Hilton Tulio Costi (Electron Microscopy Laboratory, Emilio Goeldi Museum), Dr. Marinete Povoa (Malaria Laboratory, Department of Parasitology of the Evandro Chagas Institute, Belem), Socrates Fraga da Costa-Neto (Wild Mammal Biology and Parasitology Laboratory, Oswaldo Cruz Foundation, Rio de Janeiro) and the trainees at the Cell Biology and Helminthology Laboratory of Federal University of Para.</t>
  </si>
  <si>
    <t>10.1016/j.actatropica.2012.10.001</t>
  </si>
  <si>
    <t>055LG</t>
  </si>
  <si>
    <t>hybrid</t>
  </si>
  <si>
    <t>WOS:000312417200012</t>
  </si>
  <si>
    <t>Pavanelli, GC; Yamaguchi, MU; Calaca, EA; Oda, FH</t>
  </si>
  <si>
    <t>Pavanelli, Gilberto Cezar; Yamaguchi, Mirian Ueda; Calaca, Elaine Alves; Oda, Fabricio Hiroiuki</t>
  </si>
  <si>
    <t>Scientometrics of zoonoses transmitted by the giant African snail Achatina fulica Bowdich, 1822</t>
  </si>
  <si>
    <t>REVISTA DO INSTITUTO DE MEDICINA TROPICAL DE SAO PAULO</t>
  </si>
  <si>
    <t>Health promotion; Public health; Epidemiology; Angiostrongylus infection</t>
  </si>
  <si>
    <t>ANGIOSTRONGYLUS-CANTONENSIS; BRAZIL; GASTROPODA; INFECTION; MOLLUSKS; NEMATODA</t>
  </si>
  <si>
    <t>The dissemination of the giant African snail Achatina fulica in several countries has triggered a great number of studies on the mollusk, including those on zoonoses related to health in humans. The current research is a scientific survey on articles published in four databases, namely, PubMed, Bireme, Scielo and Lilacs. Results indicate that Brazil has a prominent position in international scientific production on this subject, with focus on Angiostrongylus cantonensis occurrences.</t>
  </si>
  <si>
    <t>[Pavanelli, Gilberto Cezar; Yamaguchi, Mirian Ueda] Inst Cesumar Ciencia Tecnol &amp; Inovacao ICETI, Maringa, Parana, Brazil; [Pavanelli, Gilberto Cezar; Yamaguchi, Mirian Ueda; Calaca, Elaine Alves; Oda, Fabricio Hiroiuki] Ctr Univ Maringa UniCesumar, Maringa, Parana, Brazil</t>
  </si>
  <si>
    <t>Pavanelli, GC (corresponding author), Ctr Univ Maringa UniCesumar, Programa Posgrad Promocao Saude, Ave Guedner 1610,Bloco 07,Sala 11, BR-87050390 Maringa, Parana, Brazil.</t>
  </si>
  <si>
    <t>gcpavanelli@pq.cnpq.br</t>
  </si>
  <si>
    <t>Yamaguchi, Mirian U/H-4001-2017</t>
  </si>
  <si>
    <t>Yamaguchi, Mirian/0000-0001-5065-481X; Pavanelli, Gilberto Cezar/0000-0001-5875-185X</t>
  </si>
  <si>
    <t>Conselho Nacional de Desenvolvimento Cientifico e Tecnologico (CNPq); Instituto Cesumar de Ciencia, Tecnologia e Inovacao (ICETI); Coordenacao de Aperfeicoamento de Pessoal de Nivel Superior (CAPES)</t>
  </si>
  <si>
    <t>Conselho Nacional de Desenvolvimento Cientifico e Tecnologico (CNPq)(Conselho Nacional de Desenvolvimento Cientifico e Tecnologico (CNPQ)); Instituto Cesumar de Ciencia, Tecnologia e Inovacao (ICETI); Coordenacao de Aperfeicoamento de Pessoal de Nivel Superior (CAPES)(Coordenacao de Aperfeicoamento de Pessoal de Nivel Superior (CAPES))</t>
  </si>
  <si>
    <t>The authors would like to thank the Conselho Nacional de Desenvolvimento Cientifico e Tecnologico (CNPq) and the Instituto Cesumar de Ciencia, Tecnologia e Inovacao (ICETI) for the scholarship and funding of the current research. FHO received a postdoctoral fellowship from Coordenacao de Aperfeicoamento de Pessoal de Nivel Superior (CAPES).</t>
  </si>
  <si>
    <t>INST MEDICINA TROPICAL SAO PAULO</t>
  </si>
  <si>
    <t>AV DR ENEAS CARVALHO DE AGUIAR, 470, C CESAR, SAO PAULO, 05403-000, BRAZIL</t>
  </si>
  <si>
    <t>0036-4665</t>
  </si>
  <si>
    <t>1678-9946</t>
  </si>
  <si>
    <t>REV INST MED TROP SP</t>
  </si>
  <si>
    <t>Rev. Inst. Med. Trop. Sao Paulo</t>
  </si>
  <si>
    <t>e15</t>
  </si>
  <si>
    <t>10.1590/S1678-9946201759015</t>
  </si>
  <si>
    <t>Infectious Diseases; Parasitology; Tropical Medicine</t>
  </si>
  <si>
    <t>EZ3KO</t>
  </si>
  <si>
    <t>gold, Green Published, Green Submitted</t>
  </si>
  <si>
    <t>WOS:000404610000004</t>
  </si>
  <si>
    <t>Teles, HMS; Vaz, JF; Fontes, LR; Domingos, MD</t>
  </si>
  <si>
    <t>Occurrence of Achatina fulica Bowdich, 1822 (Mollusca, Gastropoda) in Brazil: intermediate snail host of angiostrongyliasis</t>
  </si>
  <si>
    <t>Mollusca, parasitology; Strongylida infections, prevention and control</t>
  </si>
  <si>
    <t>Achatina fulica, the intermediate snail host of angiostrongyliasis also also an agricultural pest, is being bred in Brazil for human consumption as ''escargot''. The snail has escaped from its artificial breeding sites and its dispersal in Itariri county State of S. Paulo, is reported here for the first time. A. fulica is a transmitter of the mt lungworm Angiostrongylus cantonensis, nematode which causes meningoencephalic angiostrongylinsis; the risks of human contamination are commented on.</t>
  </si>
  <si>
    <t>Teles, HMS (corresponding author), SUCEN,RUA PAULA SOUZA 166,BR-01027000 SAO PAULO,BRAZIL.</t>
  </si>
  <si>
    <t>FACULDADE SAUDE PUBL DA USP, AV DR ARNALDO 715, 01255 SAO PAULO, BRAZIL</t>
  </si>
  <si>
    <t>10.1590/S0034-89101997000300014</t>
  </si>
  <si>
    <t>XT785</t>
  </si>
  <si>
    <t>WOS:A1997XT78500014</t>
  </si>
  <si>
    <t>Mc Donnell, R; Tandingan, I; Ley, D; Paine, TD</t>
  </si>
  <si>
    <t>Mc Donnell, Rory; Tandingan, Irma; Ley, De; Paine, Timothy D.</t>
  </si>
  <si>
    <t>Susceptibility of neonate Lissachatina fulica (Achatinidae: Mollusca) to a US strain of the nematode Phasmarhabditis hermaphrodita (Rhabditidae: Nematoda)</t>
  </si>
  <si>
    <t>BIOCONTROL SCIENCE AND TECHNOLOGY</t>
  </si>
  <si>
    <t>Invasive gastropods; Giant African Snail; nematode; biological control; Integrated Pest Management; soil moisture</t>
  </si>
  <si>
    <t>The nematode Phasmarhabditis hermaphrodita is a lethal parasite of many pest slug and snail species. It is used as a commercial biological control agent (Nemaslug (R)) in Europe but a number of key gastropod pests (e.g. Lissachatina fulica) are thought to be unsusceptible. Our data, however, demonstrated that a recently discovered U.S. strain of P. hermaphrodita causes statistically significant mortality to neonate L. fulica and consequently this nematode could be an important IPM tool for managing this snail pest in areas where P. hermaphrodita has been discovered. Soil moisture content appears to play an important role in determining nematode efficacy.</t>
  </si>
  <si>
    <t>[Mc Donnell, Rory; Tandingan, Irma] Univ Calif Riverside, Dept Crop &amp; Soil Sci, Riverside, CA 92521 USA; [Ley, De] Univ Calif Riverside, Dept Entomol, Dept Nematol, Riverside, CA 92521 USA; [Paine, Timothy D.] Univ Calif Riverside, Dept Entomol, Riverside, CA 92521 USA</t>
  </si>
  <si>
    <t>Mc Donnell, R (corresponding author), Univ Calif Riverside, Dept Crop &amp; Soil Sci, Riverside, CA 92521 USA.</t>
  </si>
  <si>
    <t>rory.mcdonnell@oregonstate.edu</t>
  </si>
  <si>
    <t>Tandingan De Ley, Irma/0000-0002-9399-0693</t>
  </si>
  <si>
    <t>0958-3157</t>
  </si>
  <si>
    <t>1360-0478</t>
  </si>
  <si>
    <t>BIOCONTROL SCI TECHN</t>
  </si>
  <si>
    <t>Biocontrol Sci. Technol.</t>
  </si>
  <si>
    <t>NOV 2</t>
  </si>
  <si>
    <t>10.1080/09583157.2018.1514586</t>
  </si>
  <si>
    <t>Biotechnology &amp; Applied Microbiology; Entomology</t>
  </si>
  <si>
    <t>GZ0SB</t>
  </si>
  <si>
    <t>WOS:000449074100006</t>
  </si>
  <si>
    <t>SEN, GT; MANDAL, C</t>
  </si>
  <si>
    <t>THE SPECIFICITY OF THE BINDING-SITE OF ACHATININ(H), A SIALIC ACID-BINDING LECTIN FROM ACHATINA-FULICA</t>
  </si>
  <si>
    <t>CARBOHYDRATE RESEARCH</t>
  </si>
  <si>
    <t>ACHATINA FULICA; LECTIN; SIALIC ACID-BINDING</t>
  </si>
  <si>
    <t>WHEAT-GERM-AGGLUTININ; INFLUENZA-C-VIRUS; RECEPTOR DETERMINANT; SNAIL; PURIFICATION; HEMOLYMPH; SIALOGLYCOPROTEINS; RESIDUES; CRAB</t>
  </si>
  <si>
    <t>A sialic acid-binding lectin, Achatinin(H) (ATN(H)), having unique specificity towards 9-O-acetylneuraminic acid, has been purified and characterized. The specificity of this lectin for O-acetylsialic acids was studied in detail, using various sialic acid derivatives and sialoglycoproteins. The potent inhibition of hemagglutination by bovine submaxillary mucin (BSM), which contains 9(7,8)-O-acetylsialic acid and by free 9-O-acetylneuraminic acid confirms the preferential affinity towards this sugar. Further support for the role of O-acetylsialic acid was obtained by sialidase treatment of BSM. O-Deacetylation of the sialic acid residue abolished its inhibitory potency. Moreover, when the trihydroxypropyl side chain of the sialic acid molecule was modified by periodate-borohydride treatment, the truncated C-7-sialic acid was unable to bind ATN(H). This result suggests that the glycerol side chain of Neu5Ac, especially the C-8 and/or C-9 portion is an important determinant for ATN(H). The hemagglutination-inhibition results using several mono-, di-, and tri-saccharides containing terminal sialic acid and various sialoglycoproteins reveals that ATN(H) preferentially binds the (alpha-(2 --&gt; 6)-linked sialic acid. Furthermore, beta-D-GlcNAc-(1 --&gt; 3)-[alpha-NeuGc-(2 --&gt; 6)]-GalNAc-ol was found to be the best ligand for ATN(H).</t>
  </si>
  <si>
    <t>INDIAN INST CHEM BIOL,CALCUTTA 700032,W BENGAL,INDIA</t>
  </si>
  <si>
    <t>0008-6215</t>
  </si>
  <si>
    <t>CARBOHYD RES</t>
  </si>
  <si>
    <t>Carbohydr. Res.</t>
  </si>
  <si>
    <t>MAR 1</t>
  </si>
  <si>
    <t>10.1016/0008-6215(94)00311-3</t>
  </si>
  <si>
    <t>Biochemistry &amp; Molecular Biology; Chemistry, Applied; Chemistry, Organic</t>
  </si>
  <si>
    <t>QK275</t>
  </si>
  <si>
    <t>WOS:A1995QK27500010</t>
  </si>
  <si>
    <t>Koysap, L; Ruangsittichai, J; Ampawong, S; Kongkiatpaiboon, S; Worakhunpiset, S; Thaenkham, U; Chusongsang, Y; Lv, Z; Mongkolthanawatlo, S; Limpanont, Y</t>
  </si>
  <si>
    <t>Koysap, Lueangkaew; Ruangsittichai, Jiraporn; Ampawong, Sumate; Kongkiatpaiboon, Sumet; Worakhunpiset, Suwalee; Thaenkham, Urusa; Chusongsang, Yupa; Lv, Zhiyue; Mongkolthanawatlo, Somsak; Limpanont, Yanin</t>
  </si>
  <si>
    <t>Assessing the efficacy of soapberry (Sapindus rarak) crude extract for controlling giant African land snail (Lissachatina fulica)</t>
  </si>
  <si>
    <t>MANAGEMENT OF BIOLOGICAL INVASIONS</t>
  </si>
  <si>
    <t>plant extract; snail control; saponin; molluscicide</t>
  </si>
  <si>
    <t>RICH PLANT-EXTRACTS; MOLLUSCICIDAL ACTIVITY; TRITERPENE OLIGOGLYCOSIDES; PULSATILLA-CHINENSIS; GASTROPODA PULMONATA; TEA PLANT; SAPONINS; FERMENTATION; CONSTITUENTS; PERICARPS</t>
  </si>
  <si>
    <t>The giant African land snail (Lissachatina fulica) is a major pest that damages agricultural products and the environment, along with raising public health concerns. Although various methods have been applied to control these invasive snails, they have various limitations. The use of plant extracts is an alternative control method that is environmentally friendly and can reduce the use of harmful chemicals. This study was established to evaluate the molluscicidal effects of soapberry crude extract and to develop a molluscicide from it to control the giant African land snail. The soapberry (Sapindus rarak) crude extract exerted molluscicidal effects against L. fulica within 4 h. Soapberry concentration of 30% caused snail mortality of nearly 90% in 72 h. This plant extract exerted potential repellent and molluscicidal effects in the laboratory and semi-field experiments, while having no observable toxic effects on the vegetable Brassica rapa L. Thus, S. rarak crude extract at this concentration is suitable for snail control in vegetable plots.</t>
  </si>
  <si>
    <t>[Koysap, Lueangkaew; Worakhunpiset, Suwalee; Chusongsang, Yupa; Limpanont, Yanin] Mahidol Univ, Fac Trop Med, Dept Social &amp; Environm Med, Bangkok, Thailand; [Ruangsittichai, Jiraporn] Mahidol Univ, Dept Med Entomol, Fac Trop Med, Bangkok, Thailand; [Ampawong, Sumate] Mahidol Univ, Fac Trop Med, Dept Trop Pathol, Bangkok, Thailand; [Thaenkham, Urusa] Mahidol Univ, Fac Trop Med, Dept Helminthol, Bangkok, Thailand; [Koysap, Lueangkaew] Sirindhon Coll Publ Hlth, Praboromarajchanok Inst, Dept Publ Hlth, Chon Buri, Thailand; [Kongkiatpaiboon, Sumet] Thammasat Univ, Off Adv Sci &amp; Technol, Drug Discovery &amp; Dev Ctr, Rangsit Campus, Pathum Thani 12121, Thailand; [Kongkiatpaiboon, Sumet] Thammasat Univ, Res Unit Cannabis &amp; Herbal Prod Innovat, Rangsit Campus, Pathum Thani 12121, Thailand; [Lv, Zhiyue] Sun Yat Sen Univ, Key Lab Trop Dis Control, Minist Educ, Guangzhou, Peoples R China; [Lv, Zhiyue] Hainan Med Univ, Minist Educ, Key Lab Trop Translat Med, Haikou, Hainan, Peoples R China; [Mongkolthanawatlo, Somsak] Abhaibubejhr Coll Thai Tradit Med, Praboromarajchanok Inst, Prachin Buri, Thailand</t>
  </si>
  <si>
    <t>Limpanont, Y (corresponding author), Mahidol Univ, Fac Trop Med, Dept Social &amp; Environm Med, Bangkok, Thailand.</t>
  </si>
  <si>
    <t>yanin.lim@mahidol.ac.th</t>
  </si>
  <si>
    <t>Open Foundation of Key Laboratory of Tropical Translational Medicine of Ministry of Education, Hainan Medical University [2020TTM007]; Academician Innovation Platform special project of Hainan Province [YSPTZX202133]</t>
  </si>
  <si>
    <t>Open Foundation of Key Laboratory of Tropical Translational Medicine of Ministry of Education, Hainan Medical University; Academician Innovation Platform special project of Hainan Province</t>
  </si>
  <si>
    <t>The study was supported by the Open Foundation of Key Laboratory of Tropical Translational Medicine of Ministry of Education, Hainan Medical University grant no. 2020TTM007 and the Academician Innovation Platform special project of Hainan Province grant no. YSPTZX202133. The funders had no role in study design, data collection and analysis, decision to publish, or preparation of the manuscript.</t>
  </si>
  <si>
    <t>REGIONAL EURO-ASIAN BIOLOGICAL INVASIONS CENTRE-REABIC</t>
  </si>
  <si>
    <t>HELSINKI</t>
  </si>
  <si>
    <t>PO BOX 3, HELSINKI, 00981, FINLAND</t>
  </si>
  <si>
    <t>1989-8649</t>
  </si>
  <si>
    <t>MANAG BIOL INVASION</t>
  </si>
  <si>
    <t>Manag. Biol. Invasion</t>
  </si>
  <si>
    <t>3C8JO</t>
  </si>
  <si>
    <t>WOS:000828864200002</t>
  </si>
  <si>
    <t>Vazquez, AA; Sanchez, J; Alba, A; Martinez, E; Alvarez-Lajonchere, L; Matamoros, M; Coupland, JB</t>
  </si>
  <si>
    <t>Vazquez, Antonio A.; Sanchez, Jorge; Alba, Annia; Martinez, Elizabeth; Alvarez-Lajonchere, Luis; Matamoros, Michel; Coupland, James B.</t>
  </si>
  <si>
    <t>Updated distribution and experimental life-history traits of the recently invasive snail Lissachatina fulica in Havana, Cuba</t>
  </si>
  <si>
    <t>Giant african snail; Life tables; Demographics; Growth rate; Vector biology</t>
  </si>
  <si>
    <t>GIANT AFRICAN SNAIL; ACHATINA-FULICA; ANGIOSTRONGYLUS-CANTONENSIS; LAND SNAIL; EVOLUTION; BOWDICH; SPREAD; BRAZIL</t>
  </si>
  <si>
    <t>The giant African snail Lissachatina fulica has been reported invading Cuba since 2014 and is now well established in areas of Havana and several nearby regions. This invasive species is of major concern to health authorities given its role as an important vector of parasites such as Angiostrongylus cantonensis, the causative agent of eosinophilic meningoencephalitis in humans. Here, we update the distribution within Cuba. We also report on our studies of experimental life-history traits to assess the population dynamics and potential for spread of this species in Cuba. The experimental population had a very low probability of dying at first age intervals (Type I survival curve) with a life expectancy of 71 weeks. During our experiment, sexual maturity was reached after 22 weeks (individuals of 70 mm shell length) and eggs were laid regularly (mean batch size: 188 +/- 111.79 SD). We failed to detect any deviations from the mortality curve and individuals reached an average of 77.3 mm (shell length) and weighted 57.7 g after one year. Predicted curve models indicate that snails reaching their average lifespan of five years should attain 10-12 cm (shell length) and weight 160 g. The spreading of this invasive and vector snail has been tracked for four years in Cuba showing a steady increase of invaded localities. How fast and how far this species develops in Cuba is unknown but the life history parameters indicated in this paper show that it has a large potential to invade all areas of Cuba quickly unless a systematic abatement strategy is developed.</t>
  </si>
  <si>
    <t>[Vazquez, Antonio A.; Sanchez, Jorge; Alba, Annia; Martinez, Elizabeth] Inst Med Trop Pedro Kouri, Lab Malacol, Havana, Cuba; [Alvarez-Lajonchere, Luis] Univ La Habana, Fac Biol, Museo Felipe Poey, Havana, Cuba; [Matamoros, Michel] Inst Sanidad Vegetal, Havana, Cuba; [Coupland, James B.] FarmForest Res, Almonte, ON, Canada</t>
  </si>
  <si>
    <t>Vazquez, AA (corresponding author), Inst Med Trop Pedro Kouri Autopista Novia Med, Lab Malacol, KM 6,POB 601,Marianao 13, Havana 11400, Cuba.</t>
  </si>
  <si>
    <t>antonivp@ipk.sld.cu</t>
  </si>
  <si>
    <t>Coupland, James B/B-2698-2012</t>
  </si>
  <si>
    <t>Vazquez Perera, Antonio Alejandro/0000-0002-0894-1708; Alba Menendez, Annia/0000-0003-3190-8786</t>
  </si>
  <si>
    <t>Pan-American Health Organisation; TDR/PAHO/WHO</t>
  </si>
  <si>
    <t>We are most thankful to several workers of the National Program of Vector Control in Cuba for their assistance in the field and frequent reports. This study was funded by the Pan-American Health Organisation and the Small Grant Program from TDR/PAHO/WHO granted to AAV. The funders had no role in study design, data collection and analysis, or preparation of the manuscript. AAV designed the experiment and drafted the paper. JS, AA and EM maintained the laboratory population of L. fulica. All authors participated in the field collection of samples and the discussion of the results. All authors read and approved the manuscript. We are most thankful to the anonymous reviewers and editor of Acta Tropica for their valuable suggestions to improve the final version of the manuscript. We declare that there are no competing interests.</t>
  </si>
  <si>
    <t>10.1016/j.actatropica.2018.04.019</t>
  </si>
  <si>
    <t>GO6ED</t>
  </si>
  <si>
    <t>WOS:000440126000009</t>
  </si>
  <si>
    <t>Guerrero, R; Rincon-Orozco, B; Delgado, NU</t>
  </si>
  <si>
    <t>Guerrero, Ricardo; Rincon-Orozco, Bladimiro; Uribe Delgado, Nelson</t>
  </si>
  <si>
    <t>ACHATINA FULICA (MOLLUSCA: ACHATINIDAE) NATURALLY INFECTED WITH CAENORHABDITIS BRIGGSAE (DOUGHERTY AND NIGON, 1949) (NEMATODA: RHABDITIDAE)</t>
  </si>
  <si>
    <t>JOURNAL OF PARASITOLOGY</t>
  </si>
  <si>
    <t>ANGIOSTRONGYLUS-CANTONENSIS; PATTERN; N.</t>
  </si>
  <si>
    <t>Specimens of the African snail Achatina fulica, collected in Bucaramanga, Colombia, were examined for parasites. Numerous specimens of Caenorhabditis briggsae were collected from the digestive tract of the snails and identified by the structure of male spiculum, caudal bursa, gubernaculum and precloacal lip in males, triangular tooth in metarhabdion, and protandrous hermaphrodites with a female:male ratio of 15:1 and with morphometry. DNA sequences of the ITS2 region of the ribosomal gene array from worms in this study matched with 99% similarity to published sequences of C. briggsae. A redescription of the species is provided. This is the first record of the species in South America.</t>
  </si>
  <si>
    <t>[Guerrero, Ricardo] Univ Cent Venezuela, Fac Ciencias, Ctr Ecol Evoluc, Lab Biol Vectores &amp; Parasitos, POB 47058, Caracas 1041A, Venezuela; [Rincon-Orozco, Bladimiro; Uribe Delgado, Nelson] Univ Ind Santander, Escuela Microbiol, POB 680006, Bucaramanga, Colombia</t>
  </si>
  <si>
    <t>Guerrero, R (corresponding author), Univ Cent Venezuela, Fac Ciencias, Ctr Ecol Evoluc, Lab Biol Vectores &amp; Parasitos, POB 47058, Caracas 1041A, Venezuela.</t>
  </si>
  <si>
    <t>ricardo.guerrero@ciens.ucv.ve</t>
  </si>
  <si>
    <t>Guerrero, Ricardo/AAC-3490-2021</t>
  </si>
  <si>
    <t>Guerrero, Ricardo/0000-0003-0925-9476; rincon orozco, bladimiro/0000-0001-5323-0422</t>
  </si>
  <si>
    <t>Fundacion Carolina Spain</t>
  </si>
  <si>
    <t>Special thanks to the Universidad Industrial de Santander of Colombia and Instituto de Zoologia y Ecologia Tropical of the Universidad Central de Venezuela for enabling us to carry out the work. We also thank Barbara Szymanska for drawings and Andres Esteban Pereira for technical assistance. N.U.D. received a scholarship from Fundacion Carolina Spain.</t>
  </si>
  <si>
    <t>ALLEN PRESS INC</t>
  </si>
  <si>
    <t>810 E 10TH ST, LAWRENCE, KS 66044 USA</t>
  </si>
  <si>
    <t>0022-3395</t>
  </si>
  <si>
    <t>1937-2345</t>
  </si>
  <si>
    <t>J PARASITOL</t>
  </si>
  <si>
    <t>J. Parasitol.</t>
  </si>
  <si>
    <t>10.1645/15-807</t>
  </si>
  <si>
    <t>HF3VR</t>
  </si>
  <si>
    <t>WOS:000454163100018</t>
  </si>
  <si>
    <t>Fischer, ML; Colley, E; Caneparo, MF; De Aguiar, AC; Marques, FD</t>
  </si>
  <si>
    <t>Fischer, Marta Luciane; Colley, Eduardo; Caneparo, Maria Fernanda; De Aguiar, Adam Coelho; Marques, Francisco De Assis</t>
  </si>
  <si>
    <t>ECOLOGICAL MEDIATORS FOR THE GREGARIOUS BEHAVIOUR OF ACHATINA FULICA (MOLLUSCA; ACHATINIDAE)</t>
  </si>
  <si>
    <t>JOURNAL OF CONCHOLOGY</t>
  </si>
  <si>
    <t>Chemoreception; homing; intraspecific interactions; substrate selection</t>
  </si>
  <si>
    <t>GIANT AFRICAN SNAIL; LONG-TERM-MEMORY; HOMING BEHAVIOR; OLFACTORY ORIENTATION; HELIX-ASPERSA; LAND SNAIL; PULMONATA; GASTROPODA; ODORS; EPITHELIUM</t>
  </si>
  <si>
    <t>The Giant African Land snail, Achatina fulica Bowdich 1822, which is regarded as one of the 100 worst invasive species in the world, has evolved on the edges of tropical forests, where it has developed its general characteristics showing an ability to adapt to a variety of environments. The objective of this study has been to evaluate the ecological mediators of aggregation, both among wild and captive animals. The sample consisted of 3623 specimens that had shown a preference for isolation illustrating the fact that aggregation is not a set pattern for this species, but rather, a strategy that varies, depending on the site, the season, maturity of the animal and the substrate. This suggests that there is a link between aggregation and factors such as protection, reproduction and overpopulation. Homing and aggregation with the same co-specifics were found to be common since both the co-specifics and the substrate can be employed as a means of orientation through the environment and are a way of locating the areas used for feeding, reproduction and shelter. The data from this study provides evidence that the gregarious behaviour of A. fulica is a complex mechanism mediated by a wide range of ecological factors. The behaviour is a strategy used for its protection and adaptation to different substrates and environmental conditions and can thus maximize its invasive potential.</t>
  </si>
  <si>
    <t>[Fischer, Marta Luciane; De Aguiar, Adam Coelho] Pontificia Univ Catolica Parana, Lab Nucleo Estudos Comportamento Anim, BR-80215901 Curitiba, Parana, Brazil; [Colley, Eduardo] Univ Fed Parana, Dept Zool, Programa Posgrad Zool, Ctr Politecn, BR-81531990 Curitiba, Parana, Brazil; [Caneparo, Maria Fernanda] Univ Fed Parana, Dept Zool, Programa Posgrad Entomol, Ctr Politecn, BR-81531990 Curitiba, Parana, Brazil; [Marques, Francisco De Assis] Univ Fed Parana, Dept Quim, Labt Ecol Quim &amp; Sintese Prod Nat, Ctr Politecn, BR-81531990 Curitiba, Parana, Brazil</t>
  </si>
  <si>
    <t>Fischer, ML (corresponding author), Pontificia Univ Catolica Parana, Lab Nucleo Estudos Comportamento Anim, ESB Rua Imaculada Conceicao 1155, BR-80215901 Curitiba, Parana, Brazil.</t>
  </si>
  <si>
    <t>eduardocolley@yahoo.com.br</t>
  </si>
  <si>
    <t>Fischer, Marta L/F-6213-2015</t>
  </si>
  <si>
    <t>Fischer, Marta L/0000-0002-1885-0535</t>
  </si>
  <si>
    <t>Fundacao Araucaria; CNPq-National Institute of Science and Technology for the Biorational Control of Pest-Insect; CAPES - Procad</t>
  </si>
  <si>
    <t>Fundacao Araucaria(Fundacao Araucaria de Apoio ao Desenvolvimento Cientifico e Tecnologico do Estado do Parana FAFundacao de Amparo a Pesquisa e Inovacoo Estado de Santa Catarina (FAPESC)); CNPq-National Institute of Science and Technology for the Biorational Control of Pest-Insect; CAPES - Procad(Coordenacao de Aperfeicoamento de Pessoal de Nivel Superior (CAPES))</t>
  </si>
  <si>
    <t>We would like to express our gratitude to Fundacao Araucaria, CNPq-National Institute of Science and Technology for the Biorational Control of Pest-Insect, and CAPES - Procad, for their financial support. We also wish to thank Giselia Burigo Guimaraes Rubio e Emanuel Marques da Silva, biologists at the Department of Zoonoses and Poisons Secretary of State for Health in Parana, the coordination of Biology Course at the Pontificia Universidade Catolica do Parana. (PUCPR) and the undergraduate students of the Nucleo de Estudos do Comportamento Animal PUCPR.</t>
  </si>
  <si>
    <t>CONCHOLOGICAL SOC GREAT BRITAIN &amp; IRELAND</t>
  </si>
  <si>
    <t>DREWSTEIGNTON</t>
  </si>
  <si>
    <t>MILLS HOUSE, CLIFFORD BRIDGE, DREWSTEIGNTON EX6 6QE, EXETER, ENGLAND</t>
  </si>
  <si>
    <t>0022-0019</t>
  </si>
  <si>
    <t>J CONCHOL</t>
  </si>
  <si>
    <t>J. Conchol.</t>
  </si>
  <si>
    <t>Marine &amp; Freshwater Biology; Zoology</t>
  </si>
  <si>
    <t>207JF</t>
  </si>
  <si>
    <t>WOS:000323594000013</t>
  </si>
  <si>
    <t>Jakkul, W; Chaisiri, K; Saralamba, N; Limpanont, Y; Dusitsittipon, S; Charoennitiwat, V; Chan, AHE; Thaenkham, U</t>
  </si>
  <si>
    <t>Jakkul, Wallop; Chaisiri, Kittipong; Saralamba, Naowarat; Limpanont, Yanin; Dusitsittipon, Sirilak; Charoennitiwat, Vachirapong; Chan, Abigail Hui En; Thaenkham, Urusa</t>
  </si>
  <si>
    <t>Newly developed SYBR Green-based quantitative real-time PCRs revealed coinfection evidence of Angiostrongylus cantonensis and A. malaysiensis in Achatina fulica existing in Bangkok Metropolitan, Thailand</t>
  </si>
  <si>
    <t>FOOD AND WATERBORNE PARASITOLOGY</t>
  </si>
  <si>
    <t>SYBR Green-based quantitative real-time PCR; Angiostrongylus cantonensis; Angiostrongylus malaysiensis; Infective stage larva; Achatina fulica; Mitochondrial cytochrome b</t>
  </si>
  <si>
    <t>NEMATODA METASTRONGYLOIDEA; AELUROSTRONGYLUS-ABSTRUSUS; EOSINOPHILIC MENINGITIS; DNA; NORTHEAST; MOLLUSKS; TAQMAN; LARVAE; ASSAY</t>
  </si>
  <si>
    <t>Angiostrongylus cantonensis is a well-known pathogen causing eosinophilic meningitis associated with angiostrongyliasis. Humans, as accidental hosts, are infected by consuming undercooked snails containing third-stage larvae. A. malaysiensis is closely related to A. cantonensis and has been described as a potential human pathogen. The two species distribution was recently reported to overlap in the same endemic area, particularly in the Indochina Peninsula. Similar morphological characteristics of the third-stage larva in the snailintermediate host often lead to misidentification of the two species. Thus, we aimed to develop a sensitive and specific method to detect and discriminate Angiostrongylus third-stage larva by designing species-specific primers based on the mitochondrial cytochrome b gene. We developed the SYBR Green quantitative real-time PCR (qPCR) method for two species-specific detection assays, which could be conducted simultaneously. The method was subsequently employed to detect and identify third-stage larvae of Angiostrongylus isolated from infected Achatina fulica collected from six public parks in Bangkok Metropolitan, Thailand. The method was also a preliminary applied to detect parasite tissue debris in the patients' cerebrospinal fluid (CSF). SYBR Green qPCRs quantitatively detected approximately 10(-4) ng of genomic DNA from one larva, facilitating species-specific detection. Based on the pools of third-stage larvae isolated individually from the tissue of each infected A. fulica collected from the public parks, the qPCR results revealed that A. malaysiensis was the predominant species infecting 5.26% of the collected snails. In comparison, coinfection between A. malaysiensis and A. cantonensis was 5.97%, and no single infection of A. cantonensis was detected in A. fulica. Our SYBR Green qPCR method is a useful and inexpensive technique for A. cantonensis and A. malaysiensis discrimination, and the method has sufficient sensitivity to detect isolated larvae from a snail-intermediate host. The ratio of A. cantonensis and A. malaysiensis larvae infecting the snails can also be estimated simultaneously. Our qPCRs can be employed in a molecular survey of A. cantonensis and A. malaysiensis within intermediate hosts and for clinical diagnosis of angiostrongyliasis with CSF specimens in future studies. (C) 2021 The Authors. Published by Elsevier Inc. on behalf of International Association of Food and Waterborne Parasitology.</t>
  </si>
  <si>
    <t>[Jakkul, Wallop; Chaisiri, Kittipong; Charoennitiwat, Vachirapong; Chan, Abigail Hui En; Thaenkham, Urusa] Mahidol Univ, Thailand Mahidol Univ, Fac Trop Med, Dept Helminthol, Bangkok, Thailand; [Saralamba, Naowarat] Mahidol Univ, Fac Trop Med, Dept Mol Trop Med &amp; Genet, Bangkok, Thailand; [Limpanont, Yanin] Mahidol Univ, Fac Trop Med, Dept Social &amp; Environm Med, Bangkok, Thailand; [Dusitsittipon, Sirilak] Mahidol Univ, Fac Publ Hlth, Dept Parasitol &amp; Entomol, Bangkok, Thailand</t>
  </si>
  <si>
    <t>Thaenkham, U (corresponding author), Mahidol Univ, Thailand Mahidol Univ, Fac Trop Med, Dept Helminthol, Bangkok, Thailand.</t>
  </si>
  <si>
    <t>kittipong.cha@mahidol.ac.th; naowarat.sar@mahidol.ac.th; yanin.lim@mahidol.ac.th; sirilak.dus@mahidol.ac.th; vachirapong.cha@mahidol.edu; abigailhuien.cha@student.mahidol.ac.th; urusa.tha@mahidol.edu</t>
  </si>
  <si>
    <t>Chaisiri, Kittipong/S-8166-2016</t>
  </si>
  <si>
    <t>Chaisiri, Kittipong/0000-0001-6795-3541; Thaenkham, Urusa/0000-0003-0688-2422</t>
  </si>
  <si>
    <t>Office of the Higher Education Commission, Thailand; Thailand Research Fund, Thailand [MRG6180023]</t>
  </si>
  <si>
    <t>Office of the Higher Education Commission, Thailand; Thailand Research Fund, Thailand(Thailand Research Fund (TRF))</t>
  </si>
  <si>
    <t>The fieldwork for this research was supported by the Office of the Higher Education Commission and the Thailand Research Fund (MRG6180023), Thailand.</t>
  </si>
  <si>
    <t>RADARWEG 29a, 1043 NX AMSTERDAM, NETHERLANDS</t>
  </si>
  <si>
    <t>2405-6766</t>
  </si>
  <si>
    <t>FOOD WATERB PARASIT</t>
  </si>
  <si>
    <t>Food Waterborne Parasitol.</t>
  </si>
  <si>
    <t>e00119</t>
  </si>
  <si>
    <t>10.1016/j.fawpar.2021.e00119</t>
  </si>
  <si>
    <t>MAR 2021</t>
  </si>
  <si>
    <t>Emerging Sources Citation Index (ESCI)</t>
  </si>
  <si>
    <t>TI5WM</t>
  </si>
  <si>
    <t>WOS:000672874200002</t>
  </si>
  <si>
    <t>Pawar, KD; Dar, MA; Rajput, BP; Kulkarni, GJ</t>
  </si>
  <si>
    <t>Pawar, Kiran D.; Dar, Mudasir A.; Rajput, Bharati P.; Kulkarni, Girish J.</t>
  </si>
  <si>
    <t>Enrichment and Identification of Cellulolytic Bacteria from the Gastrointestinal Tract of Giant African Snail, Achatina fulica</t>
  </si>
  <si>
    <t>APPLIED BIOCHEMISTRY AND BIOTECHNOLOGY</t>
  </si>
  <si>
    <t>Giant African snail; Gastrointestinal tract; Cellulolytic bacteria; Enrichment; 16S rRNAclone library</t>
  </si>
  <si>
    <t>LIGNOCELLULOSIC BIOMASS; BIOCONVERSION; PROGRAM; ETHANOL</t>
  </si>
  <si>
    <t>The cellulolytic bacterial community structure in gastrointestinal (GI) tract of Achatina fulica was studied using culture-independent and - dependent methods by enrichment in carboxymethyl cellulose (CMC). Culture-dependent method indicated that GI tract of snail was dominated by Enterobacteriaceae members. When tested for cellulase activities, all isolates obtained by culture-dependent method showed both or either of CMCase or avicelase activity. Isolate identified as Citrobacter freundii showed highest CMCase and medium avicelase activity. Sequencing of clones from the 16S rRNA gene clone library identified ten operational taxonomic units (OTUs), which were affiliated to Enterobacteriaceae of phylum Gammaproteobacteria. Of these ten OTUs, eight OTUs closely matched with Enterobacter and Klebsiella genera. The most abundant OTU allied to Klebsiella oxytoca accounted for 70 % of the total sequences. The members of Klebsiella and Enterobacter were observed by both methods indicating their dominance among the cellulolytic bacterial community in the GI tract of the snail.</t>
  </si>
  <si>
    <t>[Pawar, Kiran D.] Shivaji Univ, Dept Biotechnol, Kolhapur 416004, Maharashtra, India; [Pawar, Kiran D.] Univ Pune, Dept Biotechnol, Pune, Maharashtra, India; [Dar, Mudasir A.] Univ Pune, Dept Zool, Pune, Maharashtra, India; [Rajput, Bharati P.] Shivaji Univ, Dept Bot, Kolhapur 416004, Maharashtra, India; [Kulkarni, Girish J.] Natl Ctr Cell Sci, Mol Biol Unit, Pune, Maharashtra, India</t>
  </si>
  <si>
    <t>Pawar, KD (corresponding author), Shivaji Univ, Dept Biotechnol, Kolhapur 416004, Maharashtra, India.</t>
  </si>
  <si>
    <t>pawarkiran1912@gmail.com</t>
  </si>
  <si>
    <t>University Grant Commission (UGC), Government of India</t>
  </si>
  <si>
    <t>University Grant Commission (UGC), Government of India(University Grants Commission, India)</t>
  </si>
  <si>
    <t>Authors acknowledge Dr. Y. S. Shouche, for his kind permission to use sequencing facility at NCCS, Pune, India. K.D.P. acknowledges University Grant Commission (UGC), Government of India, for providing Dr. D. S. Kothari PostdoctoralResearch fellowship.</t>
  </si>
  <si>
    <t>0273-2289</t>
  </si>
  <si>
    <t>1559-0291</t>
  </si>
  <si>
    <t>APPL BIOCHEM BIOTECH</t>
  </si>
  <si>
    <t>Appl. Biochem. Biotechnol.</t>
  </si>
  <si>
    <t>10.1007/s12010-014-1379-z</t>
  </si>
  <si>
    <t>Biochemistry &amp; Molecular Biology; Biotechnology &amp; Applied Microbiology</t>
  </si>
  <si>
    <t>CD2BN</t>
  </si>
  <si>
    <t>WOS:000350878700015</t>
  </si>
  <si>
    <t>Penagos-Tabares, F; Lange, MK; Velez, J; Hirzmann, J; Gutierrez-Arboleda, J; Taubert, A; Hermosilla, C; Gutierrez, JJC</t>
  </si>
  <si>
    <t>Penagos-Tabares, Felipe; Lange, Malin K.; Velez, Juan; Hirzmann, Joerg; Gutierrez-Arboleda, Jesed; Taubert, Anja; Hermosilla, Carlos; Chaparro Gutierrez, Jenny J.</t>
  </si>
  <si>
    <t>The invasive giant African snail Lissachatina fulica as natural intermediate host of Aelurostrongylus abstrusus, Angiostrongylus vasorum, Troglostrongylus brevior, and Crenosoma vulpis in Colombia</t>
  </si>
  <si>
    <t>PLOS NEGLECTED TROPICAL DISEASES</t>
  </si>
  <si>
    <t>ACHATINA-FULICA; FELINE LUNGWORMS; NEMATODA METASTRONGYLOIDEA; CANINE ANGIOSTRONGYLOSIS; VERMINOUS PNEUMONIA; LARVAL DEVELOPMENT; SOUTH-AMERICA; INFECTION; DIAGNOSIS; PARASITES</t>
  </si>
  <si>
    <t>Background Several metastrongyloid lungworms are unreported pathogens in Colombia. Angiostrongylus vasorum and Crenosoma vulpis target the cardiopulmonary system of domestic and wild canids. Aelurostrongylus abstrusus and Troglostrongylus brevior infect felids and considering that six wild felid species exist in Colombia, knowledge of feline lungworm infections is important for their conservation. The zoonotic metastrongyloids Angiostrongylus costaricensis and Angiostrongylus cantonensis can cause severe gastrointestinal and neurological diseases. Angiostrongylus costaricensis has been reported in Colombia, while Ang. cantonensis is present in neighbouring countries. Research on the epidemiology of metastrongyloids in Colombia and South America more broadly requires evaluating the role that gastropods play as intermediate hosts in their life cycles. This study assessed the prevalence of metastrongyloid larvae in populations of the invasive giant African snail, Lissachatina fulica, in Colombia. Methodology/Principal findings A total of 609 Lissachantina fulica were collected from 6 Colombian municipalities. The snails were then cryo-euthanized, artificially digested and the sediments examined microscopically for the presence of metastrongyloid larvae. Based on morphological characteristics 53.3% (56/107) of the snails from Puerto Leguizamo (Department of Putumayo) were infected with Ael. abstrusus larvae, 8.4% (9/107) with Ang. vasorum larvae, 6.5% (7/107) with T. brevior larvae and 5.6% (6/107) with C. vulpis larvae, being the region with highest prevalences of the four species. Snails from Andes (Department of Antioquia) and Tulua (Department of Valle del Cauca) were positive for Ang. vasorum larvae with a prevalence of 4.6 (11/238) and 6.3% (4/64), respectively. Species identifications were confirmed by PCR and sequencing. Conclusions/Significance This epidemiological survey reports for first time the presence of Ael. abstrusus, T. brevior, C. vulpis and Ang. vasorum in L. fulica in a number of regions of Colombia. Author summary Several lungworm species are neglected pathogens in Colombia. Angiostrongylus vasorum and Crenosoma vulpis target the cardiopulmonary system of domestic and wild canids. Aelurostrongylus abstrusus and Troglostrongylus brevior infect domestic cats as well as wild felids. Angiostrongylus costaricensis and Angiostrongylus cantonensis may cause severe gastrointestinal or neurological diseases in humans, respectively. Snails/slugs are necessary intermediate hosts in the life cycles of these parasites. We assessed the prevalence of metastrongyloid larvae in 609 specimens of the giant African snail, Lissachatina fulica, from 6 Colombian municipalities. In Puerto Leguizamo, 53.3% of the snails were infected with Ael. abstrusus larvae, 8.4% with Ang. vasorum larvae, 6.5% with T. brevior larvae and 5.6% with C. vulpis larvae. Snails from Andes and Tulua were positive for Ang. vasorum larvae with a prevalence of 4.6 and 6.3%, respectively. This epidemiological study reports for first time the presence of Ael. abstrusus, T. brevior, C. vulpis and Ang. vasorum in the invasive giant African snail in various parts of Colombia.</t>
  </si>
  <si>
    <t>[Penagos-Tabares, Felipe; Velez, Juan; Gutierrez-Arboleda, Jesed; Chaparro Gutierrez, Jenny J.] Univ Antioquia, CIBAV Res Grp, Sch Vet Med, Fac Agr Sci, Medellin, Antioquia, Colombia; [Penagos-Tabares, Felipe; Lange, Malin K.; Velez, Juan; Hirzmann, Joerg; Taubert, Anja; Hermosilla, Carlos] Justus Liebig Univ Giessen, Inst Parasitol, Giessen, Hessen, Germany</t>
  </si>
  <si>
    <t>Penagos-Tabares, F (corresponding author), Univ Antioquia, CIBAV Res Grp, Sch Vet Med, Fac Agr Sci, Medellin, Antioquia, Colombia.;Penagos-Tabares, F (corresponding author), Justus Liebig Univ Giessen, Inst Parasitol, Giessen, Hessen, Germany.</t>
  </si>
  <si>
    <t>felipe.penagos@udea.edu.co</t>
  </si>
  <si>
    <t>Penagos-Tabares, Felipe/0000-0002-4698-4741; Velez, Juan/0000-0002-8635-7267; Chaparro, Jenny/0000-0002-2750-0721</t>
  </si>
  <si>
    <t>PUBLIC LIBRARY SCIENCE</t>
  </si>
  <si>
    <t>SAN FRANCISCO</t>
  </si>
  <si>
    <t>1160 BATTERY STREET, STE 100, SAN FRANCISCO, CA 94111 USA</t>
  </si>
  <si>
    <t>1935-2735</t>
  </si>
  <si>
    <t>PLOS NEGLECT TROP D</t>
  </si>
  <si>
    <t>Plos Neglect. Trop. Dis.</t>
  </si>
  <si>
    <t>e0007277</t>
  </si>
  <si>
    <t>10.1371/journal.pntd.0007277</t>
  </si>
  <si>
    <t>HW5PS</t>
  </si>
  <si>
    <t>WOS:000466742100029</t>
  </si>
  <si>
    <t>Biswas, C; Mandal, C</t>
  </si>
  <si>
    <t>The role of amoebocytes in endotoxin-mediated coagulation in the innate immunity of Achatina fulica snails</t>
  </si>
  <si>
    <t>SCANDINAVIAN JOURNAL OF IMMUNOLOGY</t>
  </si>
  <si>
    <t>SERINE-PROTEASE ZYMOGEN; TACHYPLEUS-TRIDENTATUS HEMOCYTES; HORSESHOE-CRAB HEMOCYTES; FACTOR-C; CLOTTING FACTOR; LIPOPOLYSACCHARIDE; PURIFICATION; AMEBOCYTES; ACTIVATION; PROTEINS</t>
  </si>
  <si>
    <t>Achatina amoebocyte lysate (AAL) derived from amoebocytes of Achatina fulica was activated by Gramnegative bacterial endotoxins in a time-dependent manner resulting in gel formation/coagulation. The activation and maximum proliferation of amoebocytes was observed 40 min after intramuscular injection (20 mu g/snail) of endotoxin. Endotoxin-mediated proteolytic activity of AAL towards a serine-protease-specific chromogenic substrate was maximum at pH 8.0, 37 degrees C and within 15 min in a divalent-cation-dependent manner. The AAL activity induced by the endotoxin was directly dependent on the endotoxin concentration, showed a high specificity and saturated at higher endotoxin concentrations. An endotoxin-sensitive factor (ESF) was purified from AAL to apparent homogeneity by single-step affinity chromatography on a heparin-sepharose 4B column. Native ESF of molecular weight 140 000 was composed of two identical subunits of molecular weight 70 000 attached through non-covalent association. A strong binding to endotoxin (Escherichia coli O55:B5) was exhibited by ESF with a 40-fold higher biological activity than AAL. The ESF was shown to have a unique Phe-Ile active site with regard to its alternate activation by a-chymotrypsin instead of endotoxin. The ESF was characterized as a serine protease type as evidenced by potent inhibition with specific inhibitors.</t>
  </si>
  <si>
    <t>Indian Inst Chem Biol, Dept Immunobiol, Calcutta 700032, W Bengal, India</t>
  </si>
  <si>
    <t>Mandal, C (corresponding author), Indian Inst Chem Biol, Dept Immunobiol, 4 Raja Sc Mullick Rd, Calcutta 700032, W Bengal, India.</t>
  </si>
  <si>
    <t>BLACKWELL SCIENCE LTD</t>
  </si>
  <si>
    <t>P O BOX 88, OSNEY MEAD, OXFORD OX2 0NE, OXON, ENGLAND</t>
  </si>
  <si>
    <t>0300-9475</t>
  </si>
  <si>
    <t>SCAND J IMMUNOL</t>
  </si>
  <si>
    <t>Scand. J. Immunol.</t>
  </si>
  <si>
    <t>Immunology</t>
  </si>
  <si>
    <t>170EY</t>
  </si>
  <si>
    <t>WOS:000078794400004</t>
  </si>
  <si>
    <t>Vitta, A; Polseela, R; Nateeworanart, S; Tattiyapong, M</t>
  </si>
  <si>
    <t>Vitta, Apichat; Polseela, Raxsina; Nateeworanart, Seangchai; Tattiyapong, Muncharee</t>
  </si>
  <si>
    <t>Survey of Angiostrongylus cantonensis in rats and giant African land snails in Phitsanulok province, Thailand</t>
  </si>
  <si>
    <t>ASIAN PACIFIC JOURNAL OF TROPICAL MEDICINE</t>
  </si>
  <si>
    <t>Angiostrongylus cantonensis; Rattus rattus; Achatina fulica</t>
  </si>
  <si>
    <t>EOSINOPHILIC MENINGITIS; ACHATINA-FULICA; RATTUS</t>
  </si>
  <si>
    <t>Objective: To survey the Angiostrongylus cantonensis (A. cantonensis) or the rat lungworm in a rat, definitive host, and in a giant African land snail (Achatina fulica), the intermediate host, in Phitsanulok, Thailand. Methods: Rats and giant African land snails were captured from Tha Pho sub-district, Phitsanulok, Thailand. Rats were killed and examined for adult A. cantonensis. The artificial digestion method following Baermann technique were used for isolation third stage larvae of A. cantonensis. Results: Sixty-two rats were captured and they were identified as Rattus argentiventer, Rattus rattus (R. rattus), Bandicota savilei. and Bandicota indica but only one animal (R. rattus) of 62 rats (1.61%) was positive with adult worm of A. cantonensis. The third stage larvae of A. cantonensis were examined on 307 Angiostrongylus fulica snails. It was found that the overall infection rate was 12.38% (38 infected out of 307 Achatina snails). Conclusions: This study demonstrates that A. cantonensis is available in the natural hosts of Phitsanulok. This suggests that the transmissions of this parasite to human may occur in this region.</t>
  </si>
  <si>
    <t>[Vitta, Apichat; Polseela, Raxsina] Naresuan Univ, Dept Microbiol &amp; Parasitol, Fac Med Sci, Phitsanulok 65000, Thailand; [Nateeworanart, Seangchai] Naresuan Univ, Dept Med Technol, Fac Allied Hlth Sci, Phitsanulok 65000, Thailand; [Tattiyapong, Muncharee] Minist Agr &amp; Cooperat, Dept Livestock Dev, Natl Inst Anim Hlth, Bangkok 10900, Thailand</t>
  </si>
  <si>
    <t>Vitta, A (corresponding author), Naresuan Univ, Dept Microbiol &amp; Parasitol, Fac Med Sci, Phitsanulok 65000, Thailand.</t>
  </si>
  <si>
    <t>Tattiyapong, Muncharee/0000-0002-7254-8871; Vitta, Apichat/0000-0002-2483-0100</t>
  </si>
  <si>
    <t>Division of Research Administration, Naresuan University</t>
  </si>
  <si>
    <t>This study was funded by Division of Research Administration, Naresuan University. We would like to thank Dr. Norman Scholfield for assistance in editing the English in this manuscript.</t>
  </si>
  <si>
    <t>WOLTERS KLUWER MEDKNOW PUBLICATIONS</t>
  </si>
  <si>
    <t>MUMBAI</t>
  </si>
  <si>
    <t>WOLTERS KLUWER INDIA PVT LTD , A-202, 2ND FLR, QUBE, C T S  NO 1498A-2 VILLAGE MAROL, ANDHERI EAST, MUMBAI, 400059, INDIA</t>
  </si>
  <si>
    <t>1995-7645</t>
  </si>
  <si>
    <t>2352-4146</t>
  </si>
  <si>
    <t>ASIAN PAC J TROP MED</t>
  </si>
  <si>
    <t>Asian Pac. J. Trop. Med.</t>
  </si>
  <si>
    <t>10.1016/S1995-7645(11)60154-5</t>
  </si>
  <si>
    <t>832KX</t>
  </si>
  <si>
    <t>WOS:000295804900003</t>
  </si>
  <si>
    <t>C</t>
  </si>
  <si>
    <t>Kant, R; Diarra, SS</t>
  </si>
  <si>
    <t>Gracie, A; Taguchi, M; Rogers, C; Appiah, F</t>
  </si>
  <si>
    <t>Kant, R.; Diarra, S. S.</t>
  </si>
  <si>
    <t>Feeding strategies of the giant African snail Achatina fulica on papaya in Samoa</t>
  </si>
  <si>
    <t>XXIX INTERNATIONAL HORTICULTURAL CONGRESS ON HORTICULTURE: SUSTAINING LIVES, LIVELIHOODS AND LANDSCAPES (IHC2014): INTERNATIONAL SYMPOSIUM ON HORTICULTURE IN DEVELOPING COUNTRIES AND WORLD FOOD PRODUCTION</t>
  </si>
  <si>
    <t>Acta Horticulturae</t>
  </si>
  <si>
    <t>Proceedings Paper</t>
  </si>
  <si>
    <t>29th International Horticultural Congress on Horticulture - Sustaining Lives, Livelihoods and Landscapes (IHC) / International Symposium on Horticulture in Developing Countries and World Food Production</t>
  </si>
  <si>
    <t>AUG 17-22, 2014</t>
  </si>
  <si>
    <t>Brisbane, AUSTRALIA</t>
  </si>
  <si>
    <t>Int Soc Horticultural Sci</t>
  </si>
  <si>
    <t>snail damage; feeding preference; choice test; fungus growth; antifeedant; snail faeces</t>
  </si>
  <si>
    <t>The giant African snail (Achatina fulica) is a widely introduced invasive land snail species, and is considered an important agricultural pest in several regions of the world including in the south Pacific. In Samoa, A. fulica is a major pest that feeds on various crops of economic importance, including papaya. This study investigated the feeding strategies of A. fulica and the damage caused to papaya through field and laboratory trials in Samoa. Unripe mature fruits were sampled to assess snail damage. Results showed heavy snail infestation; on average more than two snails were recovered per papaya tree. The mean number of snails per plant decreased with the height of the plant. Snails inflicted primary damage through feeding that led to abrasions on more than 80% of fruits and indirectly caused fungal contamination through their faeces (93%) and slimy marks. Snail feeding damage induced premature ripening of papaya fruits. In the host choice tests, the snails preferred to feed on papaya than tomatoes; however, they showed equal preference to papaya and cabbage in the field trails. Smaller snails were voracious and ate more papaya leaves per unit of body weight compared with larger snails. Snails were found to be good climbers, and 60% of the snails released near the papaya tree trunk were able to reach the papaya fruits on the tree. However, climbing was less prevalent on wet/rainy days.</t>
  </si>
  <si>
    <t>[Kant, R.; Diarra, S. S.] Univ South Pacific, Sch Agr &amp; Food Technol, Alafua Campus Apia, Suva, Samoa</t>
  </si>
  <si>
    <t>Kant, R (corresponding author), Univ South Pacific, Sch Agr &amp; Food Technol, Alafua Campus Apia, Suva, Samoa.</t>
  </si>
  <si>
    <t>Diarra, S. S./X-8237-2019; Kant, Rashmi/C-2387-2017</t>
  </si>
  <si>
    <t>Diarra, S. S./0000-0002-6579-8709; Kant, Rashmi/0000-0002-3554-2534</t>
  </si>
  <si>
    <t>INT SOC HORTICULTURAL SCIENCE</t>
  </si>
  <si>
    <t>LEUVEN 1</t>
  </si>
  <si>
    <t>PO BOX 500, 3001 LEUVEN 1, BELGIUM</t>
  </si>
  <si>
    <t>0567-7572</t>
  </si>
  <si>
    <t>978-94-62611-41-2</t>
  </si>
  <si>
    <t>ACTA HORTIC</t>
  </si>
  <si>
    <t>10.17660/ActaHortic.2016.1128.35</t>
  </si>
  <si>
    <t>Plant Sciences; Horticulture</t>
  </si>
  <si>
    <t>Conference Proceedings Citation Index - Science (CPCI-S)</t>
  </si>
  <si>
    <t>Plant Sciences; Agriculture</t>
  </si>
  <si>
    <t>BH7BU</t>
  </si>
  <si>
    <t>WOS:000402381100035</t>
  </si>
  <si>
    <t>Dar, MA; Pawar, KD; Jadhav, JP; Pandit, RS</t>
  </si>
  <si>
    <t>Dar, Mudasir A.; Pawar, Kiran D.; Jadhav, Jyoti P.; Pandit, Radhakrishna S.</t>
  </si>
  <si>
    <t>Isolation of cellulolytic bacteria from the gastro-intestinal tract of Achatina fulica (Gastropoda: Pulmonata) and their evaluation for cellulose biodegradation</t>
  </si>
  <si>
    <t>Achatina fulica; Gastro-intestinal tract; Bacteria; CMC; 16S rDNA; Cellulases</t>
  </si>
  <si>
    <t>BACILLUS; TECHNOLOGY; CELLULASES; DIVERSITY; BIOFUELS; SYSTEM; STRAIN; SOIL</t>
  </si>
  <si>
    <t>Gastrointestinal tract of Giant African snail, Achatina Mica was investigated as a source for isolation of cellulose degrading bacteria. The cellulose degrading bacteria from different gastrointestinal tract regions such as esophagus, crop, stomach, intestine and rectum were enriched in carboxymethyl cellulose and identified. Thirty two cellulose degrading bacteria belonging to two major phyla namely Proteobacteria and Firmicutes were enriched, isolated and identified by 16S rDNA amplification and sequencing. Based on plate based assay, 18 of these isolates displayed cellulase activity and were identified as the members of Bacillus, Achromobacter, Ochrobactrum and Klebsiella. Among the 18 isolates, 5 isolates with high activity were further studied for various enzyme activities such as endoglucanase, exoglucanase and xylanase on different lignocellulosic substrates. Isolate identified as Ochrobactrum sp. K38 exhibited the highest CMCase activity (501.75 IU/ml extract) after 14 days of incubation. The highest avicelase activity (3116.92 IU/ml extract) was shown by Bacillus subtilis Cf60 on Filter paper as substrate after 10 days of incubation whereas all other isolates showed a low xylanase activity on all tested substrates except filter paper. The present study demonstrates the utility of snail gut as a rich source for isolation of cellulose degrading bacteria that can have many industrial applications. (C) 2014 Elsevier Ltd. All rights reserved.</t>
  </si>
  <si>
    <t>[Dar, Mudasir A.; Pandit, Radhakrishna S.] Univ Pune, Dept Zool, Pune 411007, Maharashtra, India; [Pawar, Kiran D.; Jadhav, Jyoti P.] Shivaji Univ, Dept Biotechnol, Kolhapur 416004, Maharashtra, India</t>
  </si>
  <si>
    <t>muddar7@gmail.com; kdp308965@yahoo.co.in; jpj_biochem@unishivaji.ac.in; rspandit@unipune.ac.in</t>
  </si>
  <si>
    <t>Dar, Mudasir/AAG-8909-2019; Pawar, Kiran/AAW-6193-2021</t>
  </si>
  <si>
    <t>University of Pune</t>
  </si>
  <si>
    <t>Authors are grateful to Dr. Yogesh Shouche for permission to use the sequencing facility at NCCS, Pune, India. MD acknowledges University of Pune for providing the stipend.</t>
  </si>
  <si>
    <t>10.1016/j.ibiod.2014.11.016</t>
  </si>
  <si>
    <t>CB6GI</t>
  </si>
  <si>
    <t>WOS:000349725100010</t>
  </si>
  <si>
    <t>Tunholi-Alves, VM; Tunholi, VM; Amaral, LS; Mota, EM; Maldonado, A; Pinheiro, J; Garcia, J</t>
  </si>
  <si>
    <t>Tunholi-Alves, Vinicius Menezes; Tunholi, Victor Menezes; Amaral, Ludimila Santos; Mota, Esther Maria; Maldonado Junior, Arnaldo; Pinheiro, Jairo; Garcia, Juberlan</t>
  </si>
  <si>
    <t>Biochemical profile of Achatina fulica (Mollusca: Gastropoda) after infection by different parasitic loads of Angiostrongylus cantonensis (Nematoda, Metastrongylidae)</t>
  </si>
  <si>
    <t>Host-parasite relationship; Angiostrongylus cantonensis; Achatina fulica; Biochemical changes; Histopathological changes</t>
  </si>
  <si>
    <t>PERFORMANCE LIQUID-CHROMATOGRAPHY; BIOMPHALARIA-GLABRATA; ECHINOSTOMA-PARAENSEI; INTERMEDIATE HOST; METABOLISM; BRAZIL</t>
  </si>
  <si>
    <t>The effect of experimental infection by different parasitic loads of Angiostrongylus cantonensis (Nematode, Metastrongylidae) on the activities of the aminotransferases and concentration of total proteins, uric acid and urea in the hemolymph of Achatina Mica (Mollusca, Gastropoda) were investigated. There was a significant decrease in the concentration of total proteins in the exposed snails to 5000 or more larvae. This change was accompanied by an increase in the concentrations of urea and uric acid in the hemolymph, suggesting a higher rate of deamination of the amino acids. Besides this, variations in the activities of the aminotransferases were also observed, with the highest values recorded in the groups exposed to greater parasite load. These results suggest an increase in the use of total proteins, since there was increased formation of nitrogenous catabolites, in conformity with an increase in the aminotransferase activities. Infection was verified by the fact that L-3 larvae recovered from the snails was proportion to the exposure dose of L-1 larvae. Histopathological results also indicated presence of an inflammatory cell infiltrate, favoring an increase of both transaminases. (C) 2014 Elsevier Inc. All rights reserved.</t>
  </si>
  <si>
    <t>[Tunholi-Alves, Vinicius Menezes; Tunholi, Victor Menezes; Pinheiro, Jairo] Univ Fed Rural Rio de Janeiro, Inst Biol, Dept Ciencias Fisiol, BR-23890000 Seropedica, RJ, Brazil; [Tunholi-Alves, Vinicius Menezes; Tunholi, Victor Menezes; Pinheiro, Jairo] Univ Fed Rural Rio de Janeiro, Curso Posgrad Ciencias Vet, Dept Parasitol Anim, Inst Vet, BR-23890000 Seropedica, RJ, Brazil; [Amaral, Ludimila Santos] Fiocruz MS, Dept Saneamento &amp; Saude Ambiental, Escola Nacl Saude Publ, Rio De Janeiro, Brazil; [Mota, Esther Maria] Fiocruz MS, Inst Oswaldo Cruz, Lab Patol, BR-2104030 Rio De Janeiro, Brazil; [Maldonado Junior, Arnaldo; Garcia, Juberlan] Fiocruz MS, Inst Oswaldo Cruz, Lab Biol &amp; Parasitol Mamiferos Silvestres Reserva, Rio De Janeiro, RJ, Brazil</t>
  </si>
  <si>
    <t>Tunholi-Alves, VM (corresponding author), Univ Fed Rural Rio de Janeiro, Curso Posgrad Ciencias Vet, Dept Parasitol Anim, Inst Vet, Km7,BR 465, BR-23890000 Seropedica, RJ, Brazil.</t>
  </si>
  <si>
    <t>vinnytunholi@yahoo.com.br; victortunholi@yahoo.com.br</t>
  </si>
  <si>
    <t>Pinheiro, Jairo/AAU-1560-2020; Junior, Arnaldo M J Maldonado/C-9641-2013; Garcia, Juberlan/E-8928-2017</t>
  </si>
  <si>
    <t>Pinheiro, Jairo/0000-0001-8370-2814; Maldonado Junior, Arnaldo/0000-0003-4067-8660</t>
  </si>
  <si>
    <t>10.1016/j.jip.2014.10.001</t>
  </si>
  <si>
    <t>AZ5HK</t>
  </si>
  <si>
    <t>WOS:000348250600001</t>
  </si>
  <si>
    <t>Vazquez, AA; Sanchez, J</t>
  </si>
  <si>
    <t>Vazquez, Antonio A.; Sanchez, Jorge</t>
  </si>
  <si>
    <t>First record of the invasive land snail Achatina (Lissachatina) fulica (Bowdich, 1822) (Gastropoda: Achatinidae), vector of Angiostrongylus cantonensis (Nematoda: Angiostrongylidae), in Havana, Cuba</t>
  </si>
  <si>
    <t>MOLLUSCAN RESEARCH</t>
  </si>
  <si>
    <t>mollusc; intermediate host; giant African snail; invasion</t>
  </si>
  <si>
    <t>GIANT AFRICAN SNAIL</t>
  </si>
  <si>
    <t>The giant African snail, Achatina (Lissachatina) fulica (Bowdich 1822), is considered one of the worst invasive alien species in the world. This mollusc is also a concern to public health because it can serve as an intermediate host of the rat lungworm, Angiostrongylus cantonensis, a causative agent of eosinophilic meningoencephalitis in humans. This is the first record of A. fulica in Cuba, where it is found in an urban area of Havana where it has become established in an area of about 1 km(2). Parasitological analyses revealed that all A. fulica were infected with An. cantonensis with an average 50 third-stage larvae in 3 cm(2) of snail mantle. The eventual spread of A. fulica to other regions in Cuba through natural or human-mediated ways could result in damage to autochthonous flora and fauna as well as becoming a serious issue for public health and the economy.</t>
  </si>
  <si>
    <t>[Vazquez, Antonio A.; Sanchez, Jorge] Inst Med Trop Pedro Kouri, Dept Control Vectores, Lab Malacol, Havana, Cuba</t>
  </si>
  <si>
    <t>Vazquez, AA (corresponding author), Inst Med Trop Pedro Kouri, Dept Control Vectores, Lab Malacol, Havana, Cuba.</t>
  </si>
  <si>
    <t>Vazquez Perera, Antonio Alejandro/0000-0002-0894-1708</t>
  </si>
  <si>
    <t>1323-5818</t>
  </si>
  <si>
    <t>1448-6067</t>
  </si>
  <si>
    <t>MOLLUSCAN RES</t>
  </si>
  <si>
    <t>Molluscan Res.</t>
  </si>
  <si>
    <t>APR 3</t>
  </si>
  <si>
    <t>10.1080/13235818.2014.977837</t>
  </si>
  <si>
    <t>CJ0RY</t>
  </si>
  <si>
    <t>WOS:000355186700008</t>
  </si>
  <si>
    <t>Dumidae, A; Janthu, P; Subkrasae, C; Dekumyoy, P; Thanwisai, A; Vitta, A</t>
  </si>
  <si>
    <t>Dumidae, Abdulhakam; Janthu, Pichamon; Subkrasae, Chanakan; Dekumyoy, Paron; Thanwisai, Aunchalee; Vitta, Apichat</t>
  </si>
  <si>
    <t>Genetic characterization of Angiostrongylus larvae and their intermediate host, Achatina fulica, in Thailand</t>
  </si>
  <si>
    <t>PLOS ONE</t>
  </si>
  <si>
    <t>CANTONENSIS NEMATODA ANGIOSTRONGYLIDAE; ABDOMINAL ANGIOSTRONGYLIASIS; OCULAR ANGIOSTRONGYLIASIS; RAT LUNGWORM; METASTRONGYLOIDEA; SNAILS</t>
  </si>
  <si>
    <t>Angiostrongyliasis is a parasitic disease caused by nematodes of the genus Angiostrongylus. Distribution of this worm corresponds to the dispersal of its main intermediate host, the giant African land snail Achatina fulica. Genetic characterization can help identify parasitic pathogens and control the spreading of disease. The present study describes infection of A. fulica by Angiostrongylus, and provides a genetic outlook based on sequencing of specific regions. We collected 343 land snails from 22 provinces across six regions of Thailand between May 2017 and July 2018. Artificial digestion and Baermann's technique were employed to isolate Angiostrongylus larvae. The worm and its intermediate host were identified by sequencing with specific nucleotide regions. Phylogenetic tree was constructed to evaluate the relationship with other isolates. A. fulica from Chaiyaphum province was infected with A. cantonensis, whereas snails collected from Phrae and Chiang Rai provinces were infected with A. malaysiensis. The maximum likelihood tree based on 74 A. fulica COI sequences revealed monophyletic groups and identified two haplotypes: AF1 and AF2. Only AF1, which is distributed in all regions of Thailand, harbored the larvae of A. cantonensis and A. malaysiensis. Two mitochondrial genes (COI and cytb) and two nuclear regions (ITS2 and SSU rRNA) were sequenced in 41 Angiostrongylus specimens. The COI gene indicated that A. cantonensis was closely related to the AC10 haplotype; whereas the cytb gene revealed two new haplotypes: AC19 and AC20. SSU rRNA was useful for the identification of A. cantonensis; whereas ITS2 was a good genetic marker for differentiating between A. cantonensis and A. malaysiensis. This study provides genetic information about the parasite Angiostrongylus and its snail intermediate host. The data in this work may be useful for further study on the identification of Angiostrongylus spp., the genetic relationship between intermediate host and parasite, and control of parasites.</t>
  </si>
  <si>
    <t>[Dumidae, Abdulhakam; Janthu, Pichamon; Subkrasae, Chanakan; Thanwisai, Aunchalee; Vitta, Apichat] Naresuan Univ, Fac Med Sci, Dept Microbiol &amp; Parasitol, Phitsanulok, Thailand; [Dekumyoy, Paron] Mahidol Univ, Fac Trop Med, Dept Helminthol, Ratchavithi Rd, Bangkok, Thailand; [Thanwisai, Aunchalee; Vitta, Apichat] Naresuan Univ, Fac Med Sci, Ctr Excellence Med Biotechnol CEMB, Phitsanulok, Thailand</t>
  </si>
  <si>
    <t>Vitta, A (corresponding author), Naresuan Univ, Fac Med Sci, Dept Microbiol &amp; Parasitol, Phitsanulok, Thailand.;Vitta, A (corresponding author), Naresuan Univ, Fac Med Sci, Ctr Excellence Med Biotechnol CEMB, Phitsanulok, Thailand.</t>
  </si>
  <si>
    <t>Naresuan University [R2562B079]</t>
  </si>
  <si>
    <t>Naresuan University</t>
  </si>
  <si>
    <t>This work was supported by Naresuan University (Grant number R2562B079) to AV.</t>
  </si>
  <si>
    <t>1932-6203</t>
  </si>
  <si>
    <t>PLoS One</t>
  </si>
  <si>
    <t>SEP 27</t>
  </si>
  <si>
    <t>e0223257</t>
  </si>
  <si>
    <t>10.1371/journal.pone.0223257</t>
  </si>
  <si>
    <t>Multidisciplinary Sciences</t>
  </si>
  <si>
    <t>Science &amp; Technology - Other Topics</t>
  </si>
  <si>
    <t>LM6IT</t>
  </si>
  <si>
    <t>WOS:000532353700041</t>
  </si>
  <si>
    <t>Pawar, KD; Banskar, S; Rane, SD; Charan, SS; Kulkarni, GJ; Sawant, SS; Ghate, HV; Patole, MS; Shouche, YS</t>
  </si>
  <si>
    <t>Pawar, Kiran D.; Banskar, Sunil; Rane, Shailendra D.; Charan, Shakti S.; Kulkarni, Girish J.; Sawant, Shailesh S.; Ghate, Hemant V.; Patole, Milind S.; Shouche, Yogesh S.</t>
  </si>
  <si>
    <t>Bacterial diversity in different regions of gastrointestinal tract of Giant African Snail (Achatina fulica)</t>
  </si>
  <si>
    <t>MICROBIOLOGYOPEN</t>
  </si>
  <si>
    <t>16S rRNA; bacterial diversity; Giant African Snail; quantitative PCR; T-RFLP</t>
  </si>
  <si>
    <t>The gastrointestinal (GI) tract of invasive land snail Achatina fulica is known to harbor metabolically active bacterial communities. In this study, we assessed the bacterial diversity in the different regions of GI tract of Giant African snail, A. fulica by culture-independent and culture-dependent methods. Five 16S rRNA gene libraries from different regions of GI tract of active snails indicated that sequences affiliated to phylum gamma-Proteobacteria dominated the esophagus, crop, intestine, and rectum libraries, whereas sequences affiliated to Tenericutes dominated the stomach library. On phylogenetic analysis, 30, 27, 9, 27, and 25 operational taxonomic units (OTUs) from esophagus, crop, stomach, intestine, and rectum libraries were identified, respectively. Estimations of the total bacterial diversity covered along with environmental cluster analysis showed highest bacterial diversity in the esophagus and lowest in the stomach. Thirty-three distinct bacterial isolates were obtained, which belonged to 12 genera of two major bacterial phyla namely gamma-Proteobacteria and Firmicutes. Among these, Lactococcus lactis and Kurthia gibsonii were the dominant bacteria present in all GI tract regions. Quantitative real-time polymerase chain reaction (qPCR) analysis indicated significant differences in bacterial load in different GI tract regions of active and estivating snails. The difference in the bacterial load between the intestines of active and estivating snail was maximum. Principal component analysis (PCA) of terminal restriction fragment length polymorphism suggested that bacterial community structure changes only in intestine when snail enters estivation state.</t>
  </si>
  <si>
    <t>[Pawar, Kiran D.; Banskar, Sunil; Rane, Shailendra D.; Charan, Shakti S.; Kulkarni, Girish J.; Sawant, Shailesh S.; Patole, Milind S.; Shouche, Yogesh S.] Natl Ctr Cell Sci, Mol Biol Unit, Pune, Maharashtra, India; [Ghate, Hemant V.] Modern Coll Arts Sci &amp; Commerce, Dept Zool, Pune 411004, Maharashtra, India; [Shouche, Yogesh S.] Hindustan Antibiot Ltd, Microbial Culture Collect, Pune 411018, Maharashtra, India</t>
  </si>
  <si>
    <t>Shouche, YS (corresponding author), Natl Ctr Cell Sci, Mol Biol Unit, Pune, Maharashtra, India.</t>
  </si>
  <si>
    <t>yogesh@nccs.res.in</t>
  </si>
  <si>
    <t>Pawar, Kiran/AAW-6193-2021; Sawant, Shailesh S/M-2847-2016</t>
  </si>
  <si>
    <t>Sawant, Shailesh S/0000-0003-3757-9792; Pawar, Kiran/0000-0002-2519-2454; Banskar, Sunil/0000-0002-2638-1935</t>
  </si>
  <si>
    <t>Department of Biotechnology (DBT), Government of India</t>
  </si>
  <si>
    <t>Department of Biotechnology (DBT), Government of India(Department of Biotechnology (DBT) India)</t>
  </si>
  <si>
    <t>K. D. P. acknowledges Department of Biotechnology (DBT), Government of India, for providing Postdoctoral Research fellowship. We thank C. P. Antony and Deepali Korade, National Centre for Cell Science (NCCS), for suggestions and critical reading of the manuscript, and Manoj Oak, Agharkar Research Institute, Pune, for assistance with PCA Analysis.</t>
  </si>
  <si>
    <t>WILEY</t>
  </si>
  <si>
    <t>HOBOKEN</t>
  </si>
  <si>
    <t>111 RIVER ST, HOBOKEN 07030-5774, NJ USA</t>
  </si>
  <si>
    <t>2045-8827</t>
  </si>
  <si>
    <t>MicrobiologyOpen</t>
  </si>
  <si>
    <t>10.1002/mbo3.38</t>
  </si>
  <si>
    <t>V34HP</t>
  </si>
  <si>
    <t>WOS:000209077800007</t>
  </si>
  <si>
    <t>Cardoso, AM; Cavalcante, JJV; Vieira, RP; Lima, JL; Grieco, MAB; Clementino, MM; Vasconcelos, ATR; Garcia, ES; de Souza, W; Albano, RM; Martins, OB</t>
  </si>
  <si>
    <t>Cardoso, Alexander M.; Cavalcante, Janaina J. V.; Vieira, Ricardo P.; Lima, Joyce L.; Grieco, Maria Angela B.; Clementino, Maysa M.; Vasconcelos, Ana Tereza R.; Garcia, Eloi S.; de Souza, Wanderley; Albano, Rodolpho M.; Martins, Orlando B.</t>
  </si>
  <si>
    <t>Gut Bacterial Communities in the Giant Land Snail Achatina fulica and Their Modification by Sugarcane-Based Diet</t>
  </si>
  <si>
    <t>MICROBIOME; ENVIRONMENT; POPULATION; GASTROPODA; DIVERSITY; ECOLOGY; FLORA</t>
  </si>
  <si>
    <t>The invasive land snail Achatina fulica is one of the most damaging agricultural pests worldwide representing a potentially serious threat to natural ecosystems and human health. This species is known to carry parasites and harbors a dense and metabolically active microbial community; however, little is known about its diversity and composition. Here, we assessed for the first time the complexity of bacterial communities occurring in the digestive tracts of field-collected snails (FC) by using culture-independent molecular analysis. Crop and intestinal bacteria in FC were then compared to those from groups of snails that were reared in the laboratory (RL) on a sugarcane-based diet. Most of the sequences recovered were novel and related to those reported for herbivorous gut. Changes in the relative abundance of Bacteroidetes and Firmicutes were observed when the snails were fed a high-sugar diet, suggesting that the snail gut microbiota can influence the energy balance equation. Furthermore, this study represents a first step in gaining a better understanding of land snail gut microbiota and shows that this is a complex holobiont system containing diverse, abundant and active microbial communities.</t>
  </si>
  <si>
    <t>[Cardoso, Alexander M.; Cavalcante, Janaina J. V.; Grieco, Maria Angela B.; Garcia, Eloi S.; de Souza, Wanderley; Martins, Orlando B.] Inst Nacl Metrol Qualidade &amp; Tecnol, Rio De Janeiro, Brazil; [Vieira, Ricardo P.; Lima, Joyce L.; Martins, Orlando B.] Univ Fed Rio de Janeiro, Inst Bioquim Med, Rio De Janeiro, Brazil; [Clementino, Maysa M.] Fundacao Oswaldo Cruz, Inst Nacl Controle Qualidade Saude, Rio De Janeiro, Brazil; [Vasconcelos, Ana Tereza R.] Lab Nacl Comp Cient, Rio De Janeiro, Brazil; [Garcia, Eloi S.] Fundacao Oswaldo Cruz, Inst Oswaldo Cruz, Rio De Janeiro, Brazil; [de Souza, Wanderley] Univ Fed Rio de Janeiro, Inst Biofis Carlos Chagas Filho, BR-21941 Rio De Janeiro, Brazil; [Albano, Rodolpho M.] Univ Estado Rio de Janeiro, Dept Bioquim, BR-20550011 Rio De Janeiro, Brazil</t>
  </si>
  <si>
    <t>Cardoso, AM (corresponding author), Inst Nacl Metrol Qualidade &amp; Tecnol, Rio De Janeiro, Brazil.</t>
  </si>
  <si>
    <t>amcardoso@bioqmed.ufrj.br</t>
  </si>
  <si>
    <t>Clementino, Maysa/C-1944-2009; Cardoso, Alexander/AAX-2505-2021; Vasconcelos, Ana Tereza R/I-1011-2012; Cardoso, Alexander/S-6687-2017; Cavalcante, Janaina/X-8657-2018</t>
  </si>
  <si>
    <t>Vasconcelos, Ana Tereza R/0000-0002-4632-2086; Cardoso, Alexander/0000-0003-2974-0232; Cavalcante, Janaina/0000-0002-6059-7684; Albano, Rodolpho/0000-0002-0643-901X; B. Grieco, Maria Angela/0000-0002-7099-3787</t>
  </si>
  <si>
    <t>Fundacao Carlos Chagas Filho de Amparo a Pesquisa do Estado do Rio de Janeiro (FAPERJ); Conselho Nacional de Desenvolvimento Cientifico e Tecnologico (CNPq)</t>
  </si>
  <si>
    <t>Fundacao Carlos Chagas Filho de Amparo a Pesquisa do Estado do Rio de Janeiro (FAPERJ)(Fundacao Carlos Chagas Filho de Amparo a Pesquisa do Estado do Rio De Janeiro (FAPERJ)); Conselho Nacional de Desenvolvimento Cientifico e Tecnologico (CNPq)(Conselho Nacional de Desenvolvimento Cientifico e Tecnologico (CNPQ))</t>
  </si>
  <si>
    <t>This work was supported by Fundacao Carlos Chagas Filho de Amparo a Pesquisa do Estado do Rio de Janeiro (FAPERJ) and Conselho Nacional de Desenvolvimento Cientifico e Tecnologico (CNPq). The funders had no role in study design, data collection and analysis, decision to publish, or preparation of the manuscript.</t>
  </si>
  <si>
    <t>MAR 15</t>
  </si>
  <si>
    <t>e33440</t>
  </si>
  <si>
    <t>10.1371/journal.pone.0033440</t>
  </si>
  <si>
    <t>932RU</t>
  </si>
  <si>
    <t>WOS:000303309000026</t>
  </si>
  <si>
    <t>Goldyn, B; Kaczmarek, L; Roszkowska, M; Guayasamin, PR; Ksiazkiewicz-Parulska, Z; Cerda, H</t>
  </si>
  <si>
    <t>Goldyn, Bartlomiej; Kaczmarek, Lukasz; Roszkowska, Milena; Rios Guayasamin, Pedro; Ksiazkiewicz-Parulska, Zofia; Cerda, Hugo</t>
  </si>
  <si>
    <t>Urban ecology of invasive giant African snail Achatina fulica (Ferussac) (Gastropoda: Achatinidae) on its first recorded sites in the Ecuadorian Amazon</t>
  </si>
  <si>
    <t>AMERICAN MALACOLOGICAL BULLETIN</t>
  </si>
  <si>
    <t>Lissachatina; pest; coprophagy; food preferences; urban environment</t>
  </si>
  <si>
    <t>RAIN-FOREST; PULMONATA</t>
  </si>
  <si>
    <t>We are reporting the first locality of invasive giant African snail, Achatina (Lissachatina) fulica (Ferussac, 1821) in the Ecuadorian Amazon. It was found present in 32 out of 50 urban sites studied. The abundance where present was relatively high when compared to literature from other parts of the world. The snails were found in aggregations, usually foraging - most often on dogs' feces. Statistical analysis suggests a preference toward this source of alimentation. This is the first report of such preference in this species, which is highly significant considering the possible implications. Besides the threat posed by an invasive species to the invaluable ecosystems of the Amazon, the pathogens transferred by A. fulica combined with a high abundance of the species in an urban environment and its food preferences may constitute an important health hazard for local human populations.</t>
  </si>
  <si>
    <t>[Goldyn, Bartlomiej; Ksiazkiewicz-Parulska, Zofia] Adam Mickiewicz Univ, Fac Biol, Dept Gen Zool, Umultowska 89, PL-61614 Poznan, Poland; [Goldyn, Bartlomiej; Kaczmarek, Lukasz; Roszkowska, Milena; Cerda, Hugo] Univ Estatal Amazon, Lab Ecol Nat &amp; Aplicada Invertebrados, Prometeo Res, Puyo, Ecuador; [Goldyn, Bartlomiej; Rios Guayasamin, Pedro] Univ Estatal Amazon, Lab Ecol Trop Nat &amp; Aplicada, Puyo, Ecuador; [Kaczmarek, Lukasz; Roszkowska, Milena] Adam Mickiewicz Univ, Fac Biol, Dept Anim Taxon &amp; Ecol, Umultowska 89, PL-61614 Poznan, Poland</t>
  </si>
  <si>
    <t>Goldyn, B (corresponding author), Adam Mickiewicz Univ, Fac Biol, Dept Gen Zool, Umultowska 89, PL-61614 Poznan, Poland.;Goldyn, B (corresponding author), Univ Estatal Amazon, Lab Ecol Nat &amp; Aplicada Invertebrados, Prometeo Res, Puyo, Ecuador.;Goldyn, B (corresponding author), Univ Estatal Amazon, Lab Ecol Trop Nat &amp; Aplicada, Puyo, Ecuador.</t>
  </si>
  <si>
    <t>glodny@amu.edu.pl</t>
  </si>
  <si>
    <t>Gołdyn, Bartłomiej/A-6166-2011; Cerda, Hugo/C-7212-2012; Kaczmarek, Lukasz/A-2000-2008</t>
  </si>
  <si>
    <t>Gołdyn, Bartłomiej/0000-0002-5470-6709; Cerda, Hugo/0000-0001-9162-7025; Kaczmarek, Lukasz/0000-0002-5260-6253; Roszkowska, Milena/0000-0003-1640-8142</t>
  </si>
  <si>
    <t>Prometeo grant of the Secretariat for Higher Education, Science, Technology and Innovation of the Republic of Ecuador</t>
  </si>
  <si>
    <t>The authors would like to thank Laura Hepting (Department of Linguistics, UEA) for her corrections of English as well as for useful comments on the draft of the present paper. This study was supported by the Prometeo grant of the Secretariat for Higher Education, Science, Technology and Innovation of the Republic of Ecuador to BG, LK and HC. It has been conducted in the framework of activities of the BARg research group.</t>
  </si>
  <si>
    <t>AMER MALACOLOGICAL SOC, INC</t>
  </si>
  <si>
    <t>WILMINGTON</t>
  </si>
  <si>
    <t>DELAWARE MUSEUM NATURAL HISTORY, BOX 3937, WILMINGTON, DE 19807-0937 USA</t>
  </si>
  <si>
    <t>0740-2783</t>
  </si>
  <si>
    <t>2162-2698</t>
  </si>
  <si>
    <t>AM MALACOL BULL</t>
  </si>
  <si>
    <t>Am. Malacol. Bull.</t>
  </si>
  <si>
    <t>EV5OY</t>
  </si>
  <si>
    <t>WOS:000401818200007</t>
  </si>
  <si>
    <t>Widiyanti, P; Nabilla, F; Hikmawati, D</t>
  </si>
  <si>
    <t>Widiyanti, Prihartini; Nabilla, Fathania; Hikmawati, Dyah</t>
  </si>
  <si>
    <t>FABRICATION AND CHARACTERIZATIONS OF GELATIN/CHITOSAN WITH ALOE VERA AND ACHATINA FULICA SP MUCUS AS SCAFFOLD FOR SKIN TISSUE ENGINEERING</t>
  </si>
  <si>
    <t>JURNAL TEKNOLOGI</t>
  </si>
  <si>
    <t>Scaffold; gelatin; chitosan; Aloe vera; snail mucus; burns</t>
  </si>
  <si>
    <t>COMPOSITE SCAFFOLD; POROUS SCAFFOLDS</t>
  </si>
  <si>
    <t>Scaffold is a biomaterial widely used in tissue engineering. Scaffold is temporary porous structure which contain extracellular matrix. It serves as scaffolding which is required for cells infiltration and physical support to guide the cell proliferation and differentiation into the targeted functional tissues. Scaffold must be biocompatible, small pore size, flexible and support regenerative application. Aloe vera as natural resource, it has capability in accelerating wound healing, facilitating the inflammation, increasing wound contraction and epithelialization, and increasing organization of the regenerated tissue. Snail mucus (SM) has capability in inhibiting bacterial growth. This study aims to synthesize and characterize a scaffold made of gelatin-chitosan-Aloe vera (AV) - Achatina fulica sp mucus. The method is to synthesize scaffold with its compositions, gelatinchitosan (1: 1 ratio) which is dissolved into 0.05 M acetic acid, then a variation of Abe vera (AV) and snail mucus (SM) at 0% AV; 0% SM; 0.07 AV; 0.07 SM; 0.15 AV; 0.15 SM; 0.07 AV; 0.15 SM; 0.15 AV; 0.007 SM were mixed with the chitosan-gelatin solution, then used freeze dry method to obtain porous scaffold. Characterization which performed in this research including Fourier-transform infrared spectroscopy (FTIR), Scanning Electron Microscopy (SEM), porosity test, tensile strength test, swelling test, and degradation test. Based on FTIR test, Abe vera and snail mucus interacted with free amino and hydroxyl groups of chitosan and gelatin, characterized by absorption bands at 2937.59 cm-1 wave numbers which are symmetrical and asymmetrical stretching of (-CH) .SEM test results obtained pore size of 70 - 235 mu m. Porosity test results showed that five scaffolds have porosity value of 87-96%; thus, allowing the process of cell proliferation to occur well. The result of physical characteristic test yielded tensile strength of 1.425 MPa on gelatin-chitosan as control sample and 0.732 MPa for sample with 0.15% AV and 0.15% SM. Swelling test showed a variation of scaffold composition with Aloe vera with Achatina fulica sp's mucus having a swelling percentage of 200-520%. The degradation test results showed that the whole sample was not depleted for 21 days; thus, giving time for cell regeneration. Sample with 0.15% Aloe vera and 0.07% snail mucus has some potentials as scaffolds for skin tissue in case of burns wound, due to its morfology, porosity, and degradation.</t>
  </si>
  <si>
    <t>[Widiyanti, Prihartini; Nabilla, Fathania] Univ Airlangga, Fac Sci &amp; Technol, Biomed Engn, Surabaya, Indonesia; [Widiyanti, Prihartini] Univ Airlangga, Inst Trop Dis Ctr, Surabaya, Indonesia; [Hikmawati, Dyah] Univ Airlangga, Fac Sci &amp; Technol, Dept Phys, Surabaya, Indonesia</t>
  </si>
  <si>
    <t>Widiyanti, P (corresponding author), Univ Airlangga, Fac Sci &amp; Technol, Biomed Engn, Surabaya, Indonesia.;Widiyanti, P (corresponding author), Univ Airlangga, Inst Trop Dis Ctr, Surabaya, Indonesia.</t>
  </si>
  <si>
    <t>pwidiyanti@fst.unair.ac.id</t>
  </si>
  <si>
    <t>Widiyanti, Prihartini/G-7385-2017; hikmawati, dyah/GOV-7239-2022</t>
  </si>
  <si>
    <t>Widiyanti, Prihartini/0000-0002-5636-5100; hikmawati, dyah/0000-0002-1274-7764</t>
  </si>
  <si>
    <t>PENERBIT UTM PRESS</t>
  </si>
  <si>
    <t>JOHOR</t>
  </si>
  <si>
    <t>PENERBIT UTM PRESS, SKUDAI, JOHOR, 81310, MALAYSIA</t>
  </si>
  <si>
    <t>0127-9696</t>
  </si>
  <si>
    <t>2180-3722</t>
  </si>
  <si>
    <t>J TEKNOL</t>
  </si>
  <si>
    <t>J. Teknol.</t>
  </si>
  <si>
    <t>10.11113/jt.v81.12533</t>
  </si>
  <si>
    <t>Engineering, Multidisciplinary</t>
  </si>
  <si>
    <t>Engineering</t>
  </si>
  <si>
    <t>IF0ML</t>
  </si>
  <si>
    <t>WOS:000472771200007</t>
  </si>
  <si>
    <t>Oda, FH; da Graca, RJ; Lima, FS; Alvarenga, FS; Takemoto, RM; Pavanelli, GC</t>
  </si>
  <si>
    <t>Oda, Fabricio H.; da Graca, Rodrigo J.; Lima, Flavia S.; Alvarenga, Filipe S.; Takemoto, Ricardo M.; Pavanelli, Gilberto C.</t>
  </si>
  <si>
    <t>Cysts and larvae of Strongyluris: A parasite of amphibians and reptiles found in an urban population of Lissachatina fulica (Ferussac, 1821) in southern Brazil</t>
  </si>
  <si>
    <t>VETERINARY PARASITOLOGY- REGIONAL STUDIES AND REPORTS</t>
  </si>
  <si>
    <t>Invasive snail; Parasitic nematode; Urban environments</t>
  </si>
  <si>
    <t>GIANT AFRICAN SNAIL; ANGIOSTRONGYLUS-CANTONENSIS; GASTROPODA PULMONATA; 1ST RECORD; NEMATODA; HETERAKIDAE; SQUAMATA; MOLLUSKS</t>
  </si>
  <si>
    <t>We report the finding of cysts and larvae of Strongyluris in specimens of L. fulica from an urban area of the municipally of Maringa in northern Parana State, southern Brazil. Thirty-seven young adult snails were collected at three sites: 15 in riparian forest; 14 in a vegetable garden; and eight in a residential garden. We found a total of 16 cysts with nematode larvae in three of the 15 snails collected in riparian forest. The parasites were identified as larvae of the genus Strongyluris, which are parasites of the gastrointestinal tract of amphibians and reptiles. Lissachatina fulica is established in urban areas of 33% of the municipalities of the state of Parana. The species has spread rapidly through the urban area of the municipally of Maringa, which may contribute to the transmission of nematode larvae of medical and veterinary interest to humans and other animals.</t>
  </si>
  <si>
    <t>[Oda, Fabricio H.] Univ Reg Cariri, Dept Quim Biol, Programa Posgrad Bioprospeccao Mol, Campus Pimenta, BR-63105000 Crato, Ceara, Brazil; [Oda, Fabricio H.; da Graca, Rodrigo J.; Lima, Flavia S.; Takemoto, Ricardo M.] Univ Estadual Maringa, Lab Ictioparasitol, Nucleo Pesquisas Limnol Ictiol &amp; Aquicultura, Ave Colombo 5790, BR-87020900 Maringa, Parana, Brazil; [Alvarenga, Filipe S.] Ctr Univ Maringa, Dept Ciencias Biol &amp; Saude, Ave Guedner 1610, BR-87050390 Maringa, Parana, Brazil; [Pavanelli, Gilberto C.] Inst Cesumar Ciencia Tecnol &amp; Inovacao, Maringa, Parana, Brazil; [Pavanelli, Gilberto C.] Ctr Univ Maringa, Programa Posgrad Promocao Saude, Ave Guedner,1610,Bloco 07,Sala 11, BR-87050390 Maringa, Parana, Brazil</t>
  </si>
  <si>
    <t>Oda, FH (corresponding author), Univ Reg Cariri, Dept Quim Biol, Programa Posgrad Bioprospeccao Mol, Campus Pimenta, BR-63105000 Crato, Ceara, Brazil.</t>
  </si>
  <si>
    <t>fabricio_oda@hotmail.com</t>
  </si>
  <si>
    <t>Oda, Fabricio/0000-0003-0675-4762</t>
  </si>
  <si>
    <t>Fundacao Cearense de Apoio ao Desenvolvimento Cientifico e Tecnologico/Coordenacao de Aperfeicoamento Pessoal de Nivel Superior [88887.162751/2018-00]; Instituto Cesumar de Ciencia, Tecnologia e Inovacao; CNPq</t>
  </si>
  <si>
    <t>Fundacao Cearense de Apoio ao Desenvolvimento Cientifico e Tecnologico/Coordenacao de Aperfeicoamento Pessoal de Nivel Superior; Instituto Cesumar de Ciencia, Tecnologia e Inovacao; CNPq(Conselho Nacional de Desenvolvimento Cientifico e Tecnologico (CNPQ))</t>
  </si>
  <si>
    <t>The authors would like to thank Cynthya E. Gonzalez for the valuable suggestions, which improved the quality of the manuscript and Bruna M. Fatuch for field and laboratorial assistance. Fabricio H. Oda receive a postdoctoral fellowship from Fundacao Cearense de Apoio ao Desenvolvimento Cientifico e Tecnologico/Coordenacao de Aperfeicoamento Pessoal de Nivel Superior (Grant no 88887.162751/2018-00). Gilberto C. Pavanelli thanks Instituto Cesumar de Ciencia, Tecnologia e Inovacao for funding the current research. Ricardo M. Takemoto and Gilberto C. Pavanelli are grantees of a CNPq research productivity partnership.</t>
  </si>
  <si>
    <t>2405-9390</t>
  </si>
  <si>
    <t>VET PARASITOL REG ST</t>
  </si>
  <si>
    <t>Vet. Parasitol. Reg, Stud. Rep.</t>
  </si>
  <si>
    <t>10.1016/j.vprsr.2020.100386</t>
  </si>
  <si>
    <t>OV8ZN</t>
  </si>
  <si>
    <t>WOS:000592491000023</t>
  </si>
  <si>
    <t>Constantino-Santos, DMA; Basiao, ZU; Wade, CM; Santos, BS; Fontanilla, IKC</t>
  </si>
  <si>
    <t>Constantino-Santos, D. M. A.; Basiao, Z. U.; Wade, C. M.; Santos, B. S.; Fontanilla, I. K. C.</t>
  </si>
  <si>
    <t>Identification of Angiostrongylus cantonensis and other nematodes using the SSU rDNA in Achatina fulica populations of Metro Manila</t>
  </si>
  <si>
    <t>TROPICAL BIOMEDICINE</t>
  </si>
  <si>
    <t>GIANT AFRICAN SNAIL; EOSINOPHILIC MENINGITIS; INFECTION; LARVAE; MENINGOENCEPHALITIS; MOLLUSKS; BARCODES</t>
  </si>
  <si>
    <t>Angiostrongylus cantonensis is a parasitic nematode that causes eosinophilic meningitis in humans. Accidental infection occurs by consumption of contaminated intermediates, such as the giant African land snail, Achatina fulica. This study surveyed the presence of A. cantonensis juveniles in A. fulica populations from 12 sites in Metropolitan Manila, Philippines using the SSU rDNA. Fourteen distinct sequences from 226 nematodes were obtained; of these, two matched A. cantonensis and Ancylostoma caninum, respectively, with 100% identity. Exact identities of the remaining twelve sequences could not be determined due to low percent similarities. Of the sequenced nematodes, A. cantonensis occurred with the highest frequency (139 out of 226). Most of these (131 out of 139) were collected in just one area in Quezon City. Nematode infection of A. fulica in this area and two others from Makati and another area in Quezon City, respectively, were highest, combining for 95% of the total infection. Ancylostoma caninum, on the other hand, was detected in four different sites. A. caninum is a canine parasite, and this is the first report of the nematode in A. fulica. These results cause public health concerns as both A. cantonensis and A. caninum are zoonotic to humans.</t>
  </si>
  <si>
    <t>[Constantino-Santos, D. M. A.; Basiao, Z. U.; Santos, B. S.; Fontanilla, I. K. C.] Univ Philippines, Coll Sci, Inst Biol, Quezon City 1101, Philippines; [Wade, C. M.] Univ Nottingham, Sch Biol, Nottingham NG7 2RD, England</t>
  </si>
  <si>
    <t>Constantino-Santos, DMA (corresponding author), Univ Philippines, Coll Sci, Inst Biol, Quezon City 1101, Philippines.</t>
  </si>
  <si>
    <t>daisymay_constantino@yahoo.com</t>
  </si>
  <si>
    <t>Wade, Christopher/0000-0002-1269-9694</t>
  </si>
  <si>
    <t>Office of the Vice Chancellor for Reasearch and Development (OVCRD)</t>
  </si>
  <si>
    <t>The authors acknowledge the Office of the Vice Chancellor for Reasearch and Development (OVCRD) for the funding of this project, and logistical support provided by the Institute of Biology, University of the Philippines Diliman. Special thanks to Dr. Lydia R. Leonardo and Dr. Windell L. Rivera for their help in writing this manuscript.</t>
  </si>
  <si>
    <t>MALAYSIAN SOC PARASITOLOGY TROPICAL MEDICINE</t>
  </si>
  <si>
    <t>KUALA LUMPUR</t>
  </si>
  <si>
    <t>21-5-2, BLOCK, E, DIAMOND SQUARE, JALAN 3-50, OFF JALAN GOMBAK, KUALA LUMPUR, MALAYSIA</t>
  </si>
  <si>
    <t>0127-5720</t>
  </si>
  <si>
    <t>TROP BIOMED</t>
  </si>
  <si>
    <t>Trop. Biomed.</t>
  </si>
  <si>
    <t>AH8SQ</t>
  </si>
  <si>
    <t>WOS:000336408900015</t>
  </si>
  <si>
    <t>Guerino, LR; Pecora, IL; Miranda, MS; Aguiar-Silva, C; Carvalho, OD; Caldeira, RL; da Silva, RJ</t>
  </si>
  <si>
    <t>Guerino, Laura Rocha; Pecora, Iracy Lea; Miranda, Marcel Sabino; Aguiar-Silva, Cryslaine; Carvalho, Omar dos Santos; Caldeira, Roberta Lima; da Silva, Reinaldo Jose</t>
  </si>
  <si>
    <t>Prevalence and distribution of Angiostrongylus cantonensis (Nematoda, Angiostrongylidae) in Achatina fulica (Mollusca, Gastropoda) in Baixada Santista, Sao Paulo, Brazil</t>
  </si>
  <si>
    <t>REVISTA DA SOCIEDADE BRASILEIRA DE MEDICINA TROPICAL</t>
  </si>
  <si>
    <t>Rat lungworm; Giant African snail; Eosinophilic meningitis; Nematode; Emerging parasitosis</t>
  </si>
  <si>
    <t>EOSINOPHILIC-MENINGITIS; INTERMEDIATE HOST; 1ST REPORT; DISEASE; SNAILS; CHINA; METASTRONGYLOIDEA; COSTARICENSIS; TRANSMISSION; PERNAMBUCO</t>
  </si>
  <si>
    <t>Introduction: Angiostrongylus cantonensis causes eosinophilic meningoencephalitis in humans. Worldwide expansion of this nematode is linked to the dispersion of their hosts. This study aimed to determine the prevalence of A. cantonensis infection in Achatina fulica in the nine municipalities that make up Baixada Santista, Sao Paulo, Brazil. Methods: Angiostrongylus cantonensis larvae were analyzed using optical microscopy. We performed polymerase chain reaction and restriction fragment length polymorphism using restriction endonuclease ClaI, directed to the internal transcribed spacer region 2 of A. cantonensis larval DNA. Results: Of the 540 snails analyzed, 117 (21.7%) were infected by A. cantonensis. For morphological and morphometric analyses, 60 larvae were used. Second-stage larvae were, on average, 358.2 mu m long and 26.4 mu m wide, while third-stage larvae were, on average, 450 mu m long and 21.12 mu m wide. The tails of the larvae ended in a fine tip. Conclusions: All municipalities comprising Baixada Santista had A. fulica that were naturally infected with A. cantonensis. All of the observed characteristics were typical of the species.</t>
  </si>
  <si>
    <t>[Guerino, Laura Rocha; da Silva, Reinaldo Jose] Univ Estadual Paulista, Lab Parasitol Animais Silvestres, Dept Parasitol, Botucatu, SP, Brazil; [Guerino, Laura Rocha; Pecora, Iracy Lea] Univ Estadual Paulista, Lab Moluscos, Sao Vicente, SP, Brazil; [Miranda, Marcel Sabino] Univ Estadual Campinas, Lab Malacol, Dept Biol Anim, Campinas, SP, Brazil; [Aguiar-Silva, Cryslaine; Carvalho, Omar dos Santos; Caldeira, Roberta Lima] Fundacao Oswaldo Cruz, Lab Helmintol &amp; Malacol Med, Ctr Pesquisas Rene Rachou, Belo Horizonte, MG, Brazil</t>
  </si>
  <si>
    <t>Guerino, LR (corresponding author), Univ Estadual Paulista, Lab Parasitol Animais Silvestres, Dept Parasitol, Botucatu, SP, Brazil.;Guerino, LR (corresponding author), Univ Estadual Paulista, Lab Moluscos, Sao Vicente, SP, Brazil.</t>
  </si>
  <si>
    <t>laurargue@ig.com.br</t>
  </si>
  <si>
    <t>Miranda, Marcel Sabino/J-9090-2015; Caldeira, Roberta/AAZ-3858-2020; da Silva, Reinaldo José/C-1384-2019</t>
  </si>
  <si>
    <t>Miranda, Marcel Sabino/0000-0002-9594-6426; Caldeira, Roberta/0000-0003-4706-0732; da Silva, Reinaldo José/0000-0002-3426-6873</t>
  </si>
  <si>
    <t>Fundacao de Amparo a Pesquisa do Estado de Sao Paulo (FAPESP) [2011/05893-8]</t>
  </si>
  <si>
    <t>Fundacao de Amparo a Pesquisa do Estado de Sao Paulo (FAPESP)(Fundacao de Amparo a Pesquisa do Estado de Sao Paulo (FAPESP))</t>
  </si>
  <si>
    <t>This work was supported by the Fundacao de Amparo a Pesquisa do Estado de Sao Paulo (FAPESP), Process number: 2011/05893-8.</t>
  </si>
  <si>
    <t>SOC BRASILEIRA MEDICINA TROPICAL</t>
  </si>
  <si>
    <t>BRASILIA</t>
  </si>
  <si>
    <t>UNIV BRASILIA, NUCLEO MEDICINA TROPICAL E NUTRICAO, CAIXA POSTAL 4356, BRASILIA, DF 70919-970, BRAZIL</t>
  </si>
  <si>
    <t>0037-8682</t>
  </si>
  <si>
    <t>REV SOC BRAS MED TRO</t>
  </si>
  <si>
    <t>Rev. Soc. Bras. Med. Trop.</t>
  </si>
  <si>
    <t>JAN-FEB</t>
  </si>
  <si>
    <t>10.1590/0037-8682-0316-2016</t>
  </si>
  <si>
    <t>EO1ZY</t>
  </si>
  <si>
    <t>WOS:000396497600014</t>
  </si>
  <si>
    <t>Hu, Y; Luan, HW; Zhou, K; Ge, GB; Yang, SL; Yang, L</t>
  </si>
  <si>
    <t>Hu, Ying; Luan, Hongwei; Zhou, Kun; Ge, Guangbo; Yang, Shengli; Yang, Ling</t>
  </si>
  <si>
    <t>Purification and characterization of a novel glycosidase from the China white jade snail (Achatina fulica) showing transglycosylation activity</t>
  </si>
  <si>
    <t>ENZYME AND MICROBIAL TECHNOLOGY</t>
  </si>
  <si>
    <t>beta-D-glycosidase; transglycosylation; thermal and pH stability; broad specificity; alkyl glycosides; enzyme purification</t>
  </si>
  <si>
    <t>BETA-D-GLUCOSIDASE; CATALYZED CONDENSATION; THERMOPHILIC FUNGUS; ALKYL GLUCOSIDES; GALACTOSIDASE; FUCOSIDASE; HYDROLASE; DONOR</t>
  </si>
  <si>
    <t>A broad specificity beta-D-glycosidase, designated G1, was purified to homogeneity from the viscera of the China white jade snail (Achatina fulica). The enzyme was a monomeric protein with molecular weight of 115 kDa. G I has broad glycone specificity towards p-nitrophenyl derivatives Of beta-D-glucose, beta-D-fucose, beta-D-galactose, alpha-D-glucose and some disaccharides. The optimum pH and temperature are 5.5 and 55 degrees C, respectively. It was stable over a wide pH range (5-10 at 30 degrees C for 24h) and against a relatively high temperature (50 degrees C for 4h). Moreover, it was also stable and active in the presence of various alcohols. With pNPGlu, pNPFuc and cellobiose as donor, G I showed high transglycosylation activity. Six transglycosylation products were isolated from the reaction mixture containing 20% alcohol as glycoside acceptor using a preparative thin layer chromatography (preparative TLC) and identified as alkyl-glucos ides and alkyl-fucosides by mass spectrometry (MS) analysis. Combining the high alcohol tolerance, moderate temperature and pH stability and alkyl glycosides production efficiency through transglycosylation, G I can be considered to be a promising candidate for the production of various alkyl glycosides. (C) 2008 Elsevier Inc. All rights reserved.</t>
  </si>
  <si>
    <t>[Hu, Ying; Luan, Hongwei; Zhou, Kun; Ge, Guangbo; Yang, Shengli; Yang, Ling] Chinese Acad Sci, Dalian Inst Chem Phys, Lab Pharmaceut Resource Discovery, Dalian 116023, Peoples R China; [Hu, Ying; Luan, Hongwei; Zhou, Kun; Ge, Guangbo] Chinese Acad Sci, Grad Univ, Beijing, Peoples R China</t>
  </si>
  <si>
    <t>Yang, L (corresponding author), Chinese Acad Sci, Dalian Inst Chem Phys, Lab Pharmaceut Resource Discovery, 457 Zhong Shan Rd, Dalian 116023, Peoples R China.</t>
  </si>
  <si>
    <t>yling@dicp.ac.cn</t>
  </si>
  <si>
    <t>Yang, Ling/F-5472-2012</t>
  </si>
  <si>
    <t>ling, yang/0000-0001-7093-5926</t>
  </si>
  <si>
    <t>STE 800, 230 PARK AVE, NEW YORK, NY 10169 USA</t>
  </si>
  <si>
    <t>0141-0229</t>
  </si>
  <si>
    <t>1879-0909</t>
  </si>
  <si>
    <t>ENZYME MICROB TECH</t>
  </si>
  <si>
    <t>Enzyme Microb. Technol.</t>
  </si>
  <si>
    <t>JUL 7</t>
  </si>
  <si>
    <t>10.1016/j.enzmictec.2008.02.010</t>
  </si>
  <si>
    <t>Biotechnology &amp; Applied Microbiology</t>
  </si>
  <si>
    <t>319HJ</t>
  </si>
  <si>
    <t>WOS:000257154400006</t>
  </si>
  <si>
    <t>Smith, TR; Howe, AC; Dickens, K; Stanley, JD; Brito, JA; Inserra, RN</t>
  </si>
  <si>
    <t>Smith, T. R.; Howe, A. C.; Dickens, K.; Stanley, J. D.; Brito, J. A.; Inserra, R. N.</t>
  </si>
  <si>
    <t>FIRST COMPREHENSIVE MOLECULAR AND MORPHOLOGICAL IDENTIFICATION OF THE RAT LUNGWORM, ANGIOSTRONGYLUS CANTONENSIS CHEN, 1935 (NEMATODA: STRONGYLIDA: METASTRONGYLIDA) IN ASSOCIATION WITH THE GIANT AFRICAN SNAIL, LISSACHATINA FULICA (BOWDICH, 1822) (GASTROPODA: PULMONATA: ACHTINIDAE) IN FLORIDA</t>
  </si>
  <si>
    <t>NEMATROPICA</t>
  </si>
  <si>
    <t>invasive snail; mechanical maceration; molecular analyses; morphology; morphometrics; nematode parasite of vertebrates; Q-PCR; regulatory programs; sieving method</t>
  </si>
  <si>
    <t>RIBOSOMAL-RNA GENE; EOSINOPHILIC MENINGITIS; ACHATINA-FULICA; INFECTIVE LARVAE; PACIFIC ISLANDS; MOLLUSCAN HOSTS; CALEDONIA; DISPERSAL; ROSTRATUS; DISEASE</t>
  </si>
  <si>
    <t>A survey for the rat lungworm, Angiostrongylus cantonensis, a nematode parasite of rats and potentially injurious to humans, was conducted in Florida in 2011-2013 in concomitance with an eradication program of the giant African snail, Lissachatina fulica, an invasive snail recently found in southern Florida. Twenty-four percent of the giant African snail samples examined were infested by the coiled second- and infective third-stage juveniles of the nematode. These life stages embedded in or dislodged from comminuted snail tissue in water were detected using both molecular quantitative real-time polymerase chain reaction and morphological analyses. Nematode recovery from snail tissues was greater when both methods were concomitantly used on tissue samples from the same giant African snail specimen. More rat lungworms were extracted from the mantel than from the foot tissues of nematode-infested snails. The results of these analyses were validated by the Centers for Disease Control and Prevention in Atlanta, GA. To our knowledge, this is the first identification of the juveniles of A. cantonensis infecting L. fulica made in Florida using integrated morphological and molecular analyses.</t>
  </si>
  <si>
    <t>[Smith, T. R.; Howe, A. C.; Dickens, K.; Stanley, J. D.; Brito, J. A.; Inserra, R. N.] Florida Dept Agr &amp; Consumer Serv, Div Plant Ind, Gainesville, FL 32611 USA</t>
  </si>
  <si>
    <t>Smith, TR (corresponding author), Florida Dept Agr &amp; Consumer Serv, Div Plant Ind, Gainesville, FL 32611 USA.</t>
  </si>
  <si>
    <t>Trevor.Smith@freshfromflorida.com</t>
  </si>
  <si>
    <t>ORGANIZATION TROP AMER NEMATOLOGISTS</t>
  </si>
  <si>
    <t>AUBURN</t>
  </si>
  <si>
    <t>AUBURN UNIV DEPT PLANT PATHOLOGY, AUBURN, AL 36849 USA</t>
  </si>
  <si>
    <t>0099-5444</t>
  </si>
  <si>
    <t>2220-5608</t>
  </si>
  <si>
    <t>Nematropica</t>
  </si>
  <si>
    <t>CQ9UJ</t>
  </si>
  <si>
    <t>WOS:000360960400004</t>
  </si>
  <si>
    <t>Sade, YB; Goncalves, CS; Scapin, SMN; Pinheiro, GL; Flatschart, RB; De Souza, W; Heise, N; Machado, ED</t>
  </si>
  <si>
    <t>Sade, Youssef Bacila; Goncalves, Camila Silva; Naressi Scapin, Sandra Mara; Pinheiro, Guilherme Luiz; Flatschart, Roberto Becht; de Souza, Wanderley; Heise, Norton; Machado, Ednildo de Alcantara</t>
  </si>
  <si>
    <t>Identification and Characterization of a Glycoside Hydrolase Family 9 Member from the Digestive Gland of the Snail Achatina fulica</t>
  </si>
  <si>
    <t>BIOENERGY RESEARCH</t>
  </si>
  <si>
    <t>Endoglucanase; Cellulase; Biofuel; Mollusk</t>
  </si>
  <si>
    <t>COPTOTERMES-FORMOSANUS; CRYSTAL-STRUCTURE; GIANT SNAIL; CELLULASE; ENZYMES; PURIFICATION; MECHANISM; ENDOGLUCANASE; SYSTEMS; GENE</t>
  </si>
  <si>
    <t>Biomass-degrading enzymes can aid the development of new technologies to increase the production efficiency of green fuels like ethanol. This study reports the identification and characterization of a novel glycoside hydrolase family 9 (GH9) member from the digestive gland of the snail Achatina fulica, an endo-beta-1,4-glucanase named AfEG66. The enzyme has a high level of identity with other mollusk endoglucanases and harbors a family 2 carbohydrate-binding module (CBM2) linked to a GH9 domain. Recombinant AfEG66 was expressed in Escherichia coli and purified by immobilized metal ion affinity chromatography followed by ion exchange chromatography. The enzyme was active against barley beta-glucan, lichenan, and showed a specific activity of 41.56 +/- 1.21 IU/mg towards carboxymethyl cellulose. AfEG66 showed higher activities at pH 6.0-6.5 and 45 degrees C, being stable at temperatures equal or below 37 degrees C. The enzyme activity on cello-oligosaccharides with different glucose units was evaluated by thin-layer chromatography and showed the hydrolysis of substrates containing at least three glucose residues. A structural model was obtained to perform docking assays that clarified the hydrolytic properties of this enzyme. The results presented here show that A. fulica has an endogenous cellulase gene that encodes a GH9 endoglucanase associated to a putative CBM2 with beta-1,4 glycoside hydrolase activity.</t>
  </si>
  <si>
    <t>[Sade, Youssef Bacila; Goncalves, Camila Silva; Naressi Scapin, Sandra Mara; Pinheiro, Guilherme Luiz; Flatschart, Roberto Becht] Inst Nacl Metrol Qualiodade &amp; Tecnol NMETRO, Diretoria Metrol Aplicada Ciencias Vida, Duque De Caxias, RJ, Brazil; [Sade, Youssef Bacila; de Souza, Wanderley; Heise, Norton; Machado, Ednildo de Alcantara] Univ Fed Rio de Janeiro, Lab Bioquim Insetos &amp; Parasitos Labip, Inst Biofis Carlos Chagas Filho, BR-21941902 Rio De Janeiro, RJ, Brazil; [de Souza, Wanderley] Univ Fed Rio de Janeiro, Ctr Nacl Biol Estrutural &amp; Bioimagem, Lab Ultraestrutura Celular Hertha Meyer, Inst Biofis Carlos Chagas Filho, Rio De Janeiro, RJ, Brazil; [de Souza, Wanderley] Univ Fed Rio de Janeiro, Inst Nacl Ciencia &amp; Tecnol Biol Estrutural &amp; Bioi, Rio De Janeiro, RJ, Brazil; [Machado, Ednildo de Alcantara] Inst Nacl Ciencia &amp; Tecnol Entomol Mol, Rio De Janeiro, RJ, Brazil</t>
  </si>
  <si>
    <t>Machado, ED (corresponding author), Univ Fed Rio de Janeiro, Lab Bioquim Insetos &amp; Parasitos Labip, Inst Biofis Carlos Chagas Filho, BR-21941902 Rio De Janeiro, RJ, Brazil.;Machado, ED (corresponding author), Inst Nacl Ciencia &amp; Tecnol Entomol Mol, Rio De Janeiro, RJ, Brazil.</t>
  </si>
  <si>
    <t>ybsade@inmetro.gov.br; ednildo@biof.ufrj.br</t>
  </si>
  <si>
    <t>Sade, Youssef/GRX-8801-2022; Heise, Norton/I-4098-2013; Goncalves, Camila/GSD-7129-2022; Machado, Ednildo A/G-9725-2013</t>
  </si>
  <si>
    <t>Sade, Youssef/0000-0001-6041-0288; Machado, Ednildo/0000-0002-4428-3829; Heise, Norton/0000-0003-0154-7406</t>
  </si>
  <si>
    <t>Instituto Nacional de Metrologia, Qualidade e Tecnologia-INMETRO; Fundacao de Amparo a Pesquisa do Estado do Rio de Janeiro (FAPERJ); Instituto Nacional de Ciencia e Tecnologia em Biologia Estrutural e Bioimagem; Instituto Nacional de Ciencia e Tecnologia em Entomologia Molecular; Conselho Nacional de Desenvolvimento Cientifico e Tecnologico (CNPq)</t>
  </si>
  <si>
    <t>Instituto Nacional de Metrologia, Qualidade e Tecnologia-INMETRO; Fundacao de Amparo a Pesquisa do Estado do Rio de Janeiro (FAPERJ)(Fundacao Carlos Chagas Filho de Amparo a Pesquisa do Estado do Rio De Janeiro (FAPERJ)); Instituto Nacional de Ciencia e Tecnologia em Biologia Estrutural e Bioimagem; Instituto Nacional de Ciencia e Tecnologia em Entomologia Molecular; Conselho Nacional de Desenvolvimento Cientifico e Tecnologico (CNPq)(Conselho Nacional de Desenvolvimento Cientifico e Tecnologico (CNPQ))</t>
  </si>
  <si>
    <t>This work was supported by the Instituto Nacional de Metrologia, Qualidade e Tecnologia-INMETRO and by the research foundations Fundacao de Amparo a Pesquisa do Estado do Rio de Janeiro (FAPERJ), Instituto Nacional de Ciencia e Tecnologia em Biologia Estrutural e Bioimagem, Instituto Nacional de Ciencia e Tecnologia em Entomologia Molecular, and Conselho Nacional de Desenvolvimento Cientifico e Tecnologico (CNPq).</t>
  </si>
  <si>
    <t>1939-1234</t>
  </si>
  <si>
    <t>1939-1242</t>
  </si>
  <si>
    <t>BIOENERG RES</t>
  </si>
  <si>
    <t>BioEnergy Res.</t>
  </si>
  <si>
    <t>10.1007/s12155-021-10303-2</t>
  </si>
  <si>
    <t>JUL 2021</t>
  </si>
  <si>
    <t>Energy &amp; Fuels; Environmental Sciences</t>
  </si>
  <si>
    <t>Energy &amp; Fuels; Environmental Sciences &amp; Ecology</t>
  </si>
  <si>
    <t>0F2HH</t>
  </si>
  <si>
    <t>WOS:000673738700001</t>
  </si>
  <si>
    <t>Fontanilla, IKC; Wade, CM</t>
  </si>
  <si>
    <t>Fontanilla, I. K. C.; Wade, C. M.</t>
  </si>
  <si>
    <t>First report of Angiostrongylus cantonensis in the Giant African Land Snail Achatina fulica in French Polynesia detected using the SSU rRNA gene</t>
  </si>
  <si>
    <t>EOSINOPHILIC MENINGITIS; PACIFIC ISLANDS; MOLLUSCAN HOSTS; NEMATODA; IDENTIFICATION; DISPERSAL</t>
  </si>
  <si>
    <t>The 5' end of the small subunit ribosomal RNA gene was used to determine whether 3(rd) larval stage Angiostrongylus cantonensis are present in populations of the giant African land snail Achatina fulica from French Polynesia. Two populations, one from Moaroa Valley, Tahiti (n=5) and the other from Haapiti Valley, Moorea (n=10), were examined. All snails from Tahiti were infected with nematodes, with parasite load ranging from 12 to 28. A total of 92 nematodes were found, of which 91 were positively identified as A. cantonensis. No nematodes were found in the snails from Moorea. We report for the first time the presence of A. cantonensis in A. fulica snails from French Polynesia, indicating a viable route of human infection of A. cantonensis in the region through the handling of A. fulica or consumption of the snail or contaminated food crops associated with the snail.</t>
  </si>
  <si>
    <t>[Fontanilla, I. K. C.; Wade, C. M.] Univ Nottingham, Sch Biol, Nottingham NG7 2RD, England; [Fontanilla, I. K. C.] Univ Philippines, Coll Sci, Inst Biol, Quezon City 1101, Philippines</t>
  </si>
  <si>
    <t>Wade, CM (corresponding author), Univ Nottingham, Sch Biol, Univ Pk, Nottingham NG7 2RD, England.</t>
  </si>
  <si>
    <t>Chris.Wade@nottingham.ac.uk</t>
  </si>
  <si>
    <t>C/O INST MEDICAL REEARCH, JALAN PAHANG, KUALA LUMPUR, 50588, MALAYSIA</t>
  </si>
  <si>
    <t>033MQ</t>
  </si>
  <si>
    <t>WOS:000310801600019</t>
  </si>
  <si>
    <t>Barbosa, TA; Thiengo, SC; Fernandez, MA; Graeff-Teixeira, C; Morassutti, AL; Mourao, FRP; Miranda, COS; Jorge, MD; Costa, LF; Gomes, SR</t>
  </si>
  <si>
    <t>Barbosa, Tatiane Alves; Thiengo, Silvana Carvalho; Fernandez, Monica Ammon; Graeff-Teixeira, Carlos; Morassutti, Alessandra Loureiro; Paixao Mourao, Fabio Rodrigo; Sa Miranda, Clovis Omar; Jorge, Michel de Moraes; Costa, Liliane Freitas; Gomes, Suzete Rodrigues</t>
  </si>
  <si>
    <t>Infection by Angiostrongylus cantonensis in both humans and the snail Achatina (Lissachatina) fulica in the city of Macapa, in the Amazon Region of Brazil</t>
  </si>
  <si>
    <t>cerebral angiostrongyliasis; eosinophilic meningitis; giant African snail; snail borne diseases; Aelurostrongylus abstrusus; surveillance</t>
  </si>
  <si>
    <t>NEMATODE METASTRONGYLOIDEA; MOLLUSCA GASTROPODA; 1ST RECORD; PERNAMBUCO; DISEASE; LARVAE</t>
  </si>
  <si>
    <t>In January and February 2019, a malacological survey was conducted in the area surrounding the residence of a 12-year-old child that had contracted cerebral angiostrongyliasis in the municipality of Macapit, capital of the Amapa State, northern Brazil. The serological examination was positive for Angiostrongylus cantonensis infection, the principal etiological agent of this parasitosis. A sample of 54 molluscs was artificially and individually digested for parasitological analysis, containing 38 specimens of Achatina fulica, nine specimens of Bulimulus tenuissimus and seven specimens of Sarasinula linguaeformis. A. fulica was the most abundant mollusc, and the only species infected with A. cantonensis, as well as presenting co-infections with other nematodes. This is the first report of cerebral angiostrongyliasis in the Amazon Region, and the first record of A. fulica infected with A. cantonensis in Amapa. These findings highlight the potential risks of human angiostrongyliasis, and the need to implement public health measures to control the spread of the disease.</t>
  </si>
  <si>
    <t>[Barbosa, Tatiane Alves; Paixao Mourao, Fabio Rodrigo; Sa Miranda, Clovis Omar; Jorge, Michel de Moraes] Secretaria Municipal Saude Macapa, Coordenacao Vigilancia Saude, Macapa, AP, Brazil; [Barbosa, Tatiane Alves; Thiengo, Silvana Carvalho; Fernandez, Monica Ammon; Costa, Liliane Freitas; Gomes, Suzete Rodrigues] Fundacao Oswaldo Cruz Fiocruz, Lab Referencia Nacl Esquistossomose Malacol, Inst Oswaldo Cruz, Rio De Janeiro, RJ, Brazil; [Graeff-Teixeira, Carlos] Univ Fed Espirito Santo, Ctr Ciencias Saude, Nucleo Doencas Infecciosas, Vitoria, ES, Brazil; [Morassutti, Alessandra Loureiro] Inst Patol Passo Fundo, Passo Fundo, RS, Brazil; [Costa, Liliane Freitas] Superintendencia Vigilancia Saude, Lab Cent Saude Publ, Amapa, Brazil</t>
  </si>
  <si>
    <t>Thiengo, SC (corresponding author), Fundacao Oswaldo Cruz Fiocruz, Lab Referencia Nacl Esquistossomose Malacol, Inst Oswaldo Cruz, Rio De Janeiro, RJ, Brazil.</t>
  </si>
  <si>
    <t>1678-8060</t>
  </si>
  <si>
    <t>e200115</t>
  </si>
  <si>
    <t>10.1590/0074-02760200115</t>
  </si>
  <si>
    <t>MK2XO</t>
  </si>
  <si>
    <t>WOS:000548648700001</t>
  </si>
  <si>
    <t>Hu, Y; Luan, HW; Hao, DC; Xiao, HB; Yang, SL; Yang, L</t>
  </si>
  <si>
    <t>Hu, Ying; Luan, Hongwei; Hao, Dacheng; Xiao, Hongbin; Yang, Shengli; Yang, Ling</t>
  </si>
  <si>
    <t>Purification and characterization of a novel ginsenoside-hydrolyzing beta-D-glucosidase from the China white jade snail (Achatina fulica)</t>
  </si>
  <si>
    <t>beta-D-glucosidase; enzyme purification; ginsenosides; compound K; China white jade snail</t>
  </si>
  <si>
    <t>ANAEROBIC BACTERIUM; THERMOPHILIC FUNGUS; SAPONIN METABOLITE; COMPOUND-K; IN-VITRO; STABILITY; PROTEINS; CYTOTOXICITY; SPECIFICITY; ENHANCEMENT</t>
  </si>
  <si>
    <t>A beta-D-glucosidase, with broad regiospecific activity and designated as G H, was purified to homogeneity from the acetone power of viscera of the China white jade snail (Achatina fulica). G II consisted of two identical subunits (110 kDa) with a native molecular mass of 220 kDa. G II was stable over a wide pH range (4-10 at 30 degrees C for 24 h) and at a relatively high temperature (50 degrees C for 8 h). Moreover, it can cleave both beta-(1 -&gt; 2)-glucosidic linkage at 3-C and beta-(1 -&gt; 6)-glucosidic linkage at 20-C of ginsenosides and can hydrolyze ginsenosides Rb-1, Rb-2, Rb-3 and Rc into their active metabolites, compound K, compound Y, Mx, and Mc, respectively. The optimal activity against p-nitrophenyl-beta-D-glucopyranoside (pNPG) was at 50 degrees C and pH 5.0. Under the same condition, the K-m for pNPG was 0.224 mM with a Y-max of 0.203 mmol nitrophenol min(-1) mg(-1). Of the substrates tested, G II specifically hydrolyzed the beta-D-glucosides involving aryl-beta-glucosides, alkyl-beta-glucosides, and beta-linked disaccharides (i.e. sophorose, gentiobiose, and cellobiose). These findings make the novel enzyme potentially useful in biotransformation processes as well as in the modification of multiple ginsenosides. (c) 2006 Elsevier Inc. All rights reserved.</t>
  </si>
  <si>
    <t>Chinese Acad Sci, Lab Pharmaceut Resource Discovery, Dalian Inst Chem Phys, Dalian 116023, Peoples R China; Grad Univ Chinese Acad Sci, Beijing, Peoples R China; Chinese Acad Sci, Dalian Inst Chem Phys, Med Chem Lab, Dalian, Peoples R China</t>
  </si>
  <si>
    <t>Yang, L (corresponding author), Chinese Acad Sci, Lab Pharmaceut Resource Discovery, Dalian Inst Chem Phys, 457 Zhong Shan Rd, Dalian 116023, Peoples R China.</t>
  </si>
  <si>
    <t>10.1016/j.enzmictec.2006.10.011</t>
  </si>
  <si>
    <t>154PF</t>
  </si>
  <si>
    <t>WOS:000245519000053</t>
  </si>
  <si>
    <t>Diano, MA; Dalan, L; Singh, PR; Sumaya, NH</t>
  </si>
  <si>
    <t>Anne Diano, Michelle; Dalan, Loel; Singh, Phougeishangbam Rolish; Hope Sumaya, Nanette</t>
  </si>
  <si>
    <t>First report, morphological and molecular characterization of Caenorhabditis brenneri (Nematoda: Rhabditidae) isolated from the giant African land snail Achatina fulica (Gastropoda: Achatinidae)</t>
  </si>
  <si>
    <t>BIOLOGIA</t>
  </si>
  <si>
    <t>Caenorhabditis; D2-D3 segment of 28S rDNA; Snail; 18S rDNA</t>
  </si>
  <si>
    <t>REMANEI VAR BANGALOREIENSIS; PRECOCENE ANALOGS; PHYLOGENY; ELEGANS; PARASITISM; MOLLUSKS; HISTORY</t>
  </si>
  <si>
    <t>Gastropods are extremely diverse taxa comprising nearly 60,000 species, of which, the giant African land snail, Achatina fulica is a well-known member. It is an invasive species, and it serves as vector and host for several free-living and parasitic nematodes. This makes studies on the diversity of nematodes isolated from gastropods be more emphasized. Studies have been conducted on other Caenorhabditis-gastropod associations such as in the model organism C. elegans, however, less attention is given to other Caenorhabditis species. Through morphological and morpho-taxometrical data, and analysis of the D2-D3 of 28S rDNA and 18S rDNA regions, nematodes found inside a dissected A. fulica cadaver from Kabacan, North Cotabato (7 degrees 6'3.076 N, 124 degrees 51'68.33 E) in Mindanao, Philippines were identified as Caenorhabditis brenneri. We herein report for the first time C. brenneri from A. fulica. Moreover, to our knowledge, this is also the first report of C. brenneri-gastropod association.</t>
  </si>
  <si>
    <t>[Anne Diano, Michelle; Dalan, Loel; Hope Sumaya, Nanette] Mindanao State Univ, Coll Sci &amp; Math, Dept Biol Sci, Iligan Inst Technol, Iligan 9200, Philippines; [Anne Diano, Michelle; Dalan, Loel; Hope Sumaya, Nanette] Mindanao State Univ, Premier Res Inst Sci &amp; Math, Iligan Inst Technol, FBL Nematol Res Grp, Iligan 9200, Philippines; [Singh, Phougeishangbam Rolish] Univ Ghent, Dept Biol, Nematol Res Unit, KL Ledeganckstr 35, B-9000 Ghent, Belgium</t>
  </si>
  <si>
    <t>Sumaya, NH (corresponding author), Mindanao State Univ, Coll Sci &amp; Math, Dept Biol Sci, Iligan Inst Technol, Iligan 9200, Philippines.;Sumaya, NH (corresponding author), Mindanao State Univ, Premier Res Inst Sci &amp; Math, Iligan Inst Technol, FBL Nematol Res Grp, Iligan 9200, Philippines.</t>
  </si>
  <si>
    <t>nanettehope.sumaya@g.msuiit.edu.ph</t>
  </si>
  <si>
    <t>Sumaya, Nanette Hope/0000-0002-2645-1120; Dalan, Loel/0000-0002-2341-9520</t>
  </si>
  <si>
    <t>Accelerated Science and Technology Human Resource Development Program-National Science Consortium (ASTHRDP-NSC) program of the Department of Science and Technology (DOST)</t>
  </si>
  <si>
    <t>This study is funded by Accelerated Science and Technology Human Resource Development Program-National Science Consortium (ASTHRDP-NSC) program of the Department of Science and Technology (DOST).</t>
  </si>
  <si>
    <t>0006-3088</t>
  </si>
  <si>
    <t>1336-9563</t>
  </si>
  <si>
    <t>Biologia</t>
  </si>
  <si>
    <t>10.1007/s11756-021-00972-x</t>
  </si>
  <si>
    <t>JAN 2022</t>
  </si>
  <si>
    <t>YQ8UQ</t>
  </si>
  <si>
    <t>WOS:000740597600003</t>
  </si>
  <si>
    <t>de Lima, MS; Guilherme, E</t>
  </si>
  <si>
    <t>de Lima, Marcos Silva; Guilherme, Edson</t>
  </si>
  <si>
    <t>Diagnosis, presence of endoparasites, and local knowledge on the infestation of the exotic giant African snail (gastropoda: pulmonata: achatinidae), in the urban zone of Rio Branco, Acre, Brazil</t>
  </si>
  <si>
    <t>Aelurostrongylus abstrusus; Lissachatina fulica; Strongyluris sp; Southwest Amazon</t>
  </si>
  <si>
    <t>ANGIOSTRONGYLUS-CANTONENSIS; EOSINOPHILIC MENINGITIS; LISSACHATINA-FULICA; 1ST RECORD; LAND SNAILS; INFECTION; NEMATODA; MOLLUSKS; PARASITE; DISEASE</t>
  </si>
  <si>
    <t>The giant African land snail, Lissachatina fulica is considered to be one of the world's worst invader species. This snail can provoke major economic and public health problems in urban areas, in particular as a potential vector of nematodes that infect both humans and animals. In this context, the present study investigated the extent of the infestation of this exotic snail in the urban neighborhoods of the city of Rio Branco, verified the presence of endoparasites in these snails, and evaluated the knowledge of local residents with regard to the presence of this invader species. For this, daytime surveys were conducted between August 2015 and June 2016. For the analysis of endoparasites, 44 live specimens were sent to the National Reference Laboratory for Schistosomiasis-Malacology (LRNEM) of the Oswaldo Cruz Institute (FIOCRUZ). The knowledge of local residents in the infested neighborhoods was investigated using questionnaires with direct, closed questions. The exotic invader species (L. fulica) was detected in 24 of the 36 neighborhoods visited. A total of 858 L. fulica specimens were collected, of which, 329 were alive and 527 were dead. The total length of the shell ranged from 0.7 to 14.2 cm, with a mean +/- standard deviation of 4.8 +/- 2.21 cm. The density of snails in the areas surveyed varied from 0.34 individuals/m(2) to 3.54 individuals/m(2), while the mean density within the whole study area was estimated to be 0.54 individuals/m(2). Mature eggs were found in only 9 (2.7%) of the 329 specimens dissected. The endoparasitological analysis revealed the presence of rhabditiform larvae in 84% of the specimens examined, as well as the nematodes Aelurostrongylus abstrusus (22.7% of the specimens) and Strongyluris sp. (2.2%). A total of 39 local residents were interviewed, and while all were conscious of the presence of the mollusk, none knew its origin or the most adequate way of dealing with it. The results of the study indicate an ample infestation of the city of Rio Branco by L. fulica, and confirmed a complete lack of intervention on the part of the local authorities for the implementation of measures foe the control and management of this pest withm the urban zone of Rio Branco.</t>
  </si>
  <si>
    <t>[de Lima, Marcos Silva] Univ Fed Acre, Ctr Ciencias Biol &amp; Nat, Curso Licenciatura Ciencias Biol, BR 364,Km 04, BR-69920900 Rio Branco, AC, Brazil; [Guilherme, Edson] Univ Fed Acre, Lab Ornitol, BR 364,Km 04, BR-69920900 Rio Branco, AC, Brazil</t>
  </si>
  <si>
    <t>de Lima, MS (corresponding author), Univ Fed Acre, Ctr Ciencias Biol &amp; Nat, Curso Licenciatura Ciencias Biol, BR 364,Km 04, BR-69920900 Rio Branco, AC, Brazil.</t>
  </si>
  <si>
    <t>lima.marcos.ac@gmail.com</t>
  </si>
  <si>
    <t>Guilherme, Edson/J-2341-2014; Guilherme, Edson/AAC-1717-2021</t>
  </si>
  <si>
    <t>Guilherme, Edson/0000-0001-8322-1770; Lima, Marcos/0000-0002-2420-0627</t>
  </si>
  <si>
    <t>CNPq</t>
  </si>
  <si>
    <t>CNPq(Conselho Nacional de Desenvolvimento Cientifico e Tecnologico (CNPQ))</t>
  </si>
  <si>
    <t>We are grateful to CNPq for providing MSL with an undergraduate research stipend. We would also like to thank the research team at the National Schistosomiasis Reference Laboratory at the Oswaldo Cruz Foundation in Rio de Janeiro, and in particular the lab coordinator, Monica A. Fernandez, for analyzing our specimens. We are also grateful to the residents of the neighborhoods of Rio Branco who kindly welcomed us and contributed to the research by answering the questionnaires. We would also like to thank two anonymous reviewers for their comments on a previous version of this paper.</t>
  </si>
  <si>
    <t>e20170503</t>
  </si>
  <si>
    <t>10.1590/1676-0611-BN-2017-0503</t>
  </si>
  <si>
    <t>GL4DV</t>
  </si>
  <si>
    <t>WOS:000437099700001</t>
  </si>
  <si>
    <t>Deng, ZH; Zhang, QM; Huang, SY; Jones, JL</t>
  </si>
  <si>
    <t>Deng, Zhuo-Hui; Zhang, Qi-Ming; Huang, Shao-Yu; Jones, Jeffrey L.</t>
  </si>
  <si>
    <t>First provincial survey of Angiostrongylus cantonensis in Guangdong Province, China</t>
  </si>
  <si>
    <t>TROPICAL MEDICINE &amp; INTERNATIONAL HEALTH</t>
  </si>
  <si>
    <t>Angiostrongylus cantonensis; Pomacea canaliculata; Achatina fulica; rodents; focus; China; Angiostrongylus cantonensis; Pomacea canaliculata; Achatina fulica; rongeurs; foyer; Chine; Angiostrongylus cantonensis; Pomacea canaliculata; Achatina fulica; roedores; foco; China</t>
  </si>
  <si>
    <t>RATTUS; CHEN</t>
  </si>
  <si>
    <t>The rat lungworm Angiostrongylus cantonensis is a zoonotic nematode with a wide distribution. We report the first provincial survey of the prevalence of A.cantonensis infection among wild rodents and snails in Guangdong Province, China. A total of 2929 Pomacea canaliculata and 1354 Achatina fulica were collected from fields in 22 survey sites with a larval infection rates ranging from 026.6% to 045.4%. In addition, 114 Cipangopaludina sp and 252 Bellamya sp were bought from markets; larvae were found only in Bellamya snails from two survey sites with an infection rate of 1.4% (1/70) and 3.3% (3/91), respectively. Four hundred and ninety-one rodents were captured in nine sites (Rattus norvegicus, R.flavipectus, Suncus murinus, Mus musculus, Bandicota indica, R.losea and R.rattus). Adult worms were found in R.norvegicus, R.flavipectus and Bandicota indica. Our survey revealed a wide distribution of A.cantonensis and its intermediate hosts P.canaliculata and A.fulica in Guangdong. The prevalence of A.cantonensis in wild snails and rats poses a substantial risk for angiostrongyliasis in humans.</t>
  </si>
  <si>
    <t>[Deng, Zhuo-Hui; Zhang, Qi-Ming; Huang, Shao-Yu] Ctr Dis Control &amp; Prevent Guangdong Prov, Inst Parasit Dis, Guangzhou 510300, Guangdong, Peoples R China; [Jones, Jeffrey L.] Ctr Dis Control &amp; Prevent, Div Parasit Dis &amp; Malaria, Ctr Global Hlth, Atlanta, GA USA</t>
  </si>
  <si>
    <t>Deng, ZH (corresponding author), Ctr Dis Control &amp; Prevent Guangdong Prov, Inst Parasit Dis, 176 Xingang Xi Rd, Guangzhou 510300, Guangdong, Peoples R China.</t>
  </si>
  <si>
    <t>tracydzh@gmail.com</t>
  </si>
  <si>
    <t>Guangdong Medical Science and Technology Research Fund [A2007063]</t>
  </si>
  <si>
    <t>Guangdong Medical Science and Technology Research Fund</t>
  </si>
  <si>
    <t>We thank the staff from different level CDCs for their dedicated work during this survey. This work was supported by Guangdong Medical Science and Technology Research Fund (No. A2007063).</t>
  </si>
  <si>
    <t>WILEY-BLACKWELL</t>
  </si>
  <si>
    <t>MALDEN</t>
  </si>
  <si>
    <t>COMMERCE PLACE, 350 MAIN ST, MALDEN 02148, MA USA</t>
  </si>
  <si>
    <t>1360-2276</t>
  </si>
  <si>
    <t>TROP MED INT HEALTH</t>
  </si>
  <si>
    <t>Trop. Med. Int. Health</t>
  </si>
  <si>
    <t>10.1111/j.1365-3156.2011.02880.x</t>
  </si>
  <si>
    <t>865RO</t>
  </si>
  <si>
    <t>WOS:000298328200013</t>
  </si>
  <si>
    <t>Tomaz, TP; Gentile, R; Garcia, JS; Teixeira, BR; Faro, MJ</t>
  </si>
  <si>
    <t>Tomaz, Tassiana Pereira; Gentile, Rosana; Garcia, Juberlan Silva; Teixeira, Bernardo Rodrigues; Faro, Marta Julia</t>
  </si>
  <si>
    <t>A survey of freshwater and terrestrial snails in a predominantly urban municipality of Rio de Janeiro State, Brazil, with emphasis on human parasites vectors</t>
  </si>
  <si>
    <t>Achatina fulica; Angiostrongyliasis; Biomphalaria tenagophila; Snail; Schistosomiasis; Freshwater snails; Terrestrial snails</t>
  </si>
  <si>
    <t>ANGIOSTRONGYLUS-CANTONENSIS; ENDEMIC ANGIOSTRONGYLIASIS; ACHATINA-FULICA</t>
  </si>
  <si>
    <t>Many snail species act as intermediate hosts of helminths that transmit diseases to humans and animals, such as schistosomiasis and angiostrongyliasis. Sao Goncalo, a mostly urban municipality in Rio de Janeiro State, Brazil, has undergone fundamental environmental impacts. which favor the establishment of a range of diseases, for which snails act as the intermediate hosts of the etiological agents. In the present study, freshwater and terrestrial snail populations were surveyed in different environments within five city districts, and the presence of helminths was determined in the collected specimens. A total of 287 individuals were collected, six species from freshwater environment. Pomacea sp. (Ampullariidae), Melanoides tuberculata (Thiaridae), Biomphalaria tenagophila (Planorbidae). Dysopeas muibum (Subulinidae), Physa marmorata, and Physa acuta (Physidae), and two from terrestrial environment, Achatina fulica (Achatinidae) and Bradybaena similaris (Bradybaenidae). Snails were found in only two districts, Centro, an urban area, and Ipiiba, a rural area. Thirteen percent of the specimens of A. fulica eliminated larvae of the nematode Angiostrongylus cantonensis. None of the analyzed freshwater snails contained helminths. The most abundant and frequent snails were B. tenagophila, M. tubetrulata and A. fulica, and the latter two species are exotic. The disturbance and degradation of natural areas adjacent to residential zones favor the proliferation of helminths, jeopardizing the local residents health. The abundance of A. fulica and B. tenagophila in the study area reinforces the need for a continuous and systematic monitoring of the snail fauna in this region.</t>
  </si>
  <si>
    <t>[Tomaz, Tassiana Pereira; Gentile, Rosana; Garcia, Juberlan Silva; Teixeira, Bernardo Rodrigues; Faro, Marta Julia] Fundacao Oswaldo Cruz, Inst Oswaldo Cruz, Lab Biol &amp; Parasitol Mamiferos Silvestres Reserva, Ave Brasil 4365, BR-21040900 Rio De Janeiro, RJ, Brazil</t>
  </si>
  <si>
    <t>Faro, MJ (corresponding author), Fundacao Oswaldo Cruz, Inst Oswaldo Cruz, Lab Biol &amp; Parasitol Mamiferos Silvestres Reserva, Ave Brasil 4365, BR-21040900 Rio De Janeiro, RJ, Brazil.</t>
  </si>
  <si>
    <t>martajulia.ioc.fiocruz@gmail.com</t>
  </si>
  <si>
    <t>Teixeira, Bernardo R/D-7664-2013; Gentile, Rosana/C-3101-2013</t>
  </si>
  <si>
    <t>Teixeira, Bernardo R/0000-0001-9013-9492; Gentile, Rosana/0000-0001-9160-1204</t>
  </si>
  <si>
    <t>Oswaldo Cruz Institute at FIOCRUZ</t>
  </si>
  <si>
    <t>We would like to thank Dr. Silvana Carvalho Thiengo and Dr. Langia Colli Montresor from the National Reference Laboratory in Schistosomiasis and Malacology at the Oswaldo Cruz Foundation in Rio de Janeiro, Dr. Norma Campos Salgado from the Malacology Laboratory at the National Museum (UFRJ) for the identification of the snail species, and the Oswaldo Cruz Institute at FIOCRUZ for the financial support.</t>
  </si>
  <si>
    <t>e76</t>
  </si>
  <si>
    <t>10.1590/S1678-9946201860076</t>
  </si>
  <si>
    <t>HD3TO</t>
  </si>
  <si>
    <t>WOS:000452443800001</t>
  </si>
  <si>
    <t>Ramos-de-Souza, J; Thiengo, SC; Fernandez, MA; Gomes, SR; Antonio, JC; Climaco, MD; Garcia, JS; Maldonado, A; Barbosa, L; Dolabella, SS</t>
  </si>
  <si>
    <t>Ramos-de-Souza, Jucicleide; Thiengo, Silvana Carvalho; Fernandez, Monica Ammon; Gomes, Suzete Rodrigues; Antonio, Jessica Correa; Climaco, Marianna de Carvalho; Garcia, Juberlan Silva; Maldonado-Junior, Arnaldo; Barbosa, Luciene; Dolabella, Silvio Santana</t>
  </si>
  <si>
    <t>First records of molluscs naturally infected with Angiostrongylus cantonensis (Nematoda: Metastrongyloidea) in Northeastern Brazil, including new global records of natural intermediate hosts</t>
  </si>
  <si>
    <t>Eosinophilic meningitis; Angiostrongylus; Achatina fulica; Bulimulus tenuissimus; Cyclodontina fasciata; Land snails</t>
  </si>
  <si>
    <t>ANGIOSTRONGYLUS-CANTONENSIS CHEN; SNAIL ACHATINA-FULICA; NEMATODA; NORVEGICUS; GASTROPODA; RATTUS; AREAS</t>
  </si>
  <si>
    <t>Human neural angiostrongyliasis is an emerging infectious disease caused by nematode Angiostrongylus cantonensis. The present study investigated the presence of Angiostrongylus spp. in terrestrial molluscs collected from the following areas in the Metropolitan Region of Aracaju. Sergipe State, Brazil: Barra dos Coqueiros, Nossa Senhora do Socorro, Sao Cristovao and Aracaju. In total, 703 specimens representing 13 mollusc species were screened for Angiostrongylus spp. Larvae of Angiostrongylus spp. were found in three species. Larvae recovered from Achatina fulica were used for experimental infection in Wistar rats (Rattus norvegicus). For specific identification of nematodes, the mitochondrial cytochrome c oxidase subunit I (COI) was sequenced from both larvae and adults recovered from molluscs and rats, respectively. Infection with A. cantonensis was detected in all municipalities and in the following three host species: Bulimulus tenuissimus, Cyclodontina fasciata (Barra dos Coqueiros), and A. fulica (Aracaju, Nossa Senhora do Socorro and Sao Cristovao). Coinfections were also found with Caenorhabditis sp. and Strongyluris sp. larvae. This is the first study of the helminth fauna associated with the terrestrial malacofauna in Sergipe State, and confirms that these three snail species are involved in the transmission of A. cantonensis in the state. In addition, B. tenuissimus and C. fasciata are newly reported natural hosts of the parasite.</t>
  </si>
  <si>
    <t>[Ramos-de-Souza, Jucicleide; Climaco, Marianna de Carvalho; Barbosa, Luciene; Dolabella, Silvio Santana] Univ Fed Sergipe, Dept Morfol, Lab Entomol &amp; Parasitol Trop, Av Marechal Rondon S-N, BR-49100000 Sao Cristovao, Sergipe, Brazil; [Thiengo, Silvana Carvalho; Fernandez, Monica Ammon; Gomes, Suzete Rodrigues; Antonio, Jessica Correa] Fundacao Oswaldo Cruz, Inst Oswaldo Cruz, Lab Referencia Nacl Esquistossomose Malacol, Rio De Janeiro, RJ, Brazil; [Garcia, Juberlan Silva; Maldonado-Junior, Arnaldo] Fundacao Oswaldo Cruz, Inst Oswaldo Cruz, Lab Biol &amp; Parasitol Mamiferos Silvestres Reserva, Rio De Janeiro, RJ, Brazil</t>
  </si>
  <si>
    <t>Dolabella, SS (corresponding author), Univ Fed Sergipe, Dept Morfol, Lab Entomol &amp; Parasitol Trop, Av Marechal Rondon S-N, BR-49100000 Sao Cristovao, Sergipe, Brazil.</t>
  </si>
  <si>
    <t>dolabella@ufs.br</t>
  </si>
  <si>
    <t>Junior, Arnaldo M J Maldonado/C-9641-2013; Junior, Arnaldo Maldonado/AAE-4881-2020; Dolabella, Silvio/X-4351-2019</t>
  </si>
  <si>
    <t>Junior, Arnaldo Maldonado/0000-0003-4067-8660; Thiengo, Silvana/0000-0002-5547-206X; Santana Dolabella, Silvio/0000-0001-5576-3214</t>
  </si>
  <si>
    <t>CAPES</t>
  </si>
  <si>
    <t>CAPES(Coordenacao de Aperfeicoamento de Pessoal de Nivel Superior (CAPES))</t>
  </si>
  <si>
    <t>The authors are grateful to the Genomic Platform DNA Sequencing - RPT01A (Rede de Plataformas Tecnologicas FIOCRUZ) and for the technical support of the LRNEM/IOC/Fiocruz team, Eduardo Cinilha for help with map preparation, and the CAPES for the scholarship to Jucicleide R. Souza.</t>
  </si>
  <si>
    <t>e51</t>
  </si>
  <si>
    <t>10.1590/S1678-9946201860051</t>
  </si>
  <si>
    <t>GT6JL</t>
  </si>
  <si>
    <t>WOS:000444616800007</t>
  </si>
  <si>
    <t>Pereira, CAD; Coaglio, AL; Capettini, LS; Becattini, R; Ferreira, APPN; Costa, A; Soares, LM; Oliveira, LL; Lima, WD</t>
  </si>
  <si>
    <t>de Jesus Pereira, Cintia Aparecida; Coaglio, Aytube Lucas; Capettini, Luciano Santos; Becattini, Raphael; Pereira Neves Ferreira, Ana Paula; Costa, Andreia; Soares, Lanuze Mozzer; Oliveira, Laura Lucia; Lima, Walter dos Santos</t>
  </si>
  <si>
    <t>New approaches to studying morphological details of intramolluscan stages of Angiostrongylus vasorum</t>
  </si>
  <si>
    <t>REVISTA BRASILEIRA DE PARASITOLOGIA VETERINARIA</t>
  </si>
  <si>
    <t>Angiostrongylus vasorum; Achatina fulica; morphology; antibodies; picrosirius red; Oil Red O</t>
  </si>
  <si>
    <t>AELUROSTRONGYLUS-ABSTRUSUS NEMATODA; LARVAL DEVELOPMENT; ACHATINA-FULICA; COSTARICENSIS; SUSCEPTIBILITY; CANTONENSIS; INFECTION; MOLLUSCA; LIGHT</t>
  </si>
  <si>
    <t>Angiostrongylus vasorum is a pulmonary artery parasite of domestic and wild canid. On molluscs, intermediate host, first stage larvae (L1) are found after the first day of infection, in the 8th L2 and in the 30th L3. It was evaluated L1, L2 and L3 recovered by Baermann technique from Achatina fulica infected with 1000 L1. Fifty larvae/stage were incubated with antibodies anti-beta-tubulin, anti-alpha-tubulin, anti-alpha-actin, anti-beta-actin and anti-collagen, and then with Alexa 633. Fifty larvae/stage were observed with picrosirius red and Oil Red O. It was also observed in the anterior region of L1 the beginning of the chitinous stems development, in the initial portion of the intestine and genital primordium. In L2 anterior region, the papillae, chitinous canes juxtaposed to the mouth and intestines bigger than L1. The L3 musculature is well defined, next to the chitinous stems, there are two round distally arranged from each other. It was observed the whole extension of the intestine genital primordium and intense cellularity in the L3 distal portion. With the picrosirius red the L1, L2 and L3 musculature could be observed, as the nerve ganglia on L3. Oil Red O revealed that L1, L2 and L3 store energy on lipid droplets.</t>
  </si>
  <si>
    <t>[de Jesus Pereira, Cintia Aparecida; Coaglio, Aytube Lucas; Becattini, Raphael; Pereira Neves Ferreira, Ana Paula; Costa, Andreia; Soares, Lanuze Mozzer; Lima, Walter dos Santos] Univ Fed Minas UFMG, Inst Ciencias Biol, Dept Parasitol, Belo Horizonte, MG, Brazil; [Capettini, Luciano Santos] Univ Fed Minas UFMG, Inst Ciencias Biol, Dept Farmacol, Belo Horizonte, MG, Brazil; [Oliveira, Laura Lucia] Univ Estadual Montes Claros UNIMONTES, Dept Zootecnia, Janauba, MG, Brazil</t>
  </si>
  <si>
    <t>Lima, WD (corresponding author), Univ Fed Minas UFMG, Inst Ciencias Biol, Dept Parasitol, Belo Horizonte, MG, Brazil.</t>
  </si>
  <si>
    <t>Capettini, Luciano/0000-0002-6487-9558</t>
  </si>
  <si>
    <t>BRAZILIAN COLL VETERINARY PARASITOLOGY</t>
  </si>
  <si>
    <t>VIA ACESSO PROF PAULO DONATO CASTELLANS, S-Z, ZONA RURAL, JABOTICABAL, SAO PAULO, CEP14884-900, BRAZIL</t>
  </si>
  <si>
    <t>0103-846X</t>
  </si>
  <si>
    <t>1984-2961</t>
  </si>
  <si>
    <t>REV BRAS PARASITOL V</t>
  </si>
  <si>
    <t>Rev. Bras. Parasitol. Vet.</t>
  </si>
  <si>
    <t>UNSP e000420</t>
  </si>
  <si>
    <t>10.1590/S1984-29612020044</t>
  </si>
  <si>
    <t>MH3UL</t>
  </si>
  <si>
    <t>WOS:000546658400001</t>
  </si>
  <si>
    <t>Rodrigues, PS; Gomes, SR; Montresor, LC; Ramos-de-Souza, J; Barros, LA; Fernandez, MA; Thiengo, SC</t>
  </si>
  <si>
    <t>Rodrigues, Paulo Sergio; Gomes, Suzete Rodrigues; Montresor, Langia Colli; Ramos-de-Souza, Jucicleide; Barros, Luciano Antunes; Fernandez, Monica Ammon; Thiengo, Silvana Carvalho</t>
  </si>
  <si>
    <t>The giant African snail Achatina (Lissachatina) fulica Bowdich, 1822 as an intermediate host of Aelurostrongylus abstrusus (Railliet, 1898) in the Rio de Janeiro state, Brazil</t>
  </si>
  <si>
    <t>Terrestrial mollusks; Lissachatina; Slug; Nematodes; Metastrongyloidea; Feline lungworm</t>
  </si>
  <si>
    <t>ANGIOSTRONGYLUS-VASORUM; INVASIVE SNAIL; SOUTH-AMERICA; FULICA; INFECTION; NEMATODA; LARVAE; STRONGYLIDA; MOLLUSCA; CATS</t>
  </si>
  <si>
    <t>Aelurostrongylus abstrusus is a metastrongilid nematode that causes feline aelurostrongylosis. The adult life stage parasitizes the lungs of wild and domestic felids. Terrestrial mollusks act as its intermediate host, and birds, amphibians, and small mammals act as paratenic hosts. Aelurostrongylus abstrusus presents a worldwide distribution, and in Brazil it has been recorded in most states. The present study investigates the occurrence of Aelurostrongylus abstrusus in terrestrial mollusks from urban areas of two out of the six Mesoregions of Rio de Janeiro state: Metropolitana and Centro Fluminense (46 municipalities). Larvae were recovered from the tissue of the mollusks collected during the surveys and identified based on morphology and sequences of the Internal Transcribed Spacer 2 (ITS2). In all, 2791 mollusks, belonging to 14 different species, were collected. Larvae of A. abstrusus were recovered from two species: Achatina fulica in 22 out of 46 municipalities, and from the slug Latipes erinaceus in 1 out of 46 municipalities. Aelurostrongylus abstrusus was recorded in half (50%) of the municipalities of the Metropolitana Mesoregion and in 44% of those of the Centro Fluminense Mesoregion. Results indicate a strong association between A. abstrusus and A. fulica, since 99% of the mollusks infected with A. abstrusus were A. fulica. This study recorded A. abstrusus in the Centro Fluminense Mesoregion and naturally parasitizing L. erinaceus for the first time. Despite the high number of mollusks infected with A. abstrusus and their wide distribution in Rio de Janeiro State, there are still few reports of infection in Brazilian felids, probably given that this is an under-diagnosed parasitosis in this country. Further studies in other regions of the Rio de Janeiro State, and other Brazilian States, focusing on intermediate and definitive hosts, particularly in the urban environments where they coexist, are needed. These studies will enable further understanding of the epidemiology and prevention of aelurostrongylosis.</t>
  </si>
  <si>
    <t>[Rodrigues, Paulo Sergio; Ramos-de-Souza, Jucicleide] Fundacao Oswaldo Cruz, Programa Posgrad Biol Parasitaria, Inst Oswaldo Cruz, Ave Brasil 4365, BR-21040360 Rio De Janeiro, RJ, Brazil; [Rodrigues, Paulo Sergio; Gomes, Suzete Rodrigues; Ramos-de-Souza, Jucicleide; Fernandez, Monica Ammon; Thiengo, Silvana Carvalho] Fundacao Oswaldo Cruz, Lab Malacol, Inst Oswaldo Cruz, Pavilhao Adolpho Lutz,Ave Brasil 4365, BR-21040360 Rio De Janeiro, RJ, Brazil; [Montresor, Langia Colli] Inst Pesquisas Rene Rachou, Moluscario Lobato Paraense, Ave Augusto Lima 1715, BR-30190002 Belo Horizonte, MG, Brazil; [Barros, Luciano Antunes] Univ Fed Fluminense, Fac Vet, Lab Apoio Diagnost Doencas Parasitarias, Rua Vital Brasil Filho 64, BR-24230340 Niteroi, RJ, Brazil; [Ramos-de-Souza, Jucicleide] Fundacao Oswaldo Cruz, Lab Biol Parasitol Mamiferos Silvestres Reservato, Inst Oswaldo Cruz, Pavilhao Lauro Travassos,Ave Brasil 4365, BR-21040360 Rio De Janeiro, RJ, Brazil</t>
  </si>
  <si>
    <t>Gomes, SR (corresponding author), Fundacao Oswaldo Cruz, Lab Malacol, Inst Oswaldo Cruz, Pavilhao Adolpho Lutz,Ave Brasil 4365, BR-21040360 Rio De Janeiro, RJ, Brazil.</t>
  </si>
  <si>
    <t>suzete.gomes@ioc.fiocruz.br; suzete.gomes@ioc.fiocruz.br</t>
  </si>
  <si>
    <t>Brazilian National Research Council (CNPq); IOC-FIOCRUZ</t>
  </si>
  <si>
    <t>Brazilian National Research Council (CNPq)(Conselho Nacional de Desenvolvimento Cientifico e Tecnologico (CNPQ)); IOC-FIOCRUZ</t>
  </si>
  <si>
    <t>We are grateful to all our collaborators at the municipal health secretariats in the study area in the Rio de Janeiro state for their support in the field and for sending us mollusk samples for analysis. We would like to thank Marta Chagas Pinto for technical support with the processing and digestion of the mollusks and Dr. Arnaldo Maldonado Junior, of the FIOCRUZ Laboratory of the Biology and Parasitology of Wild Mammal Reservoirs, for his invaluable help with the identification of the A. abstrusus larvae. The authors also to thank the Brazilian National Research Council (CNPq) and IOC-FIOCRUZ for the finantial support.</t>
  </si>
  <si>
    <t>10.1016/j.vprsr.2022.100712</t>
  </si>
  <si>
    <t>0Y6PA</t>
  </si>
  <si>
    <t>WOS:000790509600003</t>
  </si>
  <si>
    <t>Oliveira, AP; Gentile, R; Maldonado, A; Torres, EJL; Thiengo, SC</t>
  </si>
  <si>
    <t>Oliveira, Ana Pm; Gentile, Rosana; Maldonado, Arnaldo, Jr.; Lopes Torres, Eduardo J.; Thiengo, Silvana C.</t>
  </si>
  <si>
    <t>Angiostrongylus cantonensis infection in molluscs in the municipality of Sao Goncalo, a metropolitan area of Rio de Janeiro, Brazil: role of the invasive species Achatina fulica in parasite transmission dynamics</t>
  </si>
  <si>
    <t>cerebral angiostrongyliasis; Bradybaena similaris; helminths' larvae; intermediate hosts</t>
  </si>
  <si>
    <t>GIANT AFRICAN SNAIL; NEMATODA METASTRONGYLIDAE; PERNAMBUCO; DISEASE; HOST</t>
  </si>
  <si>
    <t>The aim of this study was to analyse the infection dynamics of Angiostrongylus cantonensis in its possible intermediate hosts over two years in an urban area in the state of Rio de Janeiro where the presence of A. cantonensis had been previously recorded in molluscs. Four of the seven mollusc species found in the study were exotic. Bradybaena similaris was the most abundant, followed by Achatina fulica, Streptaxis sp., Subulina octona, Bulimulus tenuissimus, Sarasinula linguaeformis and Leptinaria unilamellata. Only A. fulica and B. similaris were parasitised by A. cantonensis and both presented co-infection with other helminths. The prevalence of A. cantonensis in A. fulica was more than 50% throughout the study. There was an inverse correlation between the population size of A. fulica and the prevalence of A. cantonensis and abundance of the latter was negatively related to rainfall. The overall prevalence of A. cantonensis in B. similaris was 24.6%. A. fulica was the most important intermediary host of A. cantonensis in the studied area and B. similaris was secondary in importance for A. cantonensis transmission dynamics.</t>
  </si>
  <si>
    <t>[Oliveira, Ana Pm] Fundacao Oswaldo Cruz, Inst Oswaldo Cruz, Programa Posgrad Biol Parasitaria, Rio De Janeiro, RJ, Brazil; [Gentile, Rosana; Maldonado, Arnaldo, Jr.] Fundacao Oswaldo Cruz, Inst Oswaldo Cruz, Lab Biol &amp; Parasitol Mamiferos Silvestres Reserva, Rio De Janeiro, RJ, Brazil; [Lopes Torres, Eduardo J.] Univ Estado Rio de Janeiro, Fac Ciencias Med, Dept Microbiol Imunol &amp; Parasitol, Lab Helmintol Romero Lascasas Porto, BR-20550011 Rio De Janeiro, RJ, Brazil; [Thiengo, Silvana C.] Fundacao Oswaldo Cruz, Inst Oswaldo Cruz, Lab Malacol, Rio De Janeiro, RJ, Brazil</t>
  </si>
  <si>
    <t>Gentile, R (corresponding author), Fundacao Oswaldo Cruz, Inst Oswaldo Cruz, Lab Biol &amp; Parasitol Mamiferos Silvestres Reserva, Rio De Janeiro, RJ, Brazil.</t>
  </si>
  <si>
    <t>rgentile@ioc.fiocruz.br</t>
  </si>
  <si>
    <t>Junior, Arnaldo M J Maldonado/C-9641-2013; Gentile, Rosana/C-3101-2013; Torres, Eduardo/AAB-3393-2021; Junior, Arnaldo Maldonado/AAE-4881-2020</t>
  </si>
  <si>
    <t>Gentile, Rosana/0000-0001-9160-1204; Torres, Eduardo/0000-0003-0206-3681; Junior, Arnaldo Maldonado/0000-0003-4067-8660; Thiengo, Silvana/0000-0002-5547-206X</t>
  </si>
  <si>
    <t>CNPq, IOC-FIOCRUZ APMO received grants from CNPq.</t>
  </si>
  <si>
    <t>10.1590/0074-02760150106</t>
  </si>
  <si>
    <t>CV7BW</t>
  </si>
  <si>
    <t>WOS:000364428100005</t>
  </si>
  <si>
    <t>Oliveira, JL; Santos, SB</t>
  </si>
  <si>
    <t>Oliveira, J. L.; Santos, S. B.</t>
  </si>
  <si>
    <t>Distribution of cysts of Strongyluris sp. (Nematoda) in the pallial system of Achatina fulica Bowdich, 1822 from Vila Dois Rios and Vila do Abraao, Ilha Grande, Angra dos Reis, Rio de Janeiro</t>
  </si>
  <si>
    <t>Atlantic Forest; invasive specie; land snail; parasitism; Nematode</t>
  </si>
  <si>
    <t>GIANT AFRICAN SNAIL; GASTROPODA PULMONATA; HETERAKIDAE; LARVAE</t>
  </si>
  <si>
    <t>This work aimed to assessing Strongyluris sp. cysts distribution pattern in the several inner organs from pallial system of Achatina fulica Bowdich, 1822. Also we verified if there is a relationship between the mollusk size and the number of specimens from parasites collected from two touristic villages in Ilha Grande (Angra dos Reis, Rio de Janeiro state): Vila Dois Rios (VDR) and Vila do Abraao (ABR). The samples were obtained through a field work conducted bimonthly during 2007, 2008, 2010, and 2011, at both locations. Height and width were measured from shells collected, and the all specimens were classified in different classes: class 1 - &lt; 4.0 cm, class 2-4.1-9.0 cm and class 3 - &lt; 9.0 cm. After the specimens were dissected in order to find and count the number cysts in the pallial system. In specimens from both locations, the pulmonary and secondary veins showed a high number of cysts. No significance difference was found both in the abundance of cysts among the specimens in ABR (p=0.138) and VDR (p=0.181). Achatina fulica showed different intensities of cyst infection based on the size classes: the class-3 specimens, at both locations, showed the greatest cyst average (ABR Anova F=3.8; p=0.02); (VDR T of Student T=-2.04; p=0.04). The results suggested that the highest number of cysts in the vascularized area in pallial system of A. fulica was a consequence of a greater hemolymph circulation in that area, delivering more nutrients for larvae development. We think that bigger individuals host a higher number of cysts, as they usually present a larger biomass and a larger area of the pallial system, allowing an efficient parasite colonization. Other possible explanation could be the long exposure of the molluscs of class 3 to the parasites, which allowed a longer time to the larvae to allocate themselves.</t>
  </si>
  <si>
    <t>[Oliveira, J. L.; Santos, S. B.] Univ Estado Rio De Janeiro, Inst Biol Roberto Alcantara Gomes, Dept Zool, Lab Malacol Limn &amp; Terr, Rua Sao Francisco Xavier 524, BR-20550019 Rio De Janeiro, RJ, Brazil</t>
  </si>
  <si>
    <t>Oliveira, JL (corresponding author), Univ Estado Rio De Janeiro, Inst Biol Roberto Alcantara Gomes, Dept Zool, Lab Malacol Limn &amp; Terr, Rua Sao Francisco Xavier 524, BR-20550019 Rio De Janeiro, RJ, Brazil.</t>
  </si>
  <si>
    <t>jaquelopes28@yahoo.com.br</t>
  </si>
  <si>
    <t>Fundacao Carlos Chagas Filho de Amparo a Pesquisa do Estado do Rio de Janeiro (FAPERJ) [IC/Faperj E-26/102.319/2010]; FAPERJ [E-26/110.430/2007, APQ1 E-26/110.402/2010, E-26/111.573/2013]</t>
  </si>
  <si>
    <t>Fundacao Carlos Chagas Filho de Amparo a Pesquisa do Estado do Rio de Janeiro (FAPERJ)(Fundacao Carlos Chagas Filho de Amparo a Pesquisa do Estado do Rio De Janeiro (FAPERJ)); FAPERJ(Fundacao Carlos Chagas Filho de Amparo a Pesquisa do Estado do Rio De Janeiro (FAPERJ))</t>
  </si>
  <si>
    <t>We would like to thanks Dr. Ana Paula Oliveira (Fiocruz-RJ), who kindly provide us with a photograph of Strongyluris larvae and Dr. Silvana Carvalho Thiengo (Fiocruz-RJ) who certificate the parasite identification; JLO thanks Fundacao Carlos Chagas Filho de Amparo a Pesquisa do Estado do Rio de Janeiro (FAPERJ) for scholarships (2010-2012) IC/Faperj E-26/102.319/2010; SBS thanks FAPERJ for financial support E-26/110.430/2007, APQ1 E-26/110.402/2010, E-26/111.573/2013; CEADS/UERJ for field research facilities; IBAMA for Sisbio license 10812-1 and INEA for license 18/2007.</t>
  </si>
  <si>
    <t>JAN-MAR</t>
  </si>
  <si>
    <t>10.1590/1519-6984.173449</t>
  </si>
  <si>
    <t>HJ7AJ</t>
  </si>
  <si>
    <t>WOS:000457344500006</t>
  </si>
  <si>
    <t>Huang, DN; Huang, YL; Tang, YJ; Zhang, Q; Li, XH; Gao, ST; Hua, WW; Zhang, RL</t>
  </si>
  <si>
    <t>Huang, Dana; Huang, Yalan; Tang, Yijun; Zhang, Qian; Li, Xiaoheng; Gao, Shitong; Hua, Wuwei; Zhang, Renli</t>
  </si>
  <si>
    <t>Survey of Angiostrongylus cantonensis Infection Status in Host Animals and Populations in Shenzhen, 2016-2017</t>
  </si>
  <si>
    <t>VECTOR-BORNE AND ZOONOTIC DISEASES</t>
  </si>
  <si>
    <t>Angiostrongylus cantonensis; angiostrongyliasis; Pomacea canaliculata; Achatina fulica; hosts</t>
  </si>
  <si>
    <t>AFRICAN LAND SNAILS; ENZOOTIC ANGIOSTRONGYLIASIS; EOSINOPHILIC-MENINGITIS; POMACEA-CANALICULATA; DEFINITIVE HOSTS; DISEASE; PROVINCE; CHINA; RATS</t>
  </si>
  <si>
    <t>The study was to understand Angiostrongylus cantonensis infection status in host animals and populations in Shenzhen. In 2016-2017, 10 different ecological environments were selected, and intermediate and definitive hosts collected at the sites were examined using the enzyme digestion and dissection method to determine their infection status. Meanwhile, serum was collected from outpatients and healthy people. The enzyme-linked immunosorbent assay test was performed to detect serum IgG-specific antibodies to A. cantonensis, and serological characteristics of the populations were analyzed. A total of 300 Achatina fulica samples had an A. cantonensis infection rate of 10.67% (32/300) and an average infection intensity of 68.7 per snail, whereas 302 Pomacea canaliculata samples had an infection rate of 6.29% (19/302) and an average infection intensity of 31.4 per snail. Although both infection rate and infection intensity were lower in P. canaliculata than in A. fulica, infection intensity was significantly different (p &lt; 0.001). Among 238 definitive-host rodents, 22 were infected with A. cantonensis. The infection rate in Rattus norvegicus was 14.68% (16/109), significantly higher than that in Rattus flavipectus (p &lt; 0.05). The seroprevalence of A. cantonensis in the 900 outpatients and 1500 healthy people was 7.11% (64/900) and 1.87% (28/1500), respectively. Thus, the infection rate was significantly higher in outpatients than in healthy people in Shenzhen (p &lt; 0.001). This study revealed a wide distribution and the prevalence of A. cantonensis in host animals and populations in Shenzhen, therefore, it is necessary to strengthen the current monitoring of the disease to prevent a potential outbreak.</t>
  </si>
  <si>
    <t>[Huang, Dana; Gao, Shitong; Hua, Wuwei] Shenzhen Ctr Dis Control &amp; Prevent, Dept Microorganism Examinat Parasitol, Shenzhen, Peoples R China; [Huang, Yalan; Tang, Yijun; Zhang, Qian; Li, Xiaoheng; Zhang, Renli] Shenzhen Ctr Dis Control &amp; Prevent, Shenzhen, Peoples R China</t>
  </si>
  <si>
    <t>Zhang, RL (corresponding author), Shenzhen Ctr Dis Control &amp; Prevent, Dept Microorganism Examinat, 8 Longyuan Rd, Shenzhen 518055, Peoples R China.</t>
  </si>
  <si>
    <t>renlizhangszcdc@aliyun.com</t>
  </si>
  <si>
    <t>National Key Research and Development Program of China [2016YFC1202000, 2016YFC1202001]</t>
  </si>
  <si>
    <t>This research was funded by the National Key Research and Development Program of China (Nos. 2016YFC1202000, 2016YFC1202001); the authors thank the following people: Dr. Liu Yi and Dr. Wang Tieqiang, who work in Guangming CDC, for helping catching snails and rodents; Dr. Zheng Wei, who works in Baoan CDC, for helping catching snails and rodents.</t>
  </si>
  <si>
    <t>MARY ANN LIEBERT, INC</t>
  </si>
  <si>
    <t>NEW ROCHELLE</t>
  </si>
  <si>
    <t>140 HUGUENOT STREET, 3RD FL, NEW ROCHELLE, NY 10801 USA</t>
  </si>
  <si>
    <t>1530-3667</t>
  </si>
  <si>
    <t>1557-7759</t>
  </si>
  <si>
    <t>VECTOR-BORNE ZOONOT</t>
  </si>
  <si>
    <t>Vector-Borne Zoonotic Dis.</t>
  </si>
  <si>
    <t>OCT 1</t>
  </si>
  <si>
    <t>10.1089/vbz.2018.2394</t>
  </si>
  <si>
    <t>JUL 2019</t>
  </si>
  <si>
    <t>Public, Environmental &amp; Occupational Health; Infectious Diseases</t>
  </si>
  <si>
    <t>JB8GR</t>
  </si>
  <si>
    <t>WOS:000476180900001</t>
  </si>
  <si>
    <t>KNAPP, SE</t>
  </si>
  <si>
    <t>DISTRIBUTION OF ANGIOSTRONGYLUS CONTONENSIS LARVAE IN GIANT AFRICAN SNAIL ACHATINA FULICA</t>
  </si>
  <si>
    <t>Note</t>
  </si>
  <si>
    <t>AMER SOC PARASITOLOGISTS</t>
  </si>
  <si>
    <t>810 EAST 10TH STREET, LAWRENCE, KS 66044</t>
  </si>
  <si>
    <t>&amp;</t>
  </si>
  <si>
    <t>10.2307/3276318</t>
  </si>
  <si>
    <t>WOS:A19667970800019</t>
  </si>
  <si>
    <t>Monte, TCC; Simoes, RO; Oliveira, APM; Novaes, CF; Thiengo, SC; Silva, AJ; Estrela, PC; Maldonado, A</t>
  </si>
  <si>
    <t>Monte, Taina C. C.; Simoes, Raquel O.; Oliveira, Ana Paula M.; Novaes, Clodoaldo F.; Thiengo, Silvana C.; Silva, Alexandre J.; Estrela, Pedro C.; Maldonado Junior, Arnaldo</t>
  </si>
  <si>
    <t>Phylogenetic relationship of the Brazilian isolates of the rat lungworm Angiostrongylus cantonensis (Nematoda: Metastrongylidae) employing mitochondrial COI gene sequence data</t>
  </si>
  <si>
    <t>Rattus norvegicus; Achatina fulica; Eosinophilic meningoencephalitis; Molecular phylogeny; Cytochrome c oxidase subunit I; Brazil</t>
  </si>
  <si>
    <t>SNAIL ACHATINA-FULICA; GIANT AFRICAN SNAIL; RIO-DE-JANEIRO; INVASIVE SNAIL; SOUTH-AMERICA; DNA; PERNAMBUCO; INFERENCE; MOLLUSCA; STATE</t>
  </si>
  <si>
    <t>Background: The rat lungworm Angiostrongylus cantonensis can cause eosinophilic meningoencephalitis in humans. This nematode's main definitive hosts are rodents and its intermediate hosts are snails. This parasite was first described in China and currently is dispersed across several Pacific islands, Asia, Australia, Africa, some Caribbean islands and most recently in the Americas. Here, we report the genetic variability among A. cantonensis isolates from different geographical locations in Brazil using mitochondrial cytochrome c oxidase subunit I (COI) gene sequences. Methods: The isolates of A. cantonensis were obtained from distinct geographical locations of Brazil. Genomic DNAs were extracted, amplified by polymerase reaction, purified and sequenced. A partial sequence of COI gene was determined to assess their phylogenetic relationship. Results: The sequences of A. cantonensis were monophyletic. We identified a distinct clade that included all isolates of A. cantonensis from Brazil and Asia based on eight distinct haplotypes (ac1, ac2, ac3, ac4, ac5, ac6, ac7 and ac8) from a previous study. Interestingly, the Brazilian haplotype ac5 is clustered with isolates from Japan, and the Brazilian haplotype ac8 from Rio de Janeiro, Sao Paulo, Para and Pernambuco states formed a distinct clade. There is a divergent Brazilian haplotype, which we named ac9, closely related to Chinese haplotype ac6 and Japanese haplotype ac7. Conclusion: The genetic variation observed among Brazilian isolates supports the hypothesis that the appearance of A. cantonensis in Brazil is likely a result of multiple introductions of parasite-carrying rats, transported on ships due to active commerce with Africa and Asia during the European colonization period. The rapid spread of the intermediate host, Achatina fulica, also seems to have contributed to the dispersion of this parasite and the infection of the definitive host in different Brazilian regions.</t>
  </si>
  <si>
    <t>[Monte, Taina C. C.; Simoes, Raquel O.; Estrela, Pedro C.; Maldonado Junior, Arnaldo] Inst Oswaldo Cruz, Lab Biol &amp; Parasitol Mamiferos Silvestres Reserva, BR-21040360 Rio De Janeiro, Brazil; [Oliveira, Ana Paula M.; Thiengo, Silvana C.] Inst Oswaldo Cruz, Lab Referencia Nacl Malacol Med, BR-21040360 Rio De Janeiro, Brazil; [Novaes, Clodoaldo F.] Secretaria Saude Estado Rio de Janeiro, BR-20031142 Rio De Janeiro, Brazil; [Silva, Alexandre J.] Ctr Dis Control &amp; Prevent, Div Parasit Dis &amp; Malaria, Ctr Global Hlth, Atlanta, GA 30333 USA</t>
  </si>
  <si>
    <t>Maldonado, A (corresponding author), Inst Oswaldo Cruz, Lab Biol &amp; Parasitol Mamiferos Silvestres Reserva, Ave Brasil 4365, BR-21040360 Rio De Janeiro, Brazil.</t>
  </si>
  <si>
    <t>Thiengo, Silvana A R C/I-2886-2015; Junior, Arnaldo Maldonado/AAE-4881-2020; Junior, Arnaldo M J Maldonado/C-9641-2013; Cordeiro-Estrela, Pedro/CAF-9067-2022; Simões, R.O./AAN-3277-2021</t>
  </si>
  <si>
    <t>Junior, Arnaldo Maldonado/0000-0003-4067-8660; Cordeiro-Estrela, Pedro/0000-0003-3383-571X; Thiengo, Silvana/0000-0002-5547-206X</t>
  </si>
  <si>
    <t>Oswaldo Cruz Institute/FIOCRUZ, CAPES [3031/2011]; CNPq; CNPq-PDJ-FIOCRUZ [500091/2012-2]</t>
  </si>
  <si>
    <t>Oswaldo Cruz Institute/FIOCRUZ, CAPES; CNPq(Conselho Nacional de Desenvolvimento Cientifico e Tecnologico (CNPQ)); CNPq-PDJ-FIOCRUZ</t>
  </si>
  <si>
    <t>We are grateful to Oswaldo Cruz Institute/FIOCRUZ, CAPES (Program of Basic Parasitology - grant 3031/2011) and CNPq, which supported this work and also thank the Genomic Platform-DNA Sequencing (PDTIS/FIOCRUZ). PCE was funded by CNPq-PDJ-FIOCRUZ grant 500091/2012-2. We also thank Franklyn Enrique Samudio Acosta for valuable suggestions and Nilson J Melo, Geronimo N Costa and Jorge M Silva for technical support.</t>
  </si>
  <si>
    <t>NOV 6</t>
  </si>
  <si>
    <t>10.1186/1756-3305-5-248</t>
  </si>
  <si>
    <t>049GA</t>
  </si>
  <si>
    <t>WOS:000311969300001</t>
  </si>
  <si>
    <t>Dini, IR; Restuhadi, F; Silaturahmi, K</t>
  </si>
  <si>
    <t>IOP</t>
  </si>
  <si>
    <t>Dini, I. R.; Restuhadi, F.; Silaturahmi, K.</t>
  </si>
  <si>
    <t>The effect of purification on Snail (Achatina fulica) cellulase enzyme characteristic</t>
  </si>
  <si>
    <t>INTERNATIONAL CONFERENCE ON SUSTAINABLE AGRICULTURE FOR RURAL DEVELOPMENT 2018 (ICSARD 2018)</t>
  </si>
  <si>
    <t>IOP Conference Series-Earth and Environmental Science</t>
  </si>
  <si>
    <t>International Conference on Sustainable Agriculture for Rural Development (ICSARD)</t>
  </si>
  <si>
    <t>OCT 23-24, 2018</t>
  </si>
  <si>
    <t>Purwokerto, INDONESIA</t>
  </si>
  <si>
    <t>CELLULOLYTIC BACTERIA</t>
  </si>
  <si>
    <t>Snail is an organism that able to produce cellulase enzyme due to its ability to use cellulose for energy source. The purposes of this study were to obtain best concentration of ammonium sulphate in increasing cellulase enzyme activity, optimum temperature, and cellulase enzyme specific substrate from snail. The snail cellulase enzyme was concentrated using ammonium sulphate. The study was designed as Completely Randomized Design consisting seven treatments (30-90% of ammonium sulphate) and three replicates. The result showed that the activity of crude cellulase enzyme was 0,123 U/ml. The optimum cellulose enzyme activity was at 50% ammonium sulphate as 0,609 U/ml and the specific activity was 0,970 U/mg. Optimum temperature of the concentrated cellulose enzyme was at 50 degrees C and the highest activity was in CMC substrate at 0,396 U/ml.</t>
  </si>
  <si>
    <t>[Dini, I. R.] Univ Riau, Fac Agr, Dept Agrotechnol, Kampus Bina Widya KM 12,5 Simpang Baru Panam, Pekanbaru, Indonesia; [Restuhadi, F.; Silaturahmi, K.] Univ Riau, Fac Agr, Dept Food Technol, Kampus Bina Widya KM 12,5 Simpang Baru Panam, Pekanbaru, Indonesia</t>
  </si>
  <si>
    <t>Dini, IR (corresponding author), Univ Riau, Fac Agr, Dept Agrotechnol, Kampus Bina Widya KM 12,5 Simpang Baru Panam, Pekanbaru, Indonesia.</t>
  </si>
  <si>
    <t>isnarahmadini19@gmail.com</t>
  </si>
  <si>
    <t>Dini, Irene/AAR-2735-2020; Dini, Isna Rahma/GLT-2782-2022</t>
  </si>
  <si>
    <t>Dini, Irene/0000-0003-1418-1431; Dini, Isna Rahma/0000-0002-8650-7245</t>
  </si>
  <si>
    <t>IOP PUBLISHING LTD</t>
  </si>
  <si>
    <t>BRISTOL</t>
  </si>
  <si>
    <t>DIRAC HOUSE, TEMPLE BACK, BRISTOL BS1 6BE, ENGLAND</t>
  </si>
  <si>
    <t>1755-1307</t>
  </si>
  <si>
    <t>IOP C SER EARTH ENV</t>
  </si>
  <si>
    <t>IOP Conf. Ser. Earth Envir. Sci.</t>
  </si>
  <si>
    <t>10.1088/1755-1315/250/1/012051</t>
  </si>
  <si>
    <t>Agriculture, Multidisciplinary</t>
  </si>
  <si>
    <t>BN0IU</t>
  </si>
  <si>
    <t>WOS:000472959100051</t>
  </si>
  <si>
    <t>Pinheiro, GL; de Azevedo-Martins, AC; Albano, RM; de Souza, W; Frases, S</t>
  </si>
  <si>
    <t>Pinheiro, Guilherme L.; de Azevedo-Martins, Allan C.; Albano, Rodolpho M.; de Souza, Wanderley; Frases, Susana</t>
  </si>
  <si>
    <t>Comprehensive analysis of the cellulolytic system reveals its potential for deconstruction of lignocellulosic biomass in a novel Streptomyces sp.</t>
  </si>
  <si>
    <t>APPLIED MICROBIOLOGY AND BIOTECHNOLOGY</t>
  </si>
  <si>
    <t>Achatina fulica; Streptomyces; Genomics; Sugarcane bagasse; Endoglucanases; Cellobiohydrolases</t>
  </si>
  <si>
    <t>CARBOHYDRATE-BINDING MODULES; GENOME SEQUENCE; BIOCHEMICAL-CHARACTERIZATION; CELLULASE AVICELASE; ENZYMES; CELLOBIOHYDROLASE; DEGRADATION; RETICULI; PROTEIN; ENDOGLUCANASE</t>
  </si>
  <si>
    <t>The giant snail Achatina fulica is considered an invasive species in most territories in which it was introduced, due to its ability to process a large amount of lignocellulose as a consequence of the presence of a cellulolytic-associated microflora. Streptomyces are well known as crucial agents in the decomposition of complex polymers in soil environments and also as cellulolytic symbionts commonly associated with herbivore insects. Here, we employed a combination of genomic and biochemical tools for a detailed evaluation of the cellulolytic potential of Streptomyces sp. I1.2, an aerobic bacterium isolated from the intestinal lumen of A. fulica in a screening for cellulolytic bacteria. Genomic analysis revealed that the ratio and diversity of CAZy domains and GH families coded by Streptomyces sp. I1.2 are comparable to those present in other highly cellulolytic bacteria. After growth on crystalline cellulose or sugarcane bagasse as sole carbon sources, the functionality of several genes encoding endoglucanases, cellobiohydrolases, xylanases, CBMs, and one beta-glucosidase were confirmed by the combination of enzymatic activity measurements, zymography, TLC, and cellulose-binding assays. The endoglucanases secreted by this isolate were stable at 50 A degrees C and exhibited activity over a broad pH range between 4.0 and 8.0. The endoglucanases and cellobiohydrolases secreted by Streptomyces sp. I1.2 exhibited specific activities that were similar to the levels present in a commercial cellulase preparation from Trichoderma reesei, while I1.2 xylanase levels were even 350 % higher. The results presented here show that Streptomyces sp. I1.2 is promising for future biotechnological applications, since it is able to produce endoglucanases, cellobiohydrolases, and xylanases in appreciable amounts when grown on a low-cost residue such as sugarcane bagasse.</t>
  </si>
  <si>
    <t>[Pinheiro, Guilherme L.] Inst Nacl Metrol Qualidade &amp; Tecnol Inmetro, Metrol Aplicada Ciencias Vida, Rio De Janeiro, RJ, Brazil; [Pinheiro, Guilherme L.; de Souza, Wanderley; Frases, Susana] Univ Fed Rio de Janeiro, Inst Biofis Carlos Chagas Filho, Lab Ultraestrutura Celular Hertha Meyer, Rio De Janeiro, RJ, Brazil; [de Azevedo-Martins, Allan C.] Univ Fed Rio de Janeiro, Inst Biofis Carlos Chagas Filho, Lab Metab Macromol Firmino Torres de Castro, Rio De Janeiro, RJ, Brazil; [Albano, Rodolpho M.] Univ Estado Rio de Janeiro, Inst Biol Roberto Alcantara Gomes, Dept Bioquim, Rio De Janeiro, RJ, Brazil</t>
  </si>
  <si>
    <t>Frases, S (corresponding author), Univ Fed Rio de Janeiro, Inst Biofis Carlos Chagas Filho, Lab Ultraestrutura Celular Hertha Meyer, Rio De Janeiro, RJ, Brazil.</t>
  </si>
  <si>
    <t>Azevedo-Martins, Allan Cézar de/M-9298-2015; Azevedo-Martins, Allan Cézar de/AAC-6883-2022; Frases, Susana/W-9502-2019</t>
  </si>
  <si>
    <t>Azevedo-Martins, Allan Cézar de/0000-0002-9798-0636; Azevedo-Martins, Allan Cézar de/0000-0002-9798-0636; Frases, Susana/0000-0001-5875-9886; Luiz Pinheiro, Guilherme/0000-0002-0377-666X; Albano, Rodolpho/0000-0002-0643-901X</t>
  </si>
  <si>
    <t>Fundacao de Amparo a Pesquisa do Estado do Rio de Janeiro (FAPERJ); Conselho Nacional de Desenvolvimento Cientifico e Tecnologico (CNPq)</t>
  </si>
  <si>
    <t>Fundacao de Amparo a Pesquisa do Estado do Rio de Janeiro (FAPERJ)(Fundacao Carlos Chagas Filho de Amparo a Pesquisa do Estado do Rio De Janeiro (FAPERJ)); Conselho Nacional de Desenvolvimento Cientifico e Tecnologico (CNPq)(Conselho Nacional de Desenvolvimento Cientifico e Tecnologico (CNPQ))</t>
  </si>
  <si>
    <t>This work was funded by the Brazilian research agencies Fundacao de Amparo a Pesquisa do Estado do Rio de Janeiro (FAPERJ) and Conselho Nacional de Desenvolvimento Cientifico e Tecnologico (CNPq).</t>
  </si>
  <si>
    <t>0175-7598</t>
  </si>
  <si>
    <t>1432-0614</t>
  </si>
  <si>
    <t>APPL MICROBIOL BIOT</t>
  </si>
  <si>
    <t>Appl. Microbiol. Biotechnol.</t>
  </si>
  <si>
    <t>10.1007/s00253-016-7851-7</t>
  </si>
  <si>
    <t>EG9GB</t>
  </si>
  <si>
    <t>WOS:000391365800024</t>
  </si>
  <si>
    <t>Ramos-de-Souza, J; Maldonado, A; Vilela, RV; Andrade-Silva, BE; Barbosa, HS; Gomes, SR; Thiengo, SC</t>
  </si>
  <si>
    <t>Ramos-de-Souza, Jucicleide; Maldonado-Jr, Arnaldo; V. Vilela, Roberto; Andrade-Silva, Beatriz E.; Barbosa, Helene S.; Gomes, Suzete R.; Thiengo, Silvana C.</t>
  </si>
  <si>
    <t>First report of the nematode Cruzia tentaculata using molluscs as natural intermediate hosts, based on morphology and genetic markers</t>
  </si>
  <si>
    <t>INTERNATIONAL JOURNAL FOR PARASITOLOGY-PARASITES AND WILDLIFE</t>
  </si>
  <si>
    <t>MT-CO1; 18S rRNA; Strongyluris sp; Achatina fulica; Latipes erinaceus; Thaumastus taunaisii</t>
  </si>
  <si>
    <t>TRAVASSOS; ALIGNMENT; AMERICA; DISEASE; FULICA; LARVAE; LIGHT</t>
  </si>
  <si>
    <t>The life cycles of many parasitic nematodes include terrestrial gastropods as intermediate hosts. Over the past few decades, a number of cases of parasitism between molluscs and medically-important nematodes have been reported in Brazil, in particular, those involving the invasive giant African gastropod, Achatina fulica, and zoonoses caused by the nematodes Angiostrongylus cantonensis and Angiostrongylus costaricensis, the etiological agents of neuroangiostrongyliasis and abdominal angiostrongyliasis, respectively. In the present study, larvae found infecting A. fulica, Latipes erinaceus, and Thaumastus taunaisii, from two localities in the Brazilian state of Rio de Janeiro were characterized using light and scanning electron microscopy, and sequences of the 18S rRNA and MT-CO1 genes. Genetic markers allowed to identify the larvae collected in the present study as Cruzia tentaculata, whose adults parasitize didelphid marsupials in the Americas. These findings indicate that both native and nonnative gastropods may act as intermediate hosts and represent a previously unnoticed heteroxenous life cycle of C. tentaculata.</t>
  </si>
  <si>
    <t>[Ramos-de-Souza, Jucicleide; Andrade-Silva, Beatriz E.] Fundcao Oswaldo Cruz, Inst Oswaldo Cruz, Programa Posgrad Biol Parasitaria, Av Brasil 4365, BR-21040360 Rio De Janeiro, RJ, Brazil; [Ramos-de-Souza, Jucicleide; Maldonado-Jr, Arnaldo; V. Vilela, Roberto; Andrade-Silva, Beatriz E.] Fundacao Oswaldo Cruz, Inst Oswaldo Cruz, Lab Biol &amp; Parasitol Mamiferos Silvestres Reserva, Av Brasil 4365, BR-21040360 Rio De Janeiro, RJ, Brazil; [Gomes, Suzete R.; Thiengo, Silvana C.] Fundacao Oswaldo Cruz, Inst Oswaldo Cruz, Lab Ref Nacl Para Esquistosso Malacol, Av Brasil 4365, BR-21040360 Rio De Janeiro, RJ, Brazil; [Barbosa, Helene S.] Fundacao Oswaldo Cruz, Inst Oswaldo Cruz, Lab Biol Estrutural, Av Brasil,4365 Manguinhos, BR-21045900 Rio De Janeiro, RJ, Brazil</t>
  </si>
  <si>
    <t>Maldonado, A (corresponding author), Fundacao Oswaldo Cruz, Inst Oswaldo Cruz, Lab Biol &amp; Parasitol Mamiferos Silvestres Reserva, Av Brasil 4365, BR-21040360 Rio De Janeiro, RJ, Brazil.</t>
  </si>
  <si>
    <t>Vilela, Roberto V/D-1525-2015</t>
  </si>
  <si>
    <t>Vilela, Roberto V/0000-0003-3275-2648</t>
  </si>
  <si>
    <t>VPEIC/FIOCRUZ</t>
  </si>
  <si>
    <t>This study was funded by VPEIC/FIOCRUZ.</t>
  </si>
  <si>
    <t>2213-2244</t>
  </si>
  <si>
    <t>INT J PARASITOL-PAR</t>
  </si>
  <si>
    <t>Int. J. Parasitol.-Parasit. Wildl.</t>
  </si>
  <si>
    <t>10.1016/j.ijppaw.2021.02.013</t>
  </si>
  <si>
    <t>Ecology; Parasitology</t>
  </si>
  <si>
    <t>Environmental Sciences &amp; Ecology; Parasitology</t>
  </si>
  <si>
    <t>TP3NP</t>
  </si>
  <si>
    <t>WOS:000677500800005</t>
  </si>
  <si>
    <t>Stockdale-Walden, HD; Slapcinsky, J; Qvarnstrom, Y; McIntosh, A; Bishop, HS; Rosseland, B</t>
  </si>
  <si>
    <t>Stockdale-Walden, Heather D.; Slapcinsky, John; Qvarnstrom, Yvonne; McIntosh, Antoinette; Bishop, Henry S.; Rosseland, Brent</t>
  </si>
  <si>
    <t>ANGIOSTRONGYLUS CANTONENSIS IN INTRODUCED GASTROPODS IN SOUTHERN FLORIDA</t>
  </si>
  <si>
    <t>EOSINOPHILIC MENINGOENCEPHALITIS; PARASTRONGYLUS-CANTONENSIS; STAGE LARVAE; 1ST RECORD; INFECTION; NEMATODA; MOLLUSKS; SNAILS; METASTRONGYLIDAE; MENINGITIS</t>
  </si>
  <si>
    <t>Angiostrongylus cantonensis, the rat lungworm, is a zoonotic, parasitic nematode that uses the rat as a definitive host and gastropods as intermediate hosts. It is prevalent in parts of Asia, the Pacific islands, and the Caribbean. In the United States, Angiostrongylus cantonensis is established in Hawaii and in recent years has been reported in Alabama, California, Louisiana, and Florida, where it has been found in the reintroduced Lissachatina fulica (also known as Achatina fulica), the giant African snail that was once eradicated from the state. Since 2004, Angiostrongylus cantonensis has been identified as the causative agent for 2 non-human primate deaths in Florida, one attributed to ingestion of the snail Zachrysia provisoria. Our study further supports the presence of Angiostrongylus cantonensis in Zachrysia provisoria in Florida and identifies 2 additional introduced terrestrial snails, Bradybaena similaris and Alcadia striata, that serve as intermediate hosts for Angiostrongylus cantonensis, as well as evidence of rat infection, in southern Florida. The finding of both definitive and intermediate hosts suggests that Angiostrongylus cantonensis may be established in south Florida.</t>
  </si>
  <si>
    <t>[Stockdale-Walden, Heather D.; Slapcinsky, John; Qvarnstrom, Yvonne; McIntosh, Antoinette; Bishop, Henry S.; Rosseland, Brent] Univ Florida, Coll Vet Med, Dept Infect Dis &amp; Pathol, Gainesville, FL 32608 USA</t>
  </si>
  <si>
    <t>Stockdale-Walden, HD (corresponding author), Univ Florida, Coll Vet Med, Dept Infect Dis &amp; Pathol, Gainesville, FL 32608 USA.</t>
  </si>
  <si>
    <t>hdstockdale@ufl.edu</t>
  </si>
  <si>
    <t>810 EAST 10TH STREET, LAWRENCE, KS 66044 USA</t>
  </si>
  <si>
    <t>10.1645/14-553.1</t>
  </si>
  <si>
    <t>CG2XG</t>
  </si>
  <si>
    <t>WOS:000353138400006</t>
  </si>
  <si>
    <t>Penagos-Tabares, F; Lange, MK; Seipp, A; Gartner, U; Mejer, H; Taubert, A; Hermosilla, C</t>
  </si>
  <si>
    <t>Penagos-Tabares, Felipe; Lange, Malin K.; Seipp, Anika; Gaertner, Ulrich; Mejer, Helena; Taubert, Anja; Hermosilla, Carlos</t>
  </si>
  <si>
    <t>Novel approach to study gastropod-mediated innate immune reactions against metastrongyloid parasites</t>
  </si>
  <si>
    <t>Invertebrate immunology; Metastrongyloidea; Haemocytes; Arion lusitanicus; Limax maximus; Achatina fulica</t>
  </si>
  <si>
    <t>GREATER WAX MOTH; SNAIL BIOMPHALARIA-GLABRATA; ANGIOSTRONGYLUS-VASORUM; AELUROSTRONGYLUS-ABSTRUSUS; INVERTEBRATE IMMUNITY; EXTRACELLULAR TRAPS; 1ST-STAGE LARVAE; CRENOSOMA-VULPIS; HEMOCYTES; DEFENSE</t>
  </si>
  <si>
    <t>The anthropozoonotic metastrongyloid nematodes Angiostrongylus cantonensis and Angiostrongylus costaricensis, as well as Angiostrongylus vasorum, Crenosoma vulpis, Aelurostrongylus abstrusus and Troglostrongylus brevior are currently considered as emerging gastropod-borne parasites and have gained growing scientific attention in the last years. However, the knowledge on invertebrate immune responses and on how metastrongyloid larvae are attacked by gastropod immune cells is still limited. This work aims to describe an in vitro system to investigate haemocyte-derived innate immune responses of terrestrial gastropods induced by vital axenic metastrongyloid larvae. We also provide protocols on slug/snail management and breeding under standardized climate conditions (circadian cycle, temperature and humidity) for the generation of parasite-free F0 stages which are essential for immune-related investigations. Adult slug species (Arion lusitanicus, Limax maximus) and giant snails (Achatina fulica) were maintained in fully automated climate chambers until mating and production of fertilized eggs. Newly hatched F0 juvenile specimens were kept under parasite-free conditions before experimental use. An improved protocol for gastropod haemolymph collection and haemocyte isolation was established. Giemsa-stained haemolymph preparations showed adequate haemocyte isolation in all three gastropod species. Additionally, a protocol for the production of axenic first and third stage larvae (L1, L3) was established. Haemocyte functionality was tested in haemocyte-nematode-co-cultures. Scanning electron microscopy (SEM) and light microscopy analyses revealed that gastropod-derived haemocytes formed clusters as well as DNA-rich extracellular aggregates catching larvae and decreasing their motility. These data confirm the usefulness of the presented methods to study haemocyte-mediated gastropod immune responses to better understand the complex biology of gastropod-borne diseases.</t>
  </si>
  <si>
    <t>[Penagos-Tabares, Felipe; Lange, Malin K.; Taubert, Anja; Hermosilla, Carlos] Justus Liebig Univ Giessen, Inst Parasitol, Giessen, Germany; [Penagos-Tabares, Felipe] Univ Antioquia, Sch Vet Med, CIBAV Res Grp, Medellin, Colombia; [Seipp, Anika; Gaertner, Ulrich] Justus Liebig Univ Giessen, Inst Anat &amp; Cell Biol, Giessen, Germany; [Mejer, Helena] Univ Copenhagen, Dept Vet &amp; Anim Sci, Copenhagen, Denmark</t>
  </si>
  <si>
    <t>Penagos-Tabares, F (corresponding author), Justus Liebig Univ Giessen, Inst Parasitol, Giessen, Germany.;Penagos-Tabares, F (corresponding author), Univ Antioquia, Sch Vet Med, CIBAV Res Grp, Medellin, Colombia.</t>
  </si>
  <si>
    <t>Felipe.penagos@udea.edu.co</t>
  </si>
  <si>
    <t>Penagos-Tabares, Felipe/0000-0002-4698-4741</t>
  </si>
  <si>
    <t>Bayer Animal Health Care, Leverkusen, Germany; Ewald and Hilde Berge Foundation</t>
  </si>
  <si>
    <t>This research was partially financed by the Bayer Animal Health Care, Leverkusen, Germany. MKL was supported by a grant of the Ewald and Hilde Berge Foundation.</t>
  </si>
  <si>
    <t>10.1007/s00436-018-5803-0</t>
  </si>
  <si>
    <t>GA3PF</t>
  </si>
  <si>
    <t>WOS:000428240700027</t>
  </si>
  <si>
    <t>Manet, L; Baleba, RMM; Bonny, P; Likeng, JDP; Mouafo, HT; Medoua, GN</t>
  </si>
  <si>
    <t>Manet, Linda; Baleba, Roger Moise Mbanga; Bonny, Patrice; Likeng, Jean David Pool; Mouafo, Hippolyte Tene; Medoua, Gabriel Nama</t>
  </si>
  <si>
    <t>Proximate composition, microbiological quality and presence of total aflatoxins and aflatoxin B1 in the flesh of three snails? species (Achatina achatina, Achatina fulica and Archachatina marginata) from a selected locality of Yaound?e, Cameroon</t>
  </si>
  <si>
    <t>HELIYON</t>
  </si>
  <si>
    <t>Snail flesh; Proximate composition; Microbiological quality; Total aflatoxins; Aflatoxins B1; Safety; Mimboman quarter</t>
  </si>
  <si>
    <t>FOOD</t>
  </si>
  <si>
    <t>The increasing need for animal proteins has led to an interest in non-conventional protein sources such as snails. Although several species of snails are locally reared and highly prized by Cameroonians, there is a lack of information regarding their composition and safety. This work aimed at assessing the chemical composition, the microbiological quality and the total aflatoxins (AFs) and aflatoxin B1 (AFB1) contents of the fleshes from three snails' species traditionally reared in the city of Yaounde =, Cameroon. Samples of Achatina achatina (10), Achatina fulica (10) and Archachatina marginata (10) were randomly collected from a selected farm in Mimboman quarter of Yaounde = and their chemical composition and microbiological quality were evaluated through AOAC and ISO methods, respectively. Their levels of AFs and AFB1 were assessed using competitive ELISA. The results showed that snail fleshes were a good source of proteins and iron with the one from A. achatina containing the highest protein (15.26%) and iron (7.80 mg/100g) contents. Microbiological analyses revealed that the total aerobic counts of the different samples of snail fleshes were all higher than 6 Log CFU/g thus suggesting a reduced shelf life of the raw product. The safety issue of the snail fleshes is questionable as they contained pathogens such as coliforms and Staphylococcus spp. at levels higher than the norms. Although yeasts and moulds were found in snail fleshes at loads ranging from 3.5 to 4.17 Log CFU/g, their AFs and AFB1 contents were respectively below 0.22 and 0.44 ppb, values that are lower than that of raw food intended for human consumption. This study demonstrated the potential of snails as an alternative protein source from animal origin and suggests that particular attention should be paid by the government to sensitize the farmers on good hygiene and farming practices and the consumers on good cooking practices.</t>
  </si>
  <si>
    <t>[Manet, Linda; Baleba, Roger Moise Mbanga; Bonny, Patrice; Mouafo, Hippolyte Tene; Medoua, Gabriel Nama] Inst Med Res &amp; Med Plant Studies, Ctr Food &amp; Nutr Res, POB 13033, Yaounde 13033, Cameroon; [Likeng, Jean David Pool] Univ Yaounde I, Higher Inst Agr Management Vocat Prod, POB 11894, Yaounde, Cameroon</t>
  </si>
  <si>
    <t>Manet, L (corresponding author), Inst Med Res &amp; Med Plant Studies, Ctr Food &amp; Nutr Res, POB 13033, Yaounde 13033, Cameroon.</t>
  </si>
  <si>
    <t>lindamanet@yahoo.fr</t>
  </si>
  <si>
    <t>Nama, Gabriel Medoua/AGG-5553-2022; Mouafo, Hippolyte Tene/L-6939-2019</t>
  </si>
  <si>
    <t>Nama, Gabriel Medoua/0000-0002-8189-432X; Manet, Linda/0000-0003-3091-4287; Mouafo, Hippolyte Tene/0000-0002-0469-560X</t>
  </si>
  <si>
    <t>2405-8440</t>
  </si>
  <si>
    <t>Heliyon</t>
  </si>
  <si>
    <t>e09527</t>
  </si>
  <si>
    <t>10.1016/j.heliyon.2022.e09527</t>
  </si>
  <si>
    <t>2E2RF</t>
  </si>
  <si>
    <t>WOS:000812077700013</t>
  </si>
  <si>
    <t>BROCKELMAN, CR</t>
  </si>
  <si>
    <t>EFFECTS OF PARASITISM AND STRESS ON HEMOLYMPH PROTEIN OF AFRICAN GIANT SNAIL, ACHATINA-FULICA</t>
  </si>
  <si>
    <t>ZEITSCHRIFT FUR PARASITENKUNDE-PARASITOLOGY RESEARCH</t>
  </si>
  <si>
    <t>BROCKELMAN, CR (corresponding author), MAHIDOL UNIV,FAC SCI,DEPT MICROBIOL,BANGKOK,THAILAND.</t>
  </si>
  <si>
    <t>SPRINGER VERLAG</t>
  </si>
  <si>
    <t>175 FIFTH AVE, NEW YORK, NY 10010</t>
  </si>
  <si>
    <t>0044-3255</t>
  </si>
  <si>
    <t>Z PARASITENKD</t>
  </si>
  <si>
    <t>10.1007/BF00927154</t>
  </si>
  <si>
    <t>FX778</t>
  </si>
  <si>
    <t>WOS:A1978FX77800005</t>
  </si>
  <si>
    <t>SAUERLAN.R; ECKERT, J</t>
  </si>
  <si>
    <t>AFRICAN GIANT SNAIL (ACHATINA-FULICA) AS EXPERIMENTAL INTERMEDIATE HOST OF ANGIOSTRONGYLUS-VASORUM (NEMATODA)</t>
  </si>
  <si>
    <t>German</t>
  </si>
  <si>
    <t>UNIV ZURICH,INST PARASITOL,WINTERHURER STR 260,CH-8057 ZURICH,SWITZERLAND</t>
  </si>
  <si>
    <t>10.1007/BF00328832</t>
  </si>
  <si>
    <t>T5196</t>
  </si>
  <si>
    <t>WOS:A1974T519600006</t>
  </si>
  <si>
    <t>Cheng, YZ; Hou, J; He, XH; Hong, ZK; Li, LS; Lin, GH; Chen, MX; Chen, SH</t>
  </si>
  <si>
    <t>Cheng, Y. Z.; Hou, J.; He, X. H.; Hong, Z. K.; Li, L. S.; Lin, G. H.; Chen, M. X.; Chen, S. H.</t>
  </si>
  <si>
    <t>Prevalence of Paragonimus and Angiostrongylus cantonensis Infections in Snails in Southeastern China</t>
  </si>
  <si>
    <t>JOURNAL OF ANIMAL AND VETERINARY ADVANCES</t>
  </si>
  <si>
    <t>Paragonimiasis; angiostrongyliasis; Semisulcospira libertine; Tricula xiaoqiaoensis; Paragonimus skrjabini; Achatina fulica; Bellamya lithophaga</t>
  </si>
  <si>
    <t>EOSINOPHILIC-MENINGITIS; AGENT</t>
  </si>
  <si>
    <t>Paragonimiasis and angiostrongyliasis are important food-borne parasitic diseases in a number of countries including China. Both diseases are transmitted by freshwater and terrestrial intermediate snail hosts. In the present investigation, we examined the prevalence of Paragonimus and Angiostrongylus cantonensis in the intermediate host snails in southeastern China's Fujian province where paragonimiasis and angiostrongyliasis are endemic. The prevalence of P. westermani cercariae in the stream-type snail Semisulcospira libertine found in the breeding grounds in Shouning county was 0.09% in the upstream and 0.56% in the downstream, respectively. For pit-ditch type, the prevalence of P. westermani cercariae was 0.19% and 0.82% in upstream and downstream, respectively. The snail Tricula xiaoqiaoensis was infected with Paragonimus skrjabini cercariae with prevalence of 0.33% in the pit-ditch type and 1.52% in the seepage type in Zhenghe county. Prevalence of A. cantonensis larvae in Achatina fulica in Nan'an county in garbage stack, vegetable plot and crop land were 83.54, 39.53 and 19.23%, respectively. In Lianjiang county, prevalence of A. cantonensis larvae in snails Pila polita in trench, paddy field, residential ditch, vegetable irrigation ditch and pond in the same river system were 4.08, 8.82, 75.34, 34.04 and 5.56%, respectively. The snail Bellamya lithophaga found in the western suburb of Fuzhou city was identified as the new intermediated host for A. cantonensis with a prevalence of 14.38%. Demonstration of prevalence of Paragonimus and A. cantonensis in wild snails in Fujian province poses substantial risk for future outbreaks of the two food-borne parasitic diseases.</t>
  </si>
  <si>
    <t>[Chen, M. X.; Chen, S. H.] Chinese Ctr Dis Control &amp; Prevent, Natl Inst Parasit Dis, Shanghai 200025, Peoples R China; [Cheng, Y. Z.; Li, L. S.] Ctr Dis Control &amp; Prevent, Fuzhou 350001, Fujian, Peoples R China; [Hou, J.; He, X. H.] S China Agr Univ, Coll Vet Med, Guangzhou 510642, Guangdong, Peoples R China; [Hong, Z. K.] Longhai Ctr Dis Control &amp; Prevent, Longhai 325110, Fujian, Peoples R China; [Lin, G. H.] Zhangzhou Ctr Dis Control &amp; Prevent, Zhangzhou 363000, Fujian, Peoples R China</t>
  </si>
  <si>
    <t>Chen, SH (corresponding author), Chinese Ctr Dis Control &amp; Prevent, Natl Inst Parasit Dis, Shanghai 200025, Peoples R China.</t>
  </si>
  <si>
    <t>Program for National S and T Major Program [2008ZX10004-001, 2008ZX10004-011, 2009ZX10004-302, 2009ZX10004-201]; National Key Technology R and D Program [2008BAI56B03]; National Natural Resources Platform Project [2005DKA21104]; State Key Laboratory of Veterinary Etiological Biology, Lanzhou Veterinary Research Institute, Chinese Academy of Agricultural Sciences</t>
  </si>
  <si>
    <t>Program for National S and T Major Program; National Key Technology R and D Program(National Key Technology R&amp;D Program); National Natural Resources Platform Project; State Key Laboratory of Veterinary Etiological Biology, Lanzhou Veterinary Research Institute, Chinese Academy of Agricultural Sciences</t>
  </si>
  <si>
    <t>This research is supported in part, by the Program for National S and T Major Program (Grant No. 2008ZX10004-001, 2008ZX10004-011, 2009ZX10004-302, 2009ZX10004-201), National Key Technology R and D Program (Grant No. 2008BAI56B03), National Natural Resources Platform Project (Grant No. 2005DKA21104) and the State Key Laboratory of Veterinary Etiological Biology, Lanzhou Veterinary Research Institute, Chinese Academy of Agricultural Sciences.</t>
  </si>
  <si>
    <t>MEDWELL ONLINE</t>
  </si>
  <si>
    <t>FAISALABAD</t>
  </si>
  <si>
    <t>ANSINET BUILDING, 308-LASANI TOWN, SARGODHA RD, FAISALABAD, 38090, PAKISTAN</t>
  </si>
  <si>
    <t>1680-5593</t>
  </si>
  <si>
    <t>1993-601X</t>
  </si>
  <si>
    <t>J ANIM VET ADV</t>
  </si>
  <si>
    <t>J. Anim. Vet. Adv.</t>
  </si>
  <si>
    <t>862MG</t>
  </si>
  <si>
    <t>WOS:000298095000022</t>
  </si>
  <si>
    <t>Mukherjee, S; Barman, S; Sarkar, S; Mandal, NC; Bhattacharya, S</t>
  </si>
  <si>
    <t>Mukherjee, Sandip; Barman, Soma; Sarkar, Shuvasree; Mandal, Narayan Chandra; Bhattacharya, Shelley</t>
  </si>
  <si>
    <t>Anti-bacterial activity of Achatina CRP and its mechanism of action</t>
  </si>
  <si>
    <t>INDIAN JOURNAL OF EXPERIMENTAL BIOLOGY</t>
  </si>
  <si>
    <t>Achatina fulica; Apoptosis-like-death; C-reactive protein; Metabolic enzymes; Oxidative stress</t>
  </si>
  <si>
    <t>C-REACTIVE PROTEIN; STREPTOCOCCUS-PNEUMONIAE INFECTION; BACILLUS-SUBTILIS; ISOCITRATE LYASE; CELL-DEATH; BACTERIAL; PERSISTENCE; FRUCTOSE-1,6-BISPHOSPHATASE; LIPOPOLYSACCHARIDE; PHOSPHORYLCHOLINE</t>
  </si>
  <si>
    <t>The physiological role of C-reactive protein (CRP), the classical acute-phase protein, is not well documented, despite many reports on biological effects of CRP in vitro and in model systems in vivo. It has been suggested that CRP protects mice against lethal toxicity of bacterial infections by implementing immunological responses. In Achatina fulica CRP is a constitutive multifunctional protein in haemolymph and considered responsible for their survival in the environment for millions of years. The efficacy of Achatina CRP (ACRP) was tested against both Salmonella typhimurium and Bacillus subtilis infections in mice where endogenous CRP level is negligible even after inflammatory stimulus. Further, growth curves of the bacteria revealed that ACRP (50 mu g/mL) is bacteriostatic against gram negative salmonellae and bactericidal against gram positive bacilli. ACRP induced energy crises in bacterial cells, inhibited key carbohydrate metabolic enzymes such as phosphofructokinase in glycolysis, isocitrate dehydrogenase in TCA cycle, isocitrate lyase in glyoxylate cycle and fructose-1,6-bisphosphatase in gluconeogenesis. ACRP disturbed the homeostasis of cellular redox potential as well as reduced glutathione status, which is accompanied by an enhanced rate of lipid peroxidation. Annexin V-Cy3/CFDA dual staining clearly showed ACRP induced apoptosis-like death in bacterial cell population. Moreover, immunoblot analyses also indicated apoptosis-like death in ACRP treated bacterial cells, where activation of poly (ADP-ribose) polymerase-1 (PARP) and caspase-3 was noteworthy. It is concluded that metabolic impairment by ACRP in bacterial cells is primarily due to generation of reactive oxygen species and ACRP induced anti-bacterial effect is mediated by metabolic impairment leading to apoptosis-like death in bacterial cells.</t>
  </si>
  <si>
    <t>[Mukherjee, Sandip; Sarkar, Shuvasree; Bhattacharya, Shelley] Visva Bharati Univ, Environm Toxicol Lab, Dept Zool, Ctr Adv Studies, Santini Ketan 731235, W Bengal, India; [Barman, Soma; Mandal, Narayan Chandra] Visva Bharati Univ, Microbiol Mycol &amp; Plant Pathol Lab, Dept Bot, Santini Ketan 731235, W Bengal, India</t>
  </si>
  <si>
    <t>Bhattacharya, S (corresponding author), Visva Bharati Univ, Environm Toxicol Lab, Dept Zool, Ctr Adv Studies, Santini Ketan 731235, W Bengal, India.</t>
  </si>
  <si>
    <t>shelleyb38@gmail.com</t>
  </si>
  <si>
    <t>Mandal, Narayan Chandra/GOP-0560-2022</t>
  </si>
  <si>
    <t>UGC, New Delhi; CSIR, New Delhi; National Academy of Sciences, India (NASI)</t>
  </si>
  <si>
    <t>UGC, New Delhi(University Grants Commission, India); CSIR, New Delhi(Council of Scientific &amp; Industrial Research (CSIR) - India); National Academy of Sciences, India (NASI)(Department of Science &amp; Technology (India))</t>
  </si>
  <si>
    <t>SM and SS are grateful to UGC, New Delhi for Research Fellowships in Science for Meritorious Students (RFSMS). SB is grateful to CSIR, New Delhi for Senior Research Fellowship (SRF) and NCM acknowledges Visva-Bharati University. Shelley Bhattacharya acknowledges National Academy of Sciences, India (NASI) for the Senior Scientist Platinum Jubilee Fellowship.</t>
  </si>
  <si>
    <t>NATL INST SCIENCE COMMUNICATION-NISCAIR</t>
  </si>
  <si>
    <t>NEW DELHI</t>
  </si>
  <si>
    <t>DR K S KRISHNAN MARG, PUSA CAMPUS, NEW DELHI 110 012, INDIA</t>
  </si>
  <si>
    <t>0019-5189</t>
  </si>
  <si>
    <t>0975-1009</t>
  </si>
  <si>
    <t>INDIAN J EXP BIOL</t>
  </si>
  <si>
    <t>Indian J. Exp. Biol.</t>
  </si>
  <si>
    <t>AK7HZ</t>
  </si>
  <si>
    <t>WOS:000338600700004</t>
  </si>
  <si>
    <t>Masfufatun, M; Purbowati, R; Arum, NA; Yasinta, MS; Sumarsih, S; Baktir, A</t>
  </si>
  <si>
    <t>Masfufatun, Masfufatun; Purbowati, Rini; Arum, Nira A.; Yasinta, Mey S.; Sumarsih, Sri; Baktir, Afaf</t>
  </si>
  <si>
    <t>An intestinal Candida albicans model for monomicrobial and polymicrobial biofilms and effects of hydrolases and the BgI2 ligand</t>
  </si>
  <si>
    <t>VETERINARY WORLD</t>
  </si>
  <si>
    <t>Achatina fulica hydrolases; Bgl2 ligand; Candida albicans; Escherichia colt; intestinal polymicrobial biofilm</t>
  </si>
  <si>
    <t>GIANT AFRICAN SNAIL; ACHATINA; PURIFICATION; TROPICALIS; GUT</t>
  </si>
  <si>
    <t>Background and Aim: Candida albicans is the most prevalent human fungal pathogen. In biofilms, C. albicans becomes more resistant to antifungal agents because of the production of an extracellular matrix (ECM) that protects the yeast cells. This study aimed to determine the effects of hydrolase enzymes and the Bgl2 ligand on monomicrobial and polymicrobial biofilms. Materials and Methods: Biofilm induction in rats was carried out using streptomycin (25 mg/kg) and gentamicin (7.5 mg/kg) administered orally once per day for 5 days. Rats were injected subcutaneously with cortisone acetate (225 mg/kg) as an immunosuppressant on day 5. In addition, rats were orally administered C. albicans for the single microbial model and a combination of C. albicans with Escherichia coli for the polymicrobial model. Following the biofilm production, the groups were treated with glucosamine (8.57 mg/kg body weight) and Achatina fulica hydrolases (1.5 mL) orally for 2 weeks. The reduction of the biofilm was measured using confocal laser scanning microscopy (CLSM). Data were analyzed using a west, with a significance value of 95%. Results: CLSM images revealed a strong association between C. albicans and E. coli in the polymicrobial biofilm. On the contrary, the combination treatment using glucosamine and A. fulica hydrolases reduced the ECM of the single microbial biofilm (53.58%). However, treatment effectiveness against the matrix (19.17%) was reduced in the polymicrobial model. Conclusion: There is a strong association between C. albicans and E. colt in the formation of polymicrobial biofilms. The combination of glucosamine and the A. fulica enzyme can reduce the single microbial biofilm ECM; however, it is ineffective in the polymicrobial model.</t>
  </si>
  <si>
    <t>[Masfufatun, Masfufatun] Univ Wijaya Kusuma Surabaya, Fac Med, Dept Biochem, Surabaya, Indonesia; [Purbowati, Rini] Univ Wijaya Kusuma Surabaya, Fac Med, Dept Biomed &amp; Biomol, Surabaya, Indonesia; [Arum, Nira A.; Yasinta, Mey S.; Sumarsih, Sri; Baktir, Afaf] Airlangga Univ, Fac Sci &amp; Technol, Dept Chem, Surabaya, Indonesia</t>
  </si>
  <si>
    <t>Masfufatun, M (corresponding author), Univ Wijaya Kusuma Surabaya, Fac Med, Dept Biochem, Surabaya, Indonesia.</t>
  </si>
  <si>
    <t>masfufatun@uwks.ac.id; rini.purbowati@uwks.ac.id; nira.ambar.arum-2016@fst.unair.ac.id; mei.irli.yasinta-2016@fst.uniar.ac.id; sri-s@fst.unair.ac.id; afaf-b@fst.unair.ac.id</t>
  </si>
  <si>
    <t>masfufatun, masfufatun/ACQ-0875-2022; Anjum, S./AAQ-6299-2021; S., Nazir/GLN-8178-2022</t>
  </si>
  <si>
    <t>masfufatun, masfufatun/0000-0003-3966-6910; Arum, Nira Ambar/0000-0002-8277-1153</t>
  </si>
  <si>
    <t>Directorate General Strengthening for Research and Development of the Ministry of Research, Technology and Higher Education of the Republic of Indonesia; Directorate of Research and Community Service of the Ministry of Research, Technology and Higher Education of the Republic of Indonesia</t>
  </si>
  <si>
    <t>The authors would like to thank Directorate of Research and Community Service, Directorate General Strengthening for Research and Development of the Ministry of Research, Technology and Higher Education of the Republic of Indonesia for the research funding.</t>
  </si>
  <si>
    <t>GUJARAT</t>
  </si>
  <si>
    <t>STAR, GULSHAN PARK, NH-8A, CHANDRAPUR RD, WANKANER, GUJARAT, 363 621, INDIA</t>
  </si>
  <si>
    <t>0972-8988</t>
  </si>
  <si>
    <t>2231-0916</t>
  </si>
  <si>
    <t>VET WORLD</t>
  </si>
  <si>
    <t>Vet. World</t>
  </si>
  <si>
    <t>10.14202/vetworld.2022.1134-1140</t>
  </si>
  <si>
    <t>Agriculture, Dairy &amp; Animal Science; Veterinary Sciences</t>
  </si>
  <si>
    <t>Agriculture; Veterinary Sciences</t>
  </si>
  <si>
    <t>1J4JY</t>
  </si>
  <si>
    <t>WOS:000797886000001</t>
  </si>
  <si>
    <t>Suryadi, U; Hertamawati, RT; Imam, S</t>
  </si>
  <si>
    <t>Suryadi, Ujang; Hertamawati, Rosa Tri; Imam, Shokhirul</t>
  </si>
  <si>
    <t>Hydrolyzation of snail (Achatina fulica) meat with rice water as novel probiotic supplements for animal feed</t>
  </si>
  <si>
    <t>bile; pH; probiotics; snails; supplements</t>
  </si>
  <si>
    <t>SURVIVAL; BIFIDOBACTERIUM; IDENTIFICATION; ADAPTATION; PROTECTION; PREBIOTICS; PEPTIDES; PROTEINS; GROWTH; ACID</t>
  </si>
  <si>
    <t>Background and Aim: Snail meat and digestive tract hydrolyzate fermented with a consortium of preserved rice water microorganisms could serve as new sources of probiotics. Microorganisms from the examined feed supplement were isolated, identified, and characterized for resistance at low pH and with bile salts. The study aimed to determine the potential hydrolysate of the snail meat and digestive tract as a novel probiotic supplement for animal feed at various pH values and Oxgall. Materials and Methods: The submerged fermentation method was conducted for 21 days to examine the novel probiotic that originated from snail microorganisms in the hydrolyzed liquid fermented by finely ground snail meat and the digestive tract. The microorganisms in the hydrolyzate were isolated by a spread plate method, while the potential of the probiotic hydrolyzate was tested for resistance to pH values of 2, 2.5, 3, and 4, as well as resistance to bile salts at Oxgall concentrations of 0.2%, 0.3%, 0.5%, 1%, and 2%. Results: The hydrolyzate profile of snail meat and digestive tract contained five isolates of lactic acid bacteria that could serve as potential probiotics. Conclusion: The application of fermentation technology using a consortium of preserved rice water microorganisms can convert snail meat and the digestive tract into novel probiotic products that could be utilized in feed supplements.</t>
  </si>
  <si>
    <t>[Suryadi, Ujang; Hertamawati, Rosa Tri; Imam, Shokhirul] Politekn Negeri Jember, Dept Anim Sci, Mastrip St POB 164, Jember, East Java, Indonesia</t>
  </si>
  <si>
    <t>Suryadi, U (corresponding author), Politekn Negeri Jember, Dept Anim Sci, Mastrip St POB 164, Jember, East Java, Indonesia.</t>
  </si>
  <si>
    <t>ujang_suryadi@polije.ac.id; rosa_trihertamawati@polije.ac.id; shokhirul_imam@polije.ac.id</t>
  </si>
  <si>
    <t>S., Nazir/GLN-8178-2022; Anjum, S./AAQ-6299-2021</t>
  </si>
  <si>
    <t>Imam, Shokhirul/0000-0002-0403-5601; Suryadi, Ujang/0000-0003-3807-5633</t>
  </si>
  <si>
    <t>Kemenristek DIKTI, Indonesia [SP DIPA-023.17.1.690439/2021]</t>
  </si>
  <si>
    <t>Kemenristek DIKTI, Indonesia</t>
  </si>
  <si>
    <t>The authors are thankful to Polytechnic Jember, Indonesia, for providing the necessary facilities for the study. The authors are thankful to Kemenristek DIKTI, Indonesia, for funding the study with contract number: SP DIPA-023.17.1.690439/2021.</t>
  </si>
  <si>
    <t>10.14202/vetworld.2022.937-942</t>
  </si>
  <si>
    <t>0W5IO</t>
  </si>
  <si>
    <t>WOS:000789060400002</t>
  </si>
  <si>
    <t>SAUERLANDER, R</t>
  </si>
  <si>
    <t>HISTOLOGICAL STUDIES OF AFRICAN GIANT SNAIL (ACHATINA-FULICA) EXPERIMENTALLY INFECTED WITH ANGIOSTRONGYLUS-VASORUM OR ANGIOSTRONGYLUS-CANTONENSIS</t>
  </si>
  <si>
    <t>UNIV ZURICH,INST PARASITOL,CH-8057 ZURICH,SWITZERLAND</t>
  </si>
  <si>
    <t>10.1007/BF00380596</t>
  </si>
  <si>
    <t>BX181</t>
  </si>
  <si>
    <t>WOS:A1976BX18100007</t>
  </si>
  <si>
    <t>Prociv, P; Spratt, DM; Carlisle, MS</t>
  </si>
  <si>
    <t>Neuro-angiostrongyliasis: unresolved issues</t>
  </si>
  <si>
    <t>INTERNATIONAL JOURNAL FOR PARASITOLOGY</t>
  </si>
  <si>
    <t>Angiostrongylus cantonensis; Angiostrongylus mackerrasae; Angiostronglus malaysiensis; angiostronglus; eosinophilic; meningoencephalitis; Rattus; rats; Achatina fulica; slugs; snails; helminthiases; zoonoses</t>
  </si>
  <si>
    <t>EOSINOPHILIC MENINGITIS; CANTONENSIS INFECTION; ETIOLOGIC ROLE; 1ST RECORD; MENINGOENCEPHALITIS; TRANSMISSION; THAILAND; IMMUNODIAGNOSIS; INGESTION; LUNGWORM</t>
  </si>
  <si>
    <t>Angiostrongylus cantonensis, the rat lungworm, probably evolved with its hosts, members of the genus Rattus and closely related species, in south-east Asia. Since its first discovery in rats in China and in a case of human infection in Taiwan. the parasite has been found to infect humans and other mammals across a wide and ever-increasing territory, which now encompasses much of south-east Asia, Melanesia. Polynesia and eastern Australia. It has also established a foothold in Africa, India, the Caribbean and south-eastern USA. This dispersal has been a direct result of human activity, and in some cases has been linked with the spread of the African giant land snail, Achatina fulica. However, this snail is not critical to the extension of the parasite's range, as numerous other indigenous molluscan species serve as adequate intermediate hosts; the importance of Achatina to the life cycle may have been over-emphasized. in Australia, the parasite is established along parts of the east coast, and the presence of an indigenous close relative, Angiostrongylus mackerrasae, suggests a long association of the parasite with its local rat hosts, a situation analogous to that of Angiostrongylus malaysiensis in south-east Asia. These three Angiostrongylus species share virtually the same life cycle, but only A. cantonensis has been confirmed to be a human pathogen. (C) 2000 Australian Society for Parasitology Inc. Published by Elsevier Science Ltd. All rights reserved.</t>
  </si>
  <si>
    <t>Univ Queensland, Dept Microbiol &amp; Parasitol, St Lucia, Qld 4072, Australia; CSIRO, Canberra, ACT 2601, Australia; IDEXX, Vet Pathol Serv, Coorparoo, Qld 4151, Australia</t>
  </si>
  <si>
    <t>Prociv, P (corresponding author), Univ Queensland, Dept Microbiol &amp; Parasitol, St Lucia, Qld 4072, Australia.</t>
  </si>
  <si>
    <t>p.prociv@mailbox.uq.edu.au</t>
  </si>
  <si>
    <t>Spratt, David M/D-4954-2011</t>
  </si>
  <si>
    <t>0020-7519</t>
  </si>
  <si>
    <t>1879-0135</t>
  </si>
  <si>
    <t>INT J PARASITOL</t>
  </si>
  <si>
    <t>Int. J. Parasit.</t>
  </si>
  <si>
    <t>10.1016/S0020-7519(00)00133-8</t>
  </si>
  <si>
    <t>387WM</t>
  </si>
  <si>
    <t>WOS:000166144900006</t>
  </si>
  <si>
    <t>BROCKELMAN, CR; SITHITHAVORN, P</t>
  </si>
  <si>
    <t>CARBOHYDRATE RESERVES AND HEMOLYMPH SUGARS OF THE AFRICAN GIANT SNAIL, ACHATINA-FULICA IN RELATION TO PARASITIC INFECTION AND STARVATION</t>
  </si>
  <si>
    <t>BROCKELMAN, CR (corresponding author), MAHIDOL UNIV, FAC SCI, DEPT MICROBIOL, BANGKOK, THAILAND.</t>
  </si>
  <si>
    <t>10.1007/BF00926568</t>
  </si>
  <si>
    <t>KC251</t>
  </si>
  <si>
    <t>WOS:A1980KC25100007</t>
  </si>
  <si>
    <t>KLIKS, MM; PALUMBO, NE</t>
  </si>
  <si>
    <t>EOSINOPHILIC MENINGITIS BEYOND THE PACIFIC BASIN - THE GLOBAL DISPERSAL OF A PERIDOMESTIC ZOONOSIS CAUSED BY ANGIOSTRONGYLUS-CANTONENSIS, THE NEMATODE LUNGWORM OF RATS</t>
  </si>
  <si>
    <t>SOCIAL SCIENCE &amp; MEDICINE</t>
  </si>
  <si>
    <t>EOSINOPHILIC MENINGITIS; ANGIOSTRONGYLUS-CANTONENSIS; ACHATINA-FULICA; GLOBAL DISPERSAL; PARASITE EPIDEMIOLOGY; PACIFIC BASIN; AFRICA; BEHAVIOR; POLITICS AND DISEASE</t>
  </si>
  <si>
    <t>1ST REPORT; HONG-KONG; MENINGOENCEPHALITIS; CUBA</t>
  </si>
  <si>
    <t>The principal etiologic agent of human eosinophilic meningitis, Angiostrongylus cantonensis, was first detected in rats in Canton, China in 1933. The first human case was detected on Taiwan in 1944. Epidemic outbreaks were noted on Ponape (E. Caroline Is.) from 1944 to 1948. The disease may present as transient meningitis or a more severe disease involving the brain, spinal cord and nerve roots, with a characteristic eosinophilia of the peripheral blood and CSF. Since 1961 it has been known that human infections are usually acquired by purposeful or accidental ingestion of infective larvae in terrestrial mollusks, planaria and fresh-water crustacea. There is no effective specific treatment. The African land snail, Achatina fulica played an important role in the panpacific dispersal of the organism: it will be important in Africa in the future as well. Rats were, and will continue to be the principal agents of expansion of the parasite beyond the Indopacific area. During and just after WWII the parasite was introduced, and/or spread passively from South and Southeast Asia into the Western Pacific islands and eastward and southward through Micronesia, Melanesia, Australia and into Polynesia, sequestered in shipments of war material and facilitated by post-war commerce. In the 1950s numerous cases were identified for the first time on Sumatra, the Philippines, Taiwan, Saipan, New Caledonia, and as far east as Rarotonga and Tahiti. Then cases were detected in Vietnam, Thailand, Cambodia, Java, Sarawak, the New Hebrides, Guam and Hawaii during the 1960s. Subsequently in the Pacific Basin the disease has appeared on Okinawa, other Ryukyu islands, Honshu, Kyushu, New Britain, American Samoa and Western Samoa, Australia, Hong Kong, Bombay, India, Fiji and most recently in mainland China. The parasite in rats now occurs throughout the Indopacific Basin and littoral. Beyond the Indopacific region, the worm has been found in rodents in Madagascar (ca 1963), Cuba (1973), Egypt (1977), Puerto Rico (1984), New Orleans, Louisiana (1985) and Port Harcourt, Nigeria (1989). Human infections have now been detected in Cuba (1973), Reunion Island (1974) and Cote d'Ivoire (1979) and should be anticipated wherever infected rats or mollusks have been introduced. Caged primates became infected in zoos in Hong Kong (1978) and New Orleans and Nassau, Bahamas (1987). The use of mollusks and crustacea as famine foods, favored delicacies and medicines has resulted in numerous outbreaks and isolated infections. Economic and political instability, illicit trade, unsanitary peridomestic conditions and lack of health education promote the local occurrence and insidious global expansion of parasitic eosinophilic meningitis. The penetration of this host-parasite system into the tropical and subtropical areas of Africa, the Indian subcontinent, the Caribbean and the temperate Gulf Coast region of the United States is of considerable public health importance.</t>
  </si>
  <si>
    <t>UNIV HAWAII MANOA, SCH MED, DIV COMPARAT MED, HONOLULU, HI 96822 USA</t>
  </si>
  <si>
    <t>0277-9536</t>
  </si>
  <si>
    <t>1873-5347</t>
  </si>
  <si>
    <t>SOC SCI MED</t>
  </si>
  <si>
    <t>Soc. Sci. Med.</t>
  </si>
  <si>
    <t>10.1016/0277-9536(92)90097-A</t>
  </si>
  <si>
    <t>Public, Environmental &amp; Occupational Health; Social Sciences, Biomedical</t>
  </si>
  <si>
    <t>Public, Environmental &amp; Occupational Health; Biomedical Social Sciences</t>
  </si>
  <si>
    <t>GY697</t>
  </si>
  <si>
    <t>WOS:A1992GY69700013</t>
  </si>
  <si>
    <t>Carvalho, OD; Scholte, RGC; de Mendonca, CLF; Passos, LKJ; Caldeira, RL</t>
  </si>
  <si>
    <t>Carvalho, Omar dos Santos; Scholte, Ronaldo Guilherme Carvalho; Furtado de Mendonca, Cristiane Lafeta; Jannotti Passos, Liana Konovaloff; Caldeira, Roberta Lima</t>
  </si>
  <si>
    <t>Angiostrongylus cantonensis (Nematode: Metastrongyloidea) in molluscs from harbour areas in Brazil</t>
  </si>
  <si>
    <t>Angiostrongylus cantonensis; molluscs; eosinophilic meningoencephalitis; ports; Brazil</t>
  </si>
  <si>
    <t>ACHATINA-FULICA; PERNAMBUCO</t>
  </si>
  <si>
    <t>Angiostrongylus cantonensis is the most common aetiological agent of human eosinophilic meningoencephalitis. Following a report indicating the presence of this parasite in Brazil in 2007, the present study was undertaken to investigate the presence of A. cantonensis in the surrounding Brazilian port areas. In total, 30 ports were investigated and the following molluscs were identified: Achatina fulica, Belocaulus sp., Bradybaena similaris sp., Cyclodontina sp., Helix sp., Leptinaria sp., Melampus sp., Melanoides tuberculata, Phyllocaulis sp., Pomacea sp., Pseudoxychona sp., Rhinus sp., Sarasinula marginata, Streptaxis sp., Subulina octona, Succinea sp., Tomigerus sp., Wayampia sp. and specimens belonging to Limacidae and Orthalicinae. Digestion and sedimentation processes were performed and the sediments were examined. DNA was extracted from the obtained larvae and the internal transcribed spacer region 2 was analysed by polymerase chain reaction-restriction fragment length polymorphism after digestion with the endonuclease ClaI. Of the 30 ports investigated in this study, 11 contained molluscs infected with A. cantonensis larvae. The set of infected species consisted of S. octona, S. marginata, A. fulica and B. similaris. A total of 36.6% of the investigated ports were positive for A. cantonensis, indicating a wide distribution of this worm. It remains uncertain when and how A. cantonensis was introduced into South America.</t>
  </si>
  <si>
    <t>[Carvalho, Omar dos Santos; Furtado de Mendonca, Cristiane Lafeta; Jannotti Passos, Liana Konovaloff; Caldeira, Roberta Lima] Fiocruz MS, Ctr Pesquisas Rene Rachou, Belo Horizonte, MG, Brazil; [Scholte, Ronaldo Guilherme Carvalho] Swiss Trop &amp; Publ Hlth Inst, Basel, Switzerland; [Scholte, Ronaldo Guilherme Carvalho] Univ Basel, Basel, Switzerland; [Furtado de Mendonca, Cristiane Lafeta] Pontificia Univ Catolica Minas Gerais, Belo Horizonte, MG, Brazil</t>
  </si>
  <si>
    <t>Carvalho, OD (corresponding author), Fiocruz MS, Ctr Pesquisas Rene Rachou, Belo Horizonte, MG, Brazil.</t>
  </si>
  <si>
    <t>omar@cpqrr.fiocruz.br</t>
  </si>
  <si>
    <t>Caldeira, Roberta/AAZ-3858-2020</t>
  </si>
  <si>
    <t>Caldeira, Roberta/0000-0003-4706-0732</t>
  </si>
  <si>
    <t>10.1590/S0074-02762012000600006</t>
  </si>
  <si>
    <t>008FX</t>
  </si>
  <si>
    <t>gold, Green Submitted, Green Published</t>
  </si>
  <si>
    <t>WOS:000308943900006</t>
  </si>
  <si>
    <t>Vitta, A; Polsut, W; Fukruksa, C; Yimthin, T; Thanwisai, A; Dekumyoy, P</t>
  </si>
  <si>
    <t>Vitta, A.; Polsut, W.; Fukruksa, C.; Yimthin, T.; Thanwisai, A.; Dekumyoy, P.</t>
  </si>
  <si>
    <t>Levels of infection with the lungworm Angiostrongylus cantonensis in terrestrial snails from Thailand, with Cryptozona siamensis as a new intermediate host</t>
  </si>
  <si>
    <t>JOURNAL OF HELMINTHOLOGY</t>
  </si>
  <si>
    <t>ACHATINA-FULICA</t>
  </si>
  <si>
    <t>Angiostrongylus cantonensis is primarily considered an emerging infectious agent of eosinophilic meningitis or meningoencephalitis with a worldwide distribution. Rodents and snails are important invasive hosts for transmission and expansion of A. cantonensis. The objective of this study was to investigate infection levels of A. cantonensis in snails, the most important natural intermediate host. Our study location was Mueang Kamphaeng Phet district, Kamphaeng Phet Province, and was undertaken between October and December 2012. A total of 2228 freshwater and terrestrial snails were collected, comprising 1119 Filopaludina spp., 409 Pomacea caniculata, 275 Achatina fulica and 425 Cryptozona siamensis. Angiostrongylus larvae were isolated by artificial digestion methods following Baermann's techniques. A low prevalence and intensity of A. cantonensis were observed in A. fulica, while higher numbers were found in C. siamensis. None of the Filopaludina spp. and Pomacea caniculata were infected with A. cantonensis. Molecular characterization was performed by analysing the 264 bp of cytochrome c oxidase subunit I (COI). Three COI sequences of Angiostrongylus were identical to A. cantonensis with 91-99% identity. Cryptozona siamensis has not previously been recorded as an intermediate host for A. cantonensis in Thailand. The infection of A. cantonensis identified in the natural intermediate hosts is new and important information to assist in the prevention and control of human angiostrongyliasis.</t>
  </si>
  <si>
    <t>[Vitta, A.; Polsut, W.; Fukruksa, C.; Yimthin, T.; Thanwisai, A.] Naresuan Univ, Fac Med, Dept Microbiol &amp; Parasitol, Phitsanulok 65000, Thailand; [Vitta, A.; Thanwisai, A.] Naresuan Univ, CEMB, Phitsanulok 65000, Thailand; [Vitta, A.; Thanwisai, A.] Naresuan Univ, Ctr Excellence Biodivers, Phitsanulok 65000, Thailand; [Dekumyoy, P.] Mahidol Univ, Fac Trop Med, Dept Helminthol, Bangkok 10400, Thailand</t>
  </si>
  <si>
    <t>Vitta, A (corresponding author), Naresuan Univ, Fac Med, Dept Microbiol &amp; Parasitol, Phitsanulok 65000, Thailand.;Vitta, A (corresponding author), Naresuan Univ, CEMB, Phitsanulok 65000, Thailand.;Vitta, A (corresponding author), Naresuan Univ, Ctr Excellence Biodivers, Phitsanulok 65000, Thailand.</t>
  </si>
  <si>
    <t>Vitta, Apichat/0000-0002-2483-0100</t>
  </si>
  <si>
    <t>Thailand Research Fund [MRG5580044]</t>
  </si>
  <si>
    <t>Thailand Research Fund(Thailand Research Fund (TRF))</t>
  </si>
  <si>
    <t>We would like to thank the Thailand Research Fund for financial support (grant number MRG5580044).</t>
  </si>
  <si>
    <t>CAMBRIDGE UNIV PRESS</t>
  </si>
  <si>
    <t>CAMBRIDGE</t>
  </si>
  <si>
    <t>EDINBURGH BLDG, SHAFTESBURY RD, CB2 8RU CAMBRIDGE, ENGLAND</t>
  </si>
  <si>
    <t>0022-149X</t>
  </si>
  <si>
    <t>1475-2697</t>
  </si>
  <si>
    <t>J HELMINTHOL</t>
  </si>
  <si>
    <t>J. Helminthol.</t>
  </si>
  <si>
    <t>10.1017/S0022149X15001042</t>
  </si>
  <si>
    <t>EC2RF</t>
  </si>
  <si>
    <t>WOS:000387970900014</t>
  </si>
  <si>
    <t>ALICATA, JE</t>
  </si>
  <si>
    <t>PRESENCE OF ANGIOSTRONGYLUS CANTONENSIS IN ISLANDS OF INDIAN OCEAN AND PROBABLE ROLE OF GIANT AFRICAN SNAIL ACHATINA FULICA IN DISPERSAL OF PARASITE TO PACIFIC ISLANDS</t>
  </si>
  <si>
    <t>CANADIAN JOURNAL OF ZOOLOGY - BACK YEAR PROJECT</t>
  </si>
  <si>
    <t>CANADIAN SCIENCE PUBLISHING</t>
  </si>
  <si>
    <t>OTTAWA</t>
  </si>
  <si>
    <t>65 AURIGA DR, SUITE 203, OTTAWA, ON K2E 7W6, CANADA</t>
  </si>
  <si>
    <t>CAN J ZOOLOG</t>
  </si>
  <si>
    <t>+</t>
  </si>
  <si>
    <t>10.1139/z66-111</t>
  </si>
  <si>
    <t>WOS:A19668570000010</t>
  </si>
  <si>
    <t>Yang, X; Qu, ZY; He, HL; Zheng, XY; He, A; Wu, Y; Liu, Q; Zhang, DJ; Wu, ZD; Li, ZY; Zhan, XM</t>
  </si>
  <si>
    <t>Yang, Xiao; Qu, Zhenyu; He, Hualiang; Zheng, Xiaoying; He, Ai; Wu, Yu; Liu, Qian; Zhang, Dongjing; Wu, Zhongdao; Li, Zhuoya; Zhan, Ximei</t>
  </si>
  <si>
    <t>Enzootic Angiostrongyliasis in Guangzhou, China, 2008-2010</t>
  </si>
  <si>
    <t>AMERICAN JOURNAL OF TROPICAL MEDICINE AND HYGIENE</t>
  </si>
  <si>
    <t>OUTBREAK; CANTONENSIS</t>
  </si>
  <si>
    <t>This study was conducted to gain an understanding of the Angiostrongylus cantonensis infection status of rodent definitive host, snail intermediate host, and local residents in Guangzhou, China. A total of 430 rats were captured and 23 rats, from two species, were infected, with an average infection rate of 5.35%. A total of 795 Achatina fulica snails and 734 Pomacea canaliculata snails were collected. The average infection rates of these two species were 13.96% (111 of 795) and 1.50% (11 of 734), respectively. As for the seroprevalence of different occupations, the rate among the general group was significantly lower than the occupational group. From this survey, Guangzhou is implicated to be the natural focus of Angiostrongylus cantonensis. Rattus norvegicus and Achatina fulica play important roles in spreading this nematode in Guangzhou. Residents who live in Guangzhou, especially those working in certain industries such as agriculture, food-making, and aquaculture, face a higher risk of infection.</t>
  </si>
  <si>
    <t>[Yang, Xiao; Qu, Zhenyu; Zheng, Xiaoying; He, Ai; Wu, Yu; Liu, Qian; Zhang, Dongjing; Wu, Zhongdao; Li, Zhuoya; Zhan, Ximei] Sun Yat Sen Univ, Dept Parasitol, Zhongshan Sch Med, Key Lab Trop Dis Control,Minist Educ, Guangzhou 510080, Guangdong, Peoples R China; [He, Hualiang] Zhongkai Univ Agr &amp; Engn, Dept Plant Protect, Guangzhou, Guangdong, Peoples R China</t>
  </si>
  <si>
    <t>Zhan, XM (corresponding author), Sun Yat Sen Univ, Dept Parasitol, Zhongshan Sch Med, Key Lab Trop Dis Control,Minist Educ, 74 Zhongshan 2nd Rd, Guangzhou 510080, Guangdong, Peoples R China.</t>
  </si>
  <si>
    <t>yangx2004@yahoo.com.cn; 64108580@qq.com; hehual@mail2.sysu.edu.cn; zhengxy@mail.sysu.edu.cn; heai19@sina.com; wuyu@mail.sysu.edu.cn; liuqian_8686@yahoo.com.cn; zhangdongjing06@163.com; wuzhd@mail.sysu.edu.cn; lizhuoya@21cn.com; zhanximei@yahoo.com.cn</t>
  </si>
  <si>
    <t>Zheng, Xiaoying/0000-0001-6264-8433</t>
  </si>
  <si>
    <t>National Basic Research Program of China (973 Program) [2010CB530004]; National Natural Science Foundation of China; Guangdong Provincial People's Government [u0632003]</t>
  </si>
  <si>
    <t>National Basic Research Program of China (973 Program)(National Basic Research Program of China); National Natural Science Foundation of China(National Natural Science Foundation of China (NSFC)); Guangdong Provincial People's Government</t>
  </si>
  <si>
    <t>This study was supported by grants from National Basic Research Program of China (973 Program 2010CB530004 entitled Mechanisms of Immunoregulation in Angiostrongylus cantonensis), the National Natural Science Foundation of China, and the Guangdong Provincial People's Government of Joint Natural Science Fund (u0632003).</t>
  </si>
  <si>
    <t>AMER SOC TROP MED &amp; HYGIENE</t>
  </si>
  <si>
    <t>MCLEAN</t>
  </si>
  <si>
    <t>8000 WESTPARK DR, STE 130, MCLEAN, VA 22101 USA</t>
  </si>
  <si>
    <t>0002-9637</t>
  </si>
  <si>
    <t>1476-1645</t>
  </si>
  <si>
    <t>AM J TROP MED HYG</t>
  </si>
  <si>
    <t>Am. J. Trop. Med. Hyg.</t>
  </si>
  <si>
    <t>10.4269/ajtmh.2012.11-0532</t>
  </si>
  <si>
    <t>935WY</t>
  </si>
  <si>
    <t>WOS:000303554100021</t>
  </si>
  <si>
    <t>OTSUKAFUCHINO, H; WATANABE, Y; HIRAKAWA, C; TAKEDA, J; TAMIYA, T; MATSUMOTO, JJ; TSUCHIYA, T</t>
  </si>
  <si>
    <t>MORPHOLOGICAL ASPECTS OF ACHACIN-TREATED BACTERIA</t>
  </si>
  <si>
    <t>COMPARATIVE BIOCHEMISTRY AND PHYSIOLOGY C-PHARMACOLOGY TOXICOLOGY &amp; ENDOCRINOLOGY</t>
  </si>
  <si>
    <t>SNAIL LYMNAEA-STAGNALIS; FLESH-FLY LARVAE; SARCOPHAGA-PEREGRINA; ANTIBACTERIAL ACTIVITY; BIOMPHALARIA-GLABRATA; ESCHERICHIA-COLI; BLOOD-CELLS; HEMOLYMPH; PURIFICATION; PROTEIN</t>
  </si>
  <si>
    <t>1. The morphology of bacteria treated with the bactericidal glycoprotein, Achacin, purified from the giant African snail, Achatina fulica Ferussac, has been studied. 2. Achacin lengthens the bodies of Escherichia coli by three to seven times. 3. Achacin damages the surface of Staphylococcus aureus and sinks the cytoplasmic membranes into the cytoplasm. 4. Achacin causes neither the leakage nor the destruction of cells.</t>
  </si>
  <si>
    <t>OTSUKAFUCHINO, H (corresponding author), SOPHIA UNIV,FAC SCI &amp; TECHNOL,DEPT CHEM,7-1 KIOI CHO,CHIYODA KU,TOKYO 102,JAPAN.</t>
  </si>
  <si>
    <t>THE BOULEVARD, LANGFORD LANE, KIDLINGTON, OXFORD, ENGLAND OX5 1GB</t>
  </si>
  <si>
    <t>0742-8413</t>
  </si>
  <si>
    <t>COMP BIOCHEM PHYS C</t>
  </si>
  <si>
    <t>Comp. Biochem. Physiol. C-Pharmacol. Toxicol. Endocrinol.</t>
  </si>
  <si>
    <t>10.1016/0742-8413(93)90107-V</t>
  </si>
  <si>
    <t>Biochemistry &amp; Molecular Biology; Endocrinology &amp; Metabolism; Toxicology; Zoology</t>
  </si>
  <si>
    <t>KU324</t>
  </si>
  <si>
    <t>WOS:A1993KU32400006</t>
  </si>
  <si>
    <t>Vitta, A; Srisongcram, N; Thiproaj, J; Wongma, A; Polsut, W; Fukruksa, C; Yimthin, T; Mangkit, B; Thanwisai, A; Dekumyoy, P</t>
  </si>
  <si>
    <t>Vitta, Apichat; Srisongcram, Narongrit; Thiproaj, Jittranuch; Wongma, Anucha; Polsut, Wilaiwan; Fukruksa, Chamaiporn; Yimthin, Thatcha; Mangkit, Bandid; Thanwisai, Aunchalee; Dekumyoy, Paron</t>
  </si>
  <si>
    <t>PHYLOGENY OF ANGIOSTRONGYLUS CANTONENSIS IN THAILAND BASED ON CYTOCHROME C OXIDASE SUBUNIT I GENE SEQUENCE</t>
  </si>
  <si>
    <t>SOUTHEAST ASIAN JOURNAL OF TROPICAL MEDICINE AND PUBLIC HEALTH</t>
  </si>
  <si>
    <t>Angiostrongylus cantonensis; cytochrome c oxidase subunit I gene; phylogeny; snail; Thailand</t>
  </si>
  <si>
    <t>ACHATINA-FULICA; RAT LUNGWORM; EOSINOPHILIC MENINGOENCEPHALITIS; NEMATODA ANGIOSTRONGYLIDAE; SNAILS; METASTRONGYLIDAE; MENINGITIS; INFECTION; CHINA</t>
  </si>
  <si>
    <t>Angiostrongylus cantonensis is an emerging infectious agent causing eosinophilic meningitis or meningoencephalitis in humans with clinical manifestation of severe headache. Molecular genetic studies on classification and phylogeny of A. cantonensis in Thailand are limited. This study surveyed A. cantonensis larvae prevalence in natural intermediate hosts across Thailand and analyzed their phylogenetic relationships. A total of 14,032 freshwater and land snails were collected from 19 provinces of Thailand. None of Filopaludina sp, Pomacea sp, and Cyclophorus sp were infected with Angiostrongylus larvae, whereas Achatina fulica, Cryptozona siamensis, and Megaustenia siamensis collected from Kalasin, Kamphaeng Phet, Phetchabun, Phitsanulok, and Tak Provinces were infected, with C. siamensis being the common intermediate host. Based on morphology, larvae isolated from 11 samples of these naturally infected snails preliminarily were identified as A. cantonensis. Comparison of partial nucleotide sequences of cytochrome c oxidase subunit I gene revealed that four sequences are identical to A. cantonensis haplotype ac4 from Bangkok and the other seven to that of A. cantonensis isolate AC Thai, indicating two independent lineages of A. cantonensis in Thailand.</t>
  </si>
  <si>
    <t>[Vitta, Apichat; Srisongcram, Narongrit; Thiproaj, Jittranuch; Wongma, Anucha; Polsut, Wilaiwan; Fukruksa, Chamaiporn; Yimthin, Thatcha; Thanwisai, Aunchalee] Naresuan Univ, Fac Med Sci, Dept Microbiol &amp; Parasitol, Phitsanulok 65000, Thailand; [Vitta, Apichat; Thanwisai, Aunchalee] Naresuan Univ, CEMB, Phitsanulok, Thailand; [Vitta, Apichat; Thanwisai, Aunchalee] Naresuan Univ, Ctr Excellence Biodivers, Phitsanulok, Thailand; [Mangkit, Bandid] Kasetsart Univ, Fac Vet Technol, Dept Vet Technol, Bangkok, Thailand; [Dekumyoy, Paron] Mahidol Univ, Fac Trop Med, Dept Helminthol, Bangkok, Thailand</t>
  </si>
  <si>
    <t>Thailand Research Fund; Commission on Higher Education, Thailand; Naresun University [MRG5580044]</t>
  </si>
  <si>
    <t>Thailand Research Fund(Thailand Research Fund (TRF)); Commission on Higher Education, Thailand(Office of Higher Education Commission (OHEC)); Naresun University</t>
  </si>
  <si>
    <t>The authors thank The Thailand Research Fund, the Commission on Higher Education, Thailand and Naresun University for support (grant no. MRG5580044); the Department of Microbiology and Parasitology, Faculty of Medical Science, Naresuan University for provision of facilities; and Mr Roy Irvine Morien, Naresuan University Language Centre (NULC), Naresuan University for assistance in the English of the manuscript.</t>
  </si>
  <si>
    <t>SOUTHEAST ASIAN MINISTERS EDUC ORGANIZATION</t>
  </si>
  <si>
    <t>BANGKOK</t>
  </si>
  <si>
    <t>SEAMEO-TROPMED, 420-6 RAJVITHI RD,, BANGKOK 10400, THAILAND</t>
  </si>
  <si>
    <t>0125-1562</t>
  </si>
  <si>
    <t>SE ASIAN J TROP MED</t>
  </si>
  <si>
    <t>Southeast Asian J. Trop. Med. Public Health</t>
  </si>
  <si>
    <t>Public, Environmental &amp; Occupational Health; Infectious Diseases; Tropical Medicine</t>
  </si>
  <si>
    <t>DO8DI</t>
  </si>
  <si>
    <t>WOS:000378012400003</t>
  </si>
  <si>
    <t>Pinheiro, GL; Rodriguez, JE; Domont, GB; de Souza, W; Junqueira, M; Frases, S</t>
  </si>
  <si>
    <t>Pinheiro, Guilherme L.; Rodriguez, Jimmy Esneider; Domont, Gilberto B.; de Souza, Wanderley; Junqueira, Magno; Frases, Susana</t>
  </si>
  <si>
    <t>Biochemical Characterization of Streptomyces sp I1.2 Secretome Reveals the Presence of Multienzymatic Complexes Containing Cellulases and Accessory Enzymes</t>
  </si>
  <si>
    <t>Streptomyces; Secretome; Multienzymatic complex; BN-PAGE; Sugarcane bagasse</t>
  </si>
  <si>
    <t>SNAIL ACHATINA-FULICA; CLOSTRIDIUM-THERMOCELLUM; CELLULOMONAS-FIMI; HELIX-POMATIA; GIANT SNAIL; PURIFICATION; CELLULOSOME; DEGRADATION; AVICELASE; PROTEASE</t>
  </si>
  <si>
    <t>Two general strategies have been proposed for microbial cellulose degradation: filamentous fungi and aerobic bacteria secrete uncomplexed cellulases, while some anaerobic bacteria produce a cell-associated and large extracellular multienzymatic complex called cellulosomes. By using a combination of 1D-blue native (BN)-PAGE, 2D-BN/SDS-PAGE, zymography, and LC-MS/MS methods, we demonstrate here that Streptomyces sp. I1.2, an aerobic bacterium associated with the land snail Achatina fulica, is able to degrade both crystalline cellulose and sugarcane bagasse through the production of cellulolytic multienzymatic complexes containing different combinations of cellobiohydrolases, endo-glucanases, xylanases, lytic polysaccharide monooxygenases (LPMOs), and peptidases. The assembly and subunit composition of these complexes is specifically affected by the carbon source, while the multienzymatic complexes produced after growth in crystalline cellulose are composed mainly by one cellobiohydrolase and chitinase, in which the complexes produced in response to sugarcane bagasse are more heterogeneous and contain cellobiohydrolases, endo-glucanases, pectate lyases, one LPMO, beta-1,3-glucanases, and one xylanase. Our results suggest that Streptomyces sp. I1.2 displays an alternative mechanism for deconstruction of cellulose that depends upon a noncellulosomic association of catalytic subunits into high molecular weight complexes in order to achieve higher catalytic efficiencies.</t>
  </si>
  <si>
    <t>[Pinheiro, Guilherme L.] Inst Nacl Metrol Qualidade &amp; Tecnol, Diretoria Metrol Aplicada Ciencias Vida, Inmetro, Rio De Janeiro, Brazil; [Pinheiro, Guilherme L.; de Souza, Wanderley; Frases, Susana] Univ Fed Rio de Janeiro, Inst Biofis Carlos Chagas Filho, Lab Ultraestrutura Celular Hertha Meyer, UFRJ, Rio De Janeiro, Brazil; [Rodriguez, Jimmy Esneider; Domont, Gilberto B.; Junqueira, Magno] Univ Fed Rio de Janeiro, Inst Quim, Lab Quim Prot, Unidade Proteom,UFRJ, Rio De Janeiro, Brazil</t>
  </si>
  <si>
    <t>Frases, S (corresponding author), Univ Fed Rio de Janeiro, Inst Biofis Carlos Chagas Filho, Lab Ultraestrutura Celular Hertha Meyer, UFRJ, Rio De Janeiro, Brazil.</t>
  </si>
  <si>
    <t>Frases, Susana/W-9502-2019; Junqueira, Magno/A-7495-2012</t>
  </si>
  <si>
    <t>Frases, Susana/0000-0001-5875-9886; Junqueira, Magno/0000-0002-7036-0728</t>
  </si>
  <si>
    <t>We would like to thank the staff of Inmetro for technical assistance, insightful discussions, and comments and Josua Nosanchuk for English revision. This work was funded by the Brazilian research agencies Fundacao de Amparo a Pesquisa do Estado do Rio de Janeiro (FAPERJ) and Conselho Nacional de Desenvolvimento Cientifico e Tecnologico (CNPq).</t>
  </si>
  <si>
    <t>10.1007/s12155-016-9771-x</t>
  </si>
  <si>
    <t>EM1TQ</t>
  </si>
  <si>
    <t>WOS:000395100300001</t>
  </si>
  <si>
    <t>Takamatsu, N; Skiba, T; Muramoto, K; Kamiya, H</t>
  </si>
  <si>
    <t>Molecular cloning of the defense factor in the albumen gland of the sea hare Aplysia kurodai</t>
  </si>
  <si>
    <t>FEBS LETTERS</t>
  </si>
  <si>
    <t>sea hare; antibacterial glycoprotein; cDNA cloning; defense factor</t>
  </si>
  <si>
    <t>GIANT AFRICAN SNAIL; ANTINEOPLASTIC GLYCOPROTEIN; ANTIBACTERIAL PROTEIN; MARINE-INVERTEBRATES; PURIFICATION; PEPTIDES; MUCUS; EGGS</t>
  </si>
  <si>
    <t>Aplysianin-A, an antibacterial glycoprotein in the albumen gland of the sea hare Aplysia kurodai, inhibited the growth of both Gram-positive and Gram-negative bacteria. Aplysianin-A cDNA clones were isolated from an albumen gland cDNA library. Sequence analysis reveals that aplysianin-A is produced as a precursor protein of 556 amino acid residues with a signal peptide of 19 amino acid residues and contains 6 potential N-glycosylation sites, Aplysianin-A mRNA was expressed tissue-specifically in the albumen gland, Homology search reveals that aplysianin-A has a 50% overall amino acid sequence homology to achacin, an antibacterial glycoprotein of the giant African snail Achatina fulica.</t>
  </si>
  <si>
    <t>KITASATO UNIV,SCH FISHERIES SCI,DEPT MARINE BIOCHEM,SANRIKU,IWATE 02201,JAPAN</t>
  </si>
  <si>
    <t>Takamatsu, N (corresponding author), KITASATO UNIV,SCH SCI,DEPT BIOSCI,SAGAMIHARA,KANAGAWA 228,JAPAN.</t>
  </si>
  <si>
    <t>0014-5793</t>
  </si>
  <si>
    <t>FEBS LETT</t>
  </si>
  <si>
    <t>FEBS Lett.</t>
  </si>
  <si>
    <t>DEC 27</t>
  </si>
  <si>
    <t>10.1016/0014-5793(95)01375-X</t>
  </si>
  <si>
    <t>Biochemistry &amp; Molecular Biology; Biophysics; Cell Biology</t>
  </si>
  <si>
    <t>TM338</t>
  </si>
  <si>
    <t>WOS:A1995TM33800020</t>
  </si>
  <si>
    <t>Solorzano-Alava, L; Sanchez-Amador, F; Valverde, T</t>
  </si>
  <si>
    <t>Solorzano-Alava, Luis; Sanchez-Amador, Francisco; Valverde, Talia</t>
  </si>
  <si>
    <t>Angiostrongylus (Parastrongylus) cantonensis on intermediate and definitive host in Ecuador 2014-2017</t>
  </si>
  <si>
    <t>BIOMEDICA</t>
  </si>
  <si>
    <t>Spanish</t>
  </si>
  <si>
    <t>Angiostrongylus cantonensis; rats; host-parasite interactions; Ecuador</t>
  </si>
  <si>
    <t>ACHATINA-FULICA MOLLUSCA; EOSINOPHILIC MENINGITIS; RAT LUNGWORM; 1ST RECORD; DISEASE; NEMATODA; METASTRONGYLOIDEA; GASTROPODA</t>
  </si>
  <si>
    <t>Introduction: Angiostrongylus cantonensis is a serious public health problem and is widely distributed in the country. When the parasite infects the snails, it becomes entangled in its interior, being able to accidentally infect people and other mammals. Objective: To establish the geographic distribution of A. cantonensis of intermediate hosts (Achatina fulica) and definitive hosts (Rattus spp.) in Ecuador from 2014 to 2017. Materials and methods: 2908 A. fulica were collected in 16 provinces, by capture method per unit of effort for 30 minutes. 211 of which were captured: 20 were Rattus rattus and 191 R. norvegicus. The specimens were transported to the National Institute of Public Health and Research (INSPI) - Guayaquil. The larvae L3 were identified and counted in the tissues of the snail, which were then inoculated in laboratory rats to reproduce the life cycle. In the rodents, the brains, hearts, lung arteries and lungs were dissected, and the parasites were identified by taxonomic morphology. Results: Of the snails harvested, 441 positives were found for A. cantonensis (15.2%) and a total of 6166 L3 larvae. In Rattus spp., 77 (36.5%) infected with A. cantonensis, with a total of 220 organisms collected. Conclusions: The presence of A. cantonensis in several provinces has been confirmed, confirming the endemic nature of this zoonosis in the national territory. Rattus spp., constitute definitive hosts of the parasite, together with the existence of intermediate hosts, indicates the zoonotic potential of this parasitic infection.</t>
  </si>
  <si>
    <t>[Solorzano-Alava, Luis; Sanchez-Amador, Francisco] Inst Nacl Invest Salud Publ Leopoldo Izquieta Per, Ctr Referencia Nacl Parasitol, Ave Julian Coronel 905 Esmeraldas &amp; Jose Mascote, Guayaquil, Ecuador; [Valverde, Talia] Inst Ecuatoriano Seguridad Social, Ctr Especialidades Letamendi, Guayaquil, Ecuador</t>
  </si>
  <si>
    <t>Solorzano-Alava, L (corresponding author), Inst Nacl Invest Salud Publ Leopoldo Izquieta Per, Ctr Referencia Nacl Parasitol, Ave Julian Coronel 905 Esmeraldas &amp; Jose Mascote, Guayaquil, Ecuador.</t>
  </si>
  <si>
    <t>luisfernando.solorzano@gmail.com</t>
  </si>
  <si>
    <t>INST NACIONAL SALUD</t>
  </si>
  <si>
    <t>BOGOTA D C</t>
  </si>
  <si>
    <t>AVENIDA CALLE 26 NO 51-60, APARTADO AEREO 80334 Y 80080, BOGOTA D C, 00000, COLOMBIA</t>
  </si>
  <si>
    <t>0120-4157</t>
  </si>
  <si>
    <t>2590-7379</t>
  </si>
  <si>
    <t>Biomedica</t>
  </si>
  <si>
    <t>Tropical Medicine</t>
  </si>
  <si>
    <t>GZ6MB</t>
  </si>
  <si>
    <t>WOS:000449549800011</t>
  </si>
  <si>
    <t>Ehara, T; Kitajima, S; Kanzawa, N; Tamiya, T; Tsuchiya, T</t>
  </si>
  <si>
    <t>Antimicrobial action of achacin is mediated by L-amino acid oxidase activity</t>
  </si>
  <si>
    <t>achacin; antibacterial activity; L-amino acid oxidase; hydrogen peroxide; host defense; bacteria recognition</t>
  </si>
  <si>
    <t>APOPTOSIS-INDUCING PROTEIN; GIANT AFRICAN SNAIL; SNAKE-VENOM; SEA HARE; MOLECULAR-CLONING; APLYSIA-KURODAI; HYDROGEN-PEROXIDE; APOXIN-I; PURIFICATION; GLYCOPROTEIN</t>
  </si>
  <si>
    <t>Achacin is an antibacterial glycoprotein purified from the mucus of the giant snail, Achatina fulica Rrussac, as a Immoral defense factor. We showed that achacin has L-amino acid oxidase activity and can generate cytotoxic H2O2; however, the concentration of H2O2 was not sufficient to kill bacteria. The antibacterial activity of achacin was inhibited by various H2O2 scavengers. Immunochemical analysis revealed that achacin was preferentially bound to growth-phase bacteria, accounting for the important role in growth-phase-dependent antibacterial activity of achacin. Achacin may act as an important defense molecule against invading bacteria. (C) 2002 Federation of European Biochemical Societies. Published by Elsevier Science B.V. All rights reserved.</t>
  </si>
  <si>
    <t>Sophia Univ, Fac Sci &amp; Technol, Dept Chem, Tokyo 1028554, Japan</t>
  </si>
  <si>
    <t>Tsuchiya, T (corresponding author), Sophia Univ, Fac Sci &amp; Technol, Dept Chem, Tokyo 1028554, Japan.</t>
  </si>
  <si>
    <t>NOV 20</t>
  </si>
  <si>
    <t>PII S0014-5793(02)03608-6</t>
  </si>
  <si>
    <t>10.1016/S0014-5793(02)03608-6</t>
  </si>
  <si>
    <t>619PY</t>
  </si>
  <si>
    <t>WOS:000179486300024</t>
  </si>
  <si>
    <t>Cardoso, AM; Cavalcante, JJV; Cantao, ME; Thompson, CE; Flatschart, RB; Glogauer, A; Scapin, SMN; Sade, YB; Beltrao, PJMSI; Gerber, AL; Martins, OB; Garcia, ES; de Souza, W; Vasconcelos, ATR</t>
  </si>
  <si>
    <t>Cardoso, Alexander M.; Cavalcante, Janaina J. V.; Cantao, Mauricio E.; Thompson, Claudia E.; Flatschart, Roberto B.; Glogauer, Arnaldo; Scapin, Sandra M. N.; Sade, Youssef B.; Beltrao, Paulo J. M. S. I.; Gerber, Alexandra L.; Martins, Orlando B.; Garcia, Eloi S.; de Souza, Wanderley; Vasconcelos, Ana Tereza R.</t>
  </si>
  <si>
    <t>Metagenomic Analysis of the Microbiota from the Crop of an Invasive Snail Reveals a Rich Reservoir of Novel Genes</t>
  </si>
  <si>
    <t>RELEVANT DIFFERENCES; COMMUNITY STRUCTURE; FUNCTIONAL-ANALYSIS; ACHATINA-FULICA; GUT; BACTERIAL; DISCOVERY; GASTROPOD; IDENTIFICATION; PERSPECTIVE</t>
  </si>
  <si>
    <t>The shortage of petroleum reserves and the increase in CO2 emissions have raised global concerns and highlighted the importance of adopting sustainable energy sources. Second-generation ethanol made from lignocellulosic materials is considered to be one of the most promising fuels for vehicles. The giant snail Achatina fulica is an agricultural pest whose biotechnological potential has been largely untested. Here, the composition of the microbial population within the crop of this invasive land snail, as well as key genes involved in various biochemical pathways, have been explored for the first time. In a high-throughput approach, 318 Mbp of 454-Titanium shotgun metagenomic sequencing data were obtained. The predominant bacterial phylum found was Proteobacteria, followed by Bacteroidetes and Firmicutes. Viruses, Fungi, and Archaea were present to lesser extents. The functional analysis reveals a variety of microbial genes that could assist the host in the degradation of recalcitrant lignocellulose, detoxification of xenobiotics, and synthesis of essential amino acids and vitamins, contributing to the adaptability and wide-ranging diet of this snail. More than 2,700 genes encoding glycoside hydrolase (GH) domains and carbohydrate-binding modules were detected. When we compared GH profiles, we found an abundance of sequences coding for oligosaccharide-degrading enzymes (36%), very similar to those from wallabies and giant pandas, as well as many novel cellulase and hemicellulase coding sequences, which points to this model as a remarkable potential source of enzymes for the biofuel industry. Furthermore, this work is a major step toward the understanding of the unique genetic profile of the land snail holobiont.</t>
  </si>
  <si>
    <t>[Cardoso, Alexander M.; Cavalcante, Janaina J. V.; Flatschart, Roberto B.; Scapin, Sandra M. N.; Sade, Youssef B.; Beltrao, Paulo J. M. S. I.; Martins, Orlando B.; Garcia, Eloi S.; de Souza, Wanderley] Inst Nacl Metrol Qualidade &amp; Tecnol, Rio De Janeiro, Brazil; [Cantao, Mauricio E.; Thompson, Claudia E.; Glogauer, Arnaldo; Gerber, Alexandra L.; Vasconcelos, Ana Tereza R.] Lab Nacl Comp Cient, Rio De Janeiro, Brazil; [Cantao, Mauricio E.] Empresa Brasileira Pesquisa Agr CNPSA, Concordia, SC, Brazil; [Martins, Orlando B.] Univ Fed Rio de Janeiro, Inst Bioquim Med, Rio De Janeiro, Brazil; [de Souza, Wanderley] Univ Fed Rio de Janeiro, Inst Biofis Carlos Chagas Filho, BR-21941 Rio De Janeiro, Brazil; [Garcia, Eloi S.] Fundacao Oswaldo Cruz, Inst Oswaldo Cruz, Rio De Janeiro, Brazil</t>
  </si>
  <si>
    <t>amcardoso@bioqmed.ufrj.br; wsouza@biof.ufrj.br; atrv@lncc.br</t>
  </si>
  <si>
    <t>Cardoso, Alexander/S-6687-2017; Cardoso, Alexander/AAX-2505-2021; Sade, Youssef/GRX-8801-2022; Thompson, Claudia/C-3203-2014; Gerber, Alexandra Lehmkuhl/P-9412-2019; Vasconcelos, Ana Tereza R/I-1011-2012; Cavalcante, Janaina/X-8657-2018</t>
  </si>
  <si>
    <t>Cardoso, Alexander/0000-0003-2974-0232; Sade, Youssef/0000-0001-6041-0288; Thompson, Claudia/0000-0003-3639-1851; Gerber, Alexandra Lehmkuhl/0000-0001-5724-6106; Vasconcelos, Ana Tereza R/0000-0002-4632-2086; Cavalcante, Janaina/0000-0002-6059-7684; Miranda da Silva Iwakami Beltrao, Paulo Jose/0000-0002-2449-248X</t>
  </si>
  <si>
    <t>NOV 1</t>
  </si>
  <si>
    <t>e48505</t>
  </si>
  <si>
    <t>10.1371/journal.pone.0048505</t>
  </si>
  <si>
    <t>030WR</t>
  </si>
  <si>
    <t>WOS:000310601300015</t>
  </si>
  <si>
    <t>Vermeij, GJ</t>
  </si>
  <si>
    <t>Invasion and evolution: Why do herbivorous and carnivorous land snails invade but not originate on islands?</t>
  </si>
  <si>
    <t>Article; Proceedings Paper</t>
  </si>
  <si>
    <t>Annual Meeting of the American-Malacological-Society</t>
  </si>
  <si>
    <t>JUN 25-29, 2003</t>
  </si>
  <si>
    <t>Ann Arbor, MI</t>
  </si>
  <si>
    <t>Amer Malacol Soc</t>
  </si>
  <si>
    <t>gastropoda; herbivores; predators</t>
  </si>
  <si>
    <t>POPULATION-DYNAMICS; TREE SNAILS; EXTINCTION; GASTROPODA; GROWTH; LANDSNAIL; PATTERNS; BIOLOGY; CHOICE; SLUGS</t>
  </si>
  <si>
    <t>Species such as the giant African land snail (Achatina fulica) with high competitive and reproductive performance do not evolve on islands but are successful invaders once humans have helped them become established there. I suggest that ocean barriers, the small size of islands and the related low standard of performance among endemic insular species, and the apparent absence of herbivorous and carnivorous habits among endemic island snails, which are generally fungivorous and detritivorous, are three factors that together provide an explanation for this observation. A test of this hypothesis will require a much more detailed knowledge of the natural history of land snails in source regions and on islands than we now have.</t>
  </si>
  <si>
    <t>Univ Calif Davis, Dept Geol, Davis, CA 95616 USA</t>
  </si>
  <si>
    <t>Vermeij, GJ (corresponding author), Univ Calif Davis, Dept Geol, 1 Shields Ave, Davis, CA 95616 USA.</t>
  </si>
  <si>
    <t>vermeij@geology.ucdavis.edu</t>
  </si>
  <si>
    <t>APR 27</t>
  </si>
  <si>
    <t>1-2</t>
  </si>
  <si>
    <t>Science Citation Index Expanded (SCI-EXPANDED); Conference Proceedings Citation Index - Science (CPCI-S)</t>
  </si>
  <si>
    <t>039RU</t>
  </si>
  <si>
    <t>WOS:000237325300019</t>
  </si>
  <si>
    <t>Lange, MK; Penagos-Tabares, F; Velez, J; Gutierrez, J; Hirzmann, J; Chaparro-Gutierrez, JJ; Piedrahita, D; Taubert, A; Hermosilla, C</t>
  </si>
  <si>
    <t>Lange, M. K.; Penagos-Tabares, F.; Velez, J.; Gutierrez, J.; Hirzmann, J.; Chaparro-Gutierrez, J. J.; Piedrahita, Diego; Taubert, A.; Hermosilla, C.</t>
  </si>
  <si>
    <t>Regional report on Angiostrongylus vasorum in Colombia: Genetic similarity to European lineage</t>
  </si>
  <si>
    <t>The canine lungworm Angiostrongylus vasorum is considered neglected in South America and was only sporadically reported in dogs and wildlife. Gastropods act as obligatory intermediate hosts for this parasitosis. We here analysed Achatina fulica (African giant snail) populations from 5 regions of Colombia for A. vasorum infections. In total, 609 snails were collected from the departments Antioquia, Valle del Cauca and Putumayo. Angiostrongylus vasorum-infected A. Mica were found in all departments with a total prevalence of 3.9%. Larvae originating from Putumayo were molecularly characterized and identified as the European lineage of A. vasorum. This regional report shows for the first time the presence of A. vasorum in intermediate hosts in Colombia and the European genotype in South America.</t>
  </si>
  <si>
    <t>[Lange, M. K.; Penagos-Tabares, F.; Velez, J.; Hirzmann, J.; Taubert, A.; Hermosilla, C.] Justus Liebig Univ, Inst Parasitol, Schubertstr 81, D-35392 Giessen, Germany; [Penagos-Tabares, F.; Velez, J.; Gutierrez, J.; Chaparro-Gutierrez, J. J.; Piedrahita, Diego] Univ Antioquia, Fac Agr Sci, Vet Med Sch, CIBAV Res Grp, Carrera 75 65-87, Medellin, Colombia</t>
  </si>
  <si>
    <t>Lange, MK (corresponding author), Schubertstr 81, D-35392 Giessen, Germany.</t>
  </si>
  <si>
    <t>malin.k.lange@vetmed.uni-giessen.de; felipe.penagos@udea.edu.co; juan.velez@vetmed.uni-giessen.de; je.gutierrez@unal.edu.co; Joerg.hirzmann@vetmed.uni-giessen.de; jenny.chaparro@udea.edu.co; diego.piedrahita@udea.edu.co; anja.taubert@vetmed.uni-giessen.de; carlos.r.hermosilla@vetmed.uni-giessen.de</t>
  </si>
  <si>
    <t>Chaparro-Gutiérrez, Jenny J/CAJ-5734-2022</t>
  </si>
  <si>
    <t>Chaparro, Jenny/0000-0002-2750-0721; Velez, Juan/0000-0002-8635-7267; Penagos-Tabares, Felipe/0000-0002-4698-4741</t>
  </si>
  <si>
    <t>Ewald Berge foundation</t>
  </si>
  <si>
    <t>MKL is a PhD student of the GGL of the JLU Giessen and received a scholarship from the Hilde and Ewald Berge foundation.</t>
  </si>
  <si>
    <t>10.1016/j.vprsr.2018.03.004</t>
  </si>
  <si>
    <t>VJ4DI</t>
  </si>
  <si>
    <t>WOS:000592468400005</t>
  </si>
  <si>
    <t>Caldeira, RL; Mendonca, CLGF; Goveia, CO; Lenzi, HL; Graeff-Teixeira, C; Lima, WS; Mota, EM; Pecora, IL; de Medeiros, AMZ; Carvalho, ODS</t>
  </si>
  <si>
    <t>Caldeira, Roberta Lima; Mendonca, Cristiane L. G. F.; Goveia, Christiane Oliveira; Lenzi, Henrique L.; Graeff-Teixeira, Carlos; Lima, Walter S.; Mota, Ester M.; Pecora, Iracy Lea; de Medeiros, Aline Maria Zigiotto; Carvalho, Omar dos Santos</t>
  </si>
  <si>
    <t>First record of molluscs naturally infected with Angiostrongylus cantonensis (Chen, 1935) (Nematoda : Metastrongylidae) in Brazil</t>
  </si>
  <si>
    <t>angiostrongvIus cantonensis; terrestrial molluscs; Brazil</t>
  </si>
  <si>
    <t>EOSINOPHILIC-MENINGITIS; COSTARICENSIS; RATS; SNAILS</t>
  </si>
  <si>
    <t>Seeking the identification of Angiostrongylus cantonensis as a potential etiological agent of three clinical cases of eosinophilic meningitis, mollusc specimens were collected in the state of Espirito Santo, Brazil. The snails were identified as Sarasinula marginata (45 specimens), Subulina octona (157), Achatina fulica (45) and Bradybaena similaris (23). Larvae obtained were submitted to polymerase chain reaction and restriction fragment length polymorphism diagnosis. Their genetic profile were corresponded to A. cantonensis. Rattus norvegicus experimentally infected with third-stage larvae, developed menigoencephalitis, and parasites became sexually mature in the lungs. Additionally, larvae obtained from A. fulica snails, from Sao Vicente, state of Sao Paulo, also showed genetic profiles of this nematode. This is the first record of Brazilian molluscs infected with this nematode species.</t>
  </si>
  <si>
    <t>[Carvalho, Omar dos Santos] Fiocruz MS, Inst Rene Rachou, Lab Helmintoses Intestinais, BR-30190002 Belo Horizonte, MG, Brazil; [Mendonca, Cristiane L. G. F.] Pontificia Univ Catolica Minas Gerais, Rio De Janeiro, Brazil; [Lenzi, Henrique L.; Mota, Ester M.] Fiocruz MS, Inst Oswaldo Cruz, Lab Patol, BR-21045900 Rio De Janeiro, Brazil; [Graeff-Teixeira, Carlos] Pontificia Univ Catolica Rio de Janeiro, Mol Parasitol Lab, Porto Alegre, RS, Brazil; [Lima, Walter S.] Univ Fed Minas Gerais, Inst Ciencias Biol, Dept Parasitol, Belo Horizonte, MG, Brazil; [Pecora, Iracy Lea; de Medeiros, Aline Maria Zigiotto] Univ Estadual Paulista, Unidade Sao Vicente, BR-01419901 Sao Paulo, SP, Brazil</t>
  </si>
  <si>
    <t>Carvalho, ODS (corresponding author), Fiocruz MS, Inst Rene Rachou, Lab Helmintoses Intestinais, Av Augusto Lima 1715, BR-30190002 Belo Horizonte, MG, Brazil.</t>
  </si>
  <si>
    <t>Pecora, Iracy/B-6968-2012; Caldeira, Roberta/AAZ-3858-2020; de Medeiros, Aline Maria Zigiotto/F-5834-2019; Graeff-Teixeira, Carlos/A-5820-2012</t>
  </si>
  <si>
    <t>Pecora, Iracy/0000-0002-0608-8678; Caldeira, Roberta/0000-0003-4706-0732; de Medeiros, Aline Maria Zigiotto/0000-0003-0562-0404; Graeff-Teixeira, Carlos/0000-0003-2725-0061</t>
  </si>
  <si>
    <t>10.1590/S0074-02762007000700018</t>
  </si>
  <si>
    <t>243CD</t>
  </si>
  <si>
    <t>WOS:000251771600018</t>
  </si>
  <si>
    <t>Chen, MX; Zhang, RL; Ai, L; Chen, JX; Chen, SH; Huang, DN; Gao, ST; Geng, YJ; Li, XH; Zhu, XQ</t>
  </si>
  <si>
    <t>Chen, Mu-Xin; Zhang, Ren-Li; Ai, Lin; Chen, Jia-Xu; Chen, Shao-Hong; Huang, Da-Na; Gao, Shi-Tong; Geng, Yi-Jie; Li, Xiao-Heng; Zhu, Xing-Quan</t>
  </si>
  <si>
    <t>Seroprevalence of Angiostrongylus cantonensis Infection in Humans in China</t>
  </si>
  <si>
    <t>EOSINOPHILIC MENINGITIS; OUTBREAK</t>
  </si>
  <si>
    <t>A seroepidemiological survey was carried out in China during 2009-2010 to determine the extent of circulating antigens (CAg) for Angiostrongylus cantonensis in the Chinese population using the gold immunochromatographic assay, with the objective of elucidating the nationwide prevalence of angiostrongyliasis in China. A total of 1,730 blood samples was collected and assayed from the general adult population (the general group), and those involved in aquaculture or processing of snails Achatina fulica and Pomacea canaliculat (the occupational group) from 5 provinces (Fujian, Hunan, Guangdong, Guangxi, and Zhejiang) and 1 municipal city (Beijing). The overall seroprevalence for the occupational group was 7.4% (40/540), which was significantly higher (P &lt; 0.001) than that of the general group (0.8%, 9/1,190). The seroprevalence in males (9.5%) was significantly higher than in females (4.2%) (P &lt; 0.05). These results demonstrate that angiostrongyliasis represents a significant zoonotic disease in China, requiring the strengthening of food safety for control of this food-borne disease.</t>
  </si>
  <si>
    <t>[Chen, Mu-Xin; Zhang, Ren-Li; Huang, Da-Na; Gao, Shi-Tong; Geng, Yi-Jie; Li, Xiao-Heng] Shenzhen Ctr Dis Control &amp; Prevent, Shenzhen 518020, Guangdong, Peoples R China; [Ai, Lin; Chen, Jia-Xu; Chen, Shao-Hong] Chinese Ctr Dis Control &amp; Prevent, Natl Inst Parasit Dis, Shanghai 200025, Peoples R China; [Zhu, Xing-Quan] CAAS, State Key Lab Vet Etiol Biol, Key Lab Vet Parasitol Gansu Prov, Lanzhou Vet Res Inst, Lanzhou 730046, Gansu, Peoples R China</t>
  </si>
  <si>
    <t>Zhang, RL (corresponding author), Shenzhen Ctr Dis Control &amp; Prevent, Shenzhen 518020, Guangdong, Peoples R China.</t>
  </si>
  <si>
    <t>renlizhang@tom.com; xingquanzhu1@hotmail.com</t>
  </si>
  <si>
    <t>Natural Science Foundation of Guangdong Province [81518020030002]; State Key Laboratory of Veterinary Etiological Biology; Lanzhou Veterinary Research Institute; Chinese Academy of Agricultural Sciences; National Key Technology R D Program [2008BAI56B03]</t>
  </si>
  <si>
    <t>Natural Science Foundation of Guangdong Province(National Natural Science Foundation of Guangdong Province); State Key Laboratory of Veterinary Etiological Biology; Lanzhou Veterinary Research Institute; Chinese Academy of Agricultural Sciences; National Key Technology R D Program(National Key Technology R&amp;D Program)</t>
  </si>
  <si>
    <t>This work is supported, in part, by grants from the Natural Science Foundation of Guangdong Province (Grant 81518020030002) to R.-L.Z., the State Key Laboratory of Veterinary Etiological Biology, Lanzhou Veterinary Research Institute, Chinese Academy of Agricultural Sciences to X.-Q.Z., and the National Key Technology R &amp; D Program (Grant 2008BAI56B03) to J.-X.C.</t>
  </si>
  <si>
    <t>10.1645/GE-2614.1</t>
  </si>
  <si>
    <t>730TE</t>
  </si>
  <si>
    <t>WOS:000288056500024</t>
  </si>
  <si>
    <t>Majoros, G; Fukar, O; Farkas, R</t>
  </si>
  <si>
    <t>Majoros, Gabor; Fukar, Orsolya; Farkas, Robert</t>
  </si>
  <si>
    <t>Autochtonous infection of dogs and slugs with Angiostrongylus vasorum in Hungary</t>
  </si>
  <si>
    <t>Angiostrongylus vasorum; French heartworm; Canine angiostrongylosis; Hungary</t>
  </si>
  <si>
    <t>FROG RANA-TEMPORARIA; FOX VULPES-VULPES; CANINE ANGIOSTRONGYLOSIS; INTERMEDIATE HOST; COMMON FROG; FOOD; NEMATODA; IRELAND</t>
  </si>
  <si>
    <t>On the course of a helminthological survey of the dogs of Baranya County, Hungary Angiostrongylus vasorum infection was detected in two asymptomatic dogs. Identification of the parasite was based on morphology of the first-stage larvae (L1) isolated from droppings, and successful experimental infection with first stage larvae to laboratory reared Discus rotundatus and Lissachatina fulica snails, in order to exclude species of the family Filaroididae that have similar larvae to A. vasorum. While angiostrongylosis is widespread among foxes, this is the first report of A. vasorum infection in housedog in Hungary. In gardens, where infected dogs were being kept 91 specimens of 6 species of limacid and arionid slugs were collected of which 5 specimens of Anion lusitanicus were found to carry larvae of A. vasorum. Dogs usually do not ingest such large slugs willingly. Frogs are known to act as paratenic hosts in the life cycle of A. vasorum. Since one of the infected dogs harboured also infection with the intestinal trematode Alaria alata, of which frogs certainly play the role of the second intermediate host, therefore it is assumed that in this case the dog became infected with A. vasorum by eating frogs. (C) 2010 Elsevier B.V. All rights reserved.</t>
  </si>
  <si>
    <t>[Majoros, Gabor; Fukar, Orsolya; Farkas, Robert] Szent Istvan Univ, Dept Parasitol &amp; Zool, Fac Vet Sci, H-1078 Budapest, Hungary</t>
  </si>
  <si>
    <t>Majoros, G (corresponding author), Istvan U 2, H-1078 Budapest, Hungary.</t>
  </si>
  <si>
    <t>majoros.gabor@aotk.szie.hu; farkas.robert@aotk.szie.hu</t>
  </si>
  <si>
    <t>DEC 15</t>
  </si>
  <si>
    <t>3-4</t>
  </si>
  <si>
    <t>10.1016/j.vetpar.2010.09.012</t>
  </si>
  <si>
    <t>693OD</t>
  </si>
  <si>
    <t>WOS:000285232500026</t>
  </si>
  <si>
    <t>Nurinsiyah, AS; Hausdorf, B</t>
  </si>
  <si>
    <t>Nurinsiyah, Ayu Savitri; Hausdorf, Bernhard</t>
  </si>
  <si>
    <t>Listing, impact assessment and prioritization of introduced land snail and slug species in Indonesia</t>
  </si>
  <si>
    <t>JOURNAL OF MOLLUSCAN STUDIES</t>
  </si>
  <si>
    <t>ANGIOSTRONGYLUS-CANTONENSIS; NONMARINE SNAILS; FRAMEWORK; INVASION; PACIFIC; ISLANDS; CLASSIFICATION; DIVERSITY; GASTROPOD; PATTERNS</t>
  </si>
  <si>
    <t>As the basis for an assessment of the impact of introduced land snail and slug species in Indonesia, we provide a list of these species and specify their distribution in Indonesia, their native range, their habitats and their earliest recorded occurrence in Indonesia. We focus in particular on Java, but also provide data for other parts of Indonesia. Fifteen land snail and slug species occurring in Indonesia are considered introduced. These introduced species are represented in Indonesia by multiple self-sustaining populations in the wild and, thus, are classified as invasive. Using a generic scoring system, we assess the impact of these species with regard to natural environments and to socio-economic issues. Based on this, we suggest a preliminary prioritization for invasive species. We show that Laevicaulis alte, Sarasinula plebeia, Bradybaena similaris and Lissachatina fulica have the highest negative impact scores. This is mainly because of their impact on agriculture and their possible importance as intermediate hosts of the rat lungworm (Angiostrongylus cantonensis), a parasite causing eosinophilic meningitis in humans. In order to fulfil one of the targets of the Strategic Plan for Biodiversity 2011-2020, we outline possible measures to control priority species. Finally, we discuss the different scoring systems used for assessing the impacts of introduced species.</t>
  </si>
  <si>
    <t>[Nurinsiyah, Ayu Savitri; Hausdorf, Bernhard] Univ Hamburg, Zool Museum, Ctr Nat Hist, Martin Luther King Pl 3, D-20146 Hamburg, Germany</t>
  </si>
  <si>
    <t>Hausdorf, B (corresponding author), Univ Hamburg, Zool Museum, Ctr Nat Hist, Martin Luther King Pl 3, D-20146 Hamburg, Germany.</t>
  </si>
  <si>
    <t>hausdorf@zoologie.uni-hamburg.de</t>
  </si>
  <si>
    <t>Nurinsiyah, Ayu/AAQ-7865-2020; Nurinsiyah, Ayu Savitri/AAV-9986-2021; Hausdorf, Bernhard/E-9829-2016</t>
  </si>
  <si>
    <t>Nurinsiyah, Ayu Savitri/0000-0003-2595-6482; Hausdorf, Bernhard/0000-0002-1604-1689</t>
  </si>
  <si>
    <t>Indonesian-German Scholarship Program (KEMENDIKTIRISTEK-RI); University of Hamburg; Conchologist of America (Walter Sage Memorial Award); BMBF (INDOBIOSYS MfN Berlin) [16GW0111K]; Indonesian-German Scholarship Program (DAAD)</t>
  </si>
  <si>
    <t>Indonesian-German Scholarship Program (KEMENDIKTIRISTEK-RI); University of Hamburg; Conchologist of America (Walter Sage Memorial Award); BMBF (INDOBIOSYS MfN Berlin)(Federal Ministry of Education &amp; Research (BMBF)); Indonesian-German Scholarship Program (DAAD)</t>
  </si>
  <si>
    <t>We are grateful to Alfiah, Heryanto, N. Isnaningsih, R. Marwoto, N. Mujiono and R. Prihandini from the Museum Zoologicum Bogoriense Indonesia for providing resources and help in laboratory work; A.F. Bakti (Bandung), H. Cahyono (Malang), I. Faizah (Lebak), H. Fauzia (Malang), F. Irsyad (Bandung), Kaspo (Yogyakarta), H. Mada (Bandung), R. Nasrullah (Tasikmalaya), E. Nurlela (Bandung), Y. Prasetio (Kabandungan), M. Rizky (Tasikmalaya) and F. Sari (Bandung) for assistance in with field and laboratory work; and T. Setiadi (Jakarta), who provided the distribution map and supported the study in many ways. We thank J.K. Foon and an anonymous referee for their constructive criticism of a previous version of the manuscript. The study was facilitated by Kijang Hitam (B2558CE) and funded by the Indonesian-German Scholarship Program (KEMENDIKTIRISTEK-RI and DAAD), the University of Hamburg, the Conchologist of America (Walter Sage Memorial Award), and BMBF (INDOBIOSYS MfN Berlin, 16GW0111K).</t>
  </si>
  <si>
    <t>0260-1230</t>
  </si>
  <si>
    <t>1464-3766</t>
  </si>
  <si>
    <t>J MOLLUS STUD</t>
  </si>
  <si>
    <t>J. Molluscan Stud.</t>
  </si>
  <si>
    <t>10.1093/mollus/eyy062</t>
  </si>
  <si>
    <t>HQ7FP</t>
  </si>
  <si>
    <t>WOS:000462585500010</t>
  </si>
  <si>
    <t>Capinera, JL; Dickens, K</t>
  </si>
  <si>
    <t>Capinera, John L.; Dickens, Katrina</t>
  </si>
  <si>
    <t>Some effects of copper-based fungicides on plant-feeding terrestrial molluscs: A role for repellents in mollusc management</t>
  </si>
  <si>
    <t>CROP PROTECTION</t>
  </si>
  <si>
    <t>Terrestrial snails; Terrestrial slug; Molluscicide bait; Repellent; Feeding deterrent; Copper; Fungicide</t>
  </si>
  <si>
    <t>SLUG; SNAIL; PEST; SYSTEMS</t>
  </si>
  <si>
    <t>The effects of three copper-based fungicides on feeding by four terrestrial molluscs (two slugs and two snails) were assessed in laboratory choice and no-choice tests. These products functioned effectively as short-term feeding deterrents. However, a copper hydroxide-based fungicide was more persistent than copper octanate- and copper diammonia diacetate-based fungicides under field conditions. Tests with foliage treated in the field and fed to Leidyula floridana and Lissachatina fulica showed that significant feeding suppression persisted for several days. We also determined that copper hydroxide was repellent, affecting movement of L. floridana slugs independent of food. Further, we assessed copper hydroxide effects with and without iron phosphate molluscicide bait. Copper hydroxide alone significantly suppressed foliage consumption, but did not affect slug survival. Iron phosphate bait alone caused slug mortality, and significantly suppressed feeding, but only after 24 h. Significantly improved foliage protection, relative to iron phosphate bait application alone, was attained when copper hydroxide repellent was used simultaneously with iron phosphate bait. Where terrestrial molluscs are a plant protection issue, it appears that ancillary benefit can be derived from using copper hydroxide fungicides. These data provide evidence for the potential application of the push pull or stimulo-deterrent concept relative to mollusc management; plant protection may be enhanced when attractant and repellent treatments are applied simultaneously. (C) 2016 Elsevier Ltd. All rights reserved.</t>
  </si>
  <si>
    <t>[Capinera, John L.; Dickens, Katrina] Univ Florida, Dept Entomol &amp; Nematol, Gainesville, FL 32611 USA</t>
  </si>
  <si>
    <t>Capinera, JL (corresponding author), Univ Florida, Dept Entomol &amp; Nematol, Gainesville, FL 32611 USA.</t>
  </si>
  <si>
    <t>capinera@ufl.edu; kdickens235@ufl.edu</t>
  </si>
  <si>
    <t>0261-2194</t>
  </si>
  <si>
    <t>1873-6904</t>
  </si>
  <si>
    <t>CROP PROT</t>
  </si>
  <si>
    <t>Crop Prot.</t>
  </si>
  <si>
    <t>10.1016/j.cropro.2016.01.018</t>
  </si>
  <si>
    <t>Agronomy</t>
  </si>
  <si>
    <t>DH1PL</t>
  </si>
  <si>
    <t>WOS:000372557300010</t>
  </si>
  <si>
    <t>Martins, FG; Garcia, JS; Torres, EJL; Santos, MAJ; Massard, CL; Pinheiro, J</t>
  </si>
  <si>
    <t>Martins, F. G.; Garcia, J. S.; Torres, E. J. L.; Santos, M. A. J.; Massard, C. L.; Pinheiro, J.</t>
  </si>
  <si>
    <t>First record of Bulimulus tenuissimus (Mollusca) as potential experimental intermediate host of Angiostrongylus cantonensis (Nematoda)</t>
  </si>
  <si>
    <t>Bulimulus tenuissimus; Bulimulidae; Metastrogylidae; potential new intermediate host</t>
  </si>
  <si>
    <t>ACHATINA-FULICA; EOSINOPHILIC MENINGITIS; LAND SNAILS; METASTRONGYLIDAE; GASTROPODA; METABOLISM; INFECTION</t>
  </si>
  <si>
    <t>Snails are essential to complete the life cycle of the metastrongylid nematode Angiostrongylus cantonensis, the causative agent of infections in domestic and wild animals, mainly rodents, and also of neural angiostrongyliasis or eosinophilic meningitis in humans. There are many reports of mollusks that can act as intermediate hosts of this parasite, especially freshwater snails and the African giant Achatina fulica. The terrestrial gastropod Bulimulus tenuissimus is widely distributed in Brazil and other species of the same genus occur in Brazil and other countries, overlapping regions in which there are reports of the occurrence of A. cantonensis and angiostrongyliasis. In spite of this, there are no records in the literature of this species performing the role of intermediate host to A. cantonensis. The present study analyzed the experimental infection with first-stage larvae of A. cantonensis, under laboratory conditions, of B. tenuissimus, by using histology and electron microscopy techniques. Three weeks after exposure to L1 larvae, it was possible to recover L3 larvae in small numbers from the infected snails. Developing larvae were observed in the cephalopedal mass (foot), ovotestis, and mantle tissues, being located inside a granulomatous structure composed of hemocyte infiltration, but there was no calcium or collagen deposition in these structures in significant amounts. In the third week post exposure, it was possible observe a sheath around the developing larvae. The infected snails presented reduction in the fibrous muscular tissue in the foot region, loss of the acinar organization in the digestive gland, with increase of amorphous material inside the acini and loss of epithelial pattern of nuclear organization in the acinar cells. However, the ovotestis seemed unaffected by the infection, since there was a large number of developing oocytes and spermatozoa in different stages of formation. The digestion of infected snails allows us the third-stage recovery rate of 17.25%, at 14 days post exposure to the L1. These L3 recovered from B. tenuissimus were used to infect rats experimentally, and 43 days post infection first-stage (L1) larvae of A. cantonensis were recovered from fresh feces. The results presented constituted the first report of the role of B. tenuissimus as an experimental intermediate host to A. cantonensis and shed some light on a possible problem, since the overlapping distribution of B. tenuissimus and A. cantonensis in Brazil and other countries where different species of Bulimulus occur enables the establishment and maintenance of the life cycle of this parasite in nature, with wild rodents as reservoirs, acting as a source of infection to humans, causing neural angiostrongyliasis.</t>
  </si>
  <si>
    <t>[Martins, F. G.; Massard, C. L.; Pinheiro, J.] UFRRJ, Inst Vet, Programa Posgrad Ciencias Vet, BR 465,Km 7, BR-23897000 Seropedica, RJ, Brazil; [Garcia, J. S.] Fundacao Oswaldo Cruz, FIOCRUZ, Lab Biol &amp; Parasitol Mamiferos Silvestres Reserva, Ave Brasil 4365, BR-21040360 Rio De Janeiro, RJ, Brazil; [Torres, E. J. L.] Univ Estado Rio De Janeiro, Fac Ciencias Med, Dept Imunol Microbiol &amp; Parasitol, Rio De Janeiro, RJ, Brazil; [Santos, M. A. J.] Inst Ciencias Biol &amp; Saude, Dept Biol Anim, BR 465,Km 7, BR-23897000 Seropedica, RJ, Brazil; [Massard, C. L.] Inst Vet, Dept Parasitol Anim, BR 465,Km 7, BR-23897000 Seropedica, RJ, Brazil; [Pinheiro, J.] Inst Ciencias Biol &amp; Saude, Dept Ciencias Fisiol, BR 465,Km 7, BR-23897000 Seropedica, RJ, Brazil</t>
  </si>
  <si>
    <t>Pinheiro, J (corresponding author), UFRRJ, Inst Vet, Programa Posgrad Ciencias Vet, BR 465,Km 7, BR-23897000 Seropedica, RJ, Brazil.;Pinheiro, J (corresponding author), Inst Ciencias Biol &amp; Saude, Dept Ciencias Fisiol, BR 465,Km 7, BR-23897000 Seropedica, RJ, Brazil.</t>
  </si>
  <si>
    <t>jairopinheirodasilva@gmail.com</t>
  </si>
  <si>
    <t>Pinheiro, Jairo/AAU-1560-2020</t>
  </si>
  <si>
    <t>Pinheiro, Jairo/0000-0001-8370-2814; Massard, Carlos Luiz/0000-0002-8465-3038</t>
  </si>
  <si>
    <t>Coordenacao de Aperfeicoamento de Pessoal de Nivel Superior (CAPES); Fundacao Carlos Chagas Filho de Amparo a Pesquisa do Estado do Rio de Janeiro (FAPERJ) [E-26/203.004/2016]; Conselho Nacional para o Desenvolvimento Cientifico e Tecnologico (CNPq) [305587/2015-3, 447211/2014-5]</t>
  </si>
  <si>
    <t>Coordenacao de Aperfeicoamento de Pessoal de Nivel Superior (CAPES)(Coordenacao de Aperfeicoamento de Pessoal de Nivel Superior (CAPES)); Fundacao Carlos Chagas Filho de Amparo a Pesquisa do Estado do Rio de Janeiro (FAPERJ)(Fundacao Carlos Chagas Filho de Amparo a Pesquisa do Estado do Rio De Janeiro (FAPERJ)); Conselho Nacional para o Desenvolvimento Cientifico e Tecnologico (CNPq)(Conselho Nacional de Desenvolvimento Cientifico e Tecnologico (CNPQ))</t>
  </si>
  <si>
    <t>The authors would like to thank Coordenacao de Aperfeicoamento de Pessoal de Nivel Superior (CAPES) by scholarship, Fundacao Carlos Chagas Filho de Amparo a Pesquisa do Estado do Rio de Janeiro (FAPERJ) (Process Number: E-26/203.004/2016) and Conselho Nacional para o Desenvolvimento Cientifico e Tecnologico (CNPq) (Process Numbers: 305587/2015-3 and 447211/2014-5, by financial support.</t>
  </si>
  <si>
    <t>10.1590/1519-6984.188914</t>
  </si>
  <si>
    <t>HU4GX</t>
  </si>
  <si>
    <t>WOS:000465233500019</t>
  </si>
  <si>
    <t>Gerlach, J</t>
  </si>
  <si>
    <t>Predator, prey and pathogen interactions in introduced snail populations</t>
  </si>
  <si>
    <t>ANIMAL CONSERVATION</t>
  </si>
  <si>
    <t>EUGLANDINA-ROSEA; BIOLOGICAL-CONTROL; LAND SNAILS; EXTINCTION</t>
  </si>
  <si>
    <t>The introduction of the carnivorous snail Euglandina rosea to Pacific islands by biological control programmes has had a devastating effect on native snail populations. In most areas the target species, Achatina fulica, has not been affected. although some unsubstantiated reports have led to E. rosea being viewed as an effective control agent. Data from recent laboratory and field studies of E. rosea were combined into a simple model of the interactions between populations of E. rosea and A. fulica and a disease agent. Predictions from the model correspond closely with field data from a number of sites. The model suggests that apparent reductions in A. fulica numbers following E. rosea introduction are the result of a combination of predation and disease effects, and that although the maximum population levels are reduced the population is stabilized at a relatively high level. The model predicts that both A. fulica and E. rosea populations will persist. Partulidae will decline following E. rosea invasion although Samoana spp. may persist at reduced densities. More effective control of A. fulica can be achieved through manual collecting. Control of E. rosea requires the imposition of a significant novel mortality factor.</t>
  </si>
  <si>
    <t>Gerlach, J (corresponding author), 133 Cherry Hinton Rd, Cambridge CB1 7BX, England.</t>
  </si>
  <si>
    <t>jstgerlach@aol.com</t>
  </si>
  <si>
    <t>Gerlach, Justin/0000-0002-0157-0449</t>
  </si>
  <si>
    <t>1367-9430</t>
  </si>
  <si>
    <t>1469-1795</t>
  </si>
  <si>
    <t>ANIM CONSERV</t>
  </si>
  <si>
    <t>Anim. Conserv.</t>
  </si>
  <si>
    <t>10.1017/S136794300100124X</t>
  </si>
  <si>
    <t>461BA</t>
  </si>
  <si>
    <t>WOS:000170344000003</t>
  </si>
  <si>
    <t>Rangel, FCS; Gomes, SR; Canuto, T; Rodrigues, PS; Thiengo, SC</t>
  </si>
  <si>
    <t>Rangel, Flavia C. S.; Gomes, Suzete R.; Canuto, Thamires; Rodrigues, Paulo S.; Thiengo, Silvana C.</t>
  </si>
  <si>
    <t>Diversity of non-marine gastropods of the Fiocruz Atlantic Forest Biological Station and adjacents urban areas, Rio de Janeiro, RJ, Brasil</t>
  </si>
  <si>
    <t>ANAIS DA ACADEMIA BRASILEIRA DE CIENCIAS</t>
  </si>
  <si>
    <t>Atlantic Forest; Gastropoda; biodiversity; associated helminths</t>
  </si>
  <si>
    <t>LAND</t>
  </si>
  <si>
    <t>Our main objective was to perform a preliminary survey of the non-marine gastropods at the Estacao Biologica Fiocruz Mata Atlantica (EFMA) and its adjacent urban areas, also considering samples from other localities of the Parque Estadual da Pedra Branca received as donation, in Rio de Janeiro, RJ, Brazil. Infection by larval helminths of medical and veterinary importance was also investigated in 348 specimens of five freshwater species and two specimens of the terrestrial species Achatina fulica. In all, 584 samples of molluscs from 34 collection sites were obtained. They represented 31 species classified in 16 families. Fifteen species were exclusive to the EFMA area. In the urban area mainly exotic and/or synanthropic species were found. Some of them were found in the forest border as well. The freshwater Biomphalaria tenagophila, an intermediate host of the trematode that causes schistosomiasis mansoni, was found parasitized by Xiphidiocercarie cercariae and the Afro-asiatic Melanoides tuberculata by Pleurolophocercus cercaria. The finding of endemic and exotic species, including transmitters of parasites, demonstrate the importance of fast surveys such as the present study. However, considering the great diversity of endemic molluscs found in a relatively small part of the EFMA, we highlight the necessity of further additional studies.</t>
  </si>
  <si>
    <t>[Rangel, Flavia C. S.; Gomes, Suzete R.; Canuto, Thamires; Rodrigues, Paulo S.; Thiengo, Silvana C.] Fundacao Oswaldo Cruz, Lab Referencia Nacl Esquistossomose Malacol, Inst Oswaldo Cruz, Ave Brasil 4365, BR-21040360 Rio De Janeiro, RJ, Brazil</t>
  </si>
  <si>
    <t>Gomes, SR (corresponding author), Fundacao Oswaldo Cruz, Lab Referencia Nacl Esquistossomose Malacol, Inst Oswaldo Cruz, Ave Brasil 4365, BR-21040360 Rio De Janeiro, RJ, Brazil.</t>
  </si>
  <si>
    <t>suzetebio@yahoo.com.br</t>
  </si>
  <si>
    <t>Cristina dos Santos Rangel, Flavia/0000-0003-3164-0871; Thiengo, Silvana/0000-0002-5547-206X; Canuto de Oliveira, Thamires/0000-0001-7278-9547; Rodrigues, Paulo/0000-0003-3946-6441</t>
  </si>
  <si>
    <t>ACAD BRASILEIRA DE CIENCIAS</t>
  </si>
  <si>
    <t>RIO JANEIRO</t>
  </si>
  <si>
    <t>RUA ANFILOFIO DE CARVALHO, 29, 3 ANDAR, 20030-060 RIO JANEIRO, BRAZIL</t>
  </si>
  <si>
    <t>0001-3765</t>
  </si>
  <si>
    <t>1678-2690</t>
  </si>
  <si>
    <t>AN ACAD BRAS CIENC</t>
  </si>
  <si>
    <t>An. Acad. Bras. Cienc.</t>
  </si>
  <si>
    <t>e20190691</t>
  </si>
  <si>
    <t>10.1590/0001-3765202120190691</t>
  </si>
  <si>
    <t>SR5KU</t>
  </si>
  <si>
    <t>WOS:000661081600001</t>
  </si>
  <si>
    <t>Sri-Aroon, P; Chusongsang, P; Chusongsang, Y; Surinthwong, P; Butraporn, P; Lohachit, C</t>
  </si>
  <si>
    <t>Sri-aroon, Pusadee; Chusongsang, Phiraphol; Chusongsang, Yupa; Surinthwong, Pornpimol; Butraporn, Piyarat; Lohachit, Chantima</t>
  </si>
  <si>
    <t>SNAILS AND TREMATODE INFECTION AFTER INDIAN OCEAN TSUNAMI IN PHANG-NGA PROVINCE, SOUTHERN THAILAND</t>
  </si>
  <si>
    <t>tsunami; snails; trematode infection</t>
  </si>
  <si>
    <t>The tsunami and non-tsunami affected areas of Takua Pa District, Phang-Nga Province were investigated for fresh- and brackish-water snails that transmit human parasitic diseases during 2006 and 2007. Among 46 snail species found, 17 species of 8 families were freshwater snails, 28 species of another 7 families were brackish-water snails, and 1 species was a land snail. Of these species, 11 freshwater snails, 4 brackish-water snails and 1 land snail were of medical importance. The fresh-water snails were Pomacea canaliculata, Pila angelica, P. gracilis, P. polita, Filopaludina (S.) martensi, F. (F.) s. polygramma, Melanoides tuberculata, Indoplanorbis exuxtus, Radix rubiginosa, Helicorbis umbilicalis, Gyraulus convexiusculus. Four brackish-water snails were Cerithidea cingulata, C. djadjarensis, C. alata, Sermyla riqueti and Achatina fulica was the land snail. I. exutus, M. tuberculata and F. (F.) s. polygramma harbored Xiphidio, Microcercus, Furocercus, Echinostome cercariae, and cercaria without eyespots or tail with hair. Three species of brackish-water snails, Cerithidia cingulata, C. djadjariensis, and C. alata presented with 6 types of trematode cercariae and rediae. Knowledge of medically important snails and their parasitic diseases, and prevention were given to Takua Pa people by poster, pamphlets and broadcasting through community radio.</t>
  </si>
  <si>
    <t>[Sri-aroon, Pusadee; Chusongsang, Phiraphol; Chusongsang, Yupa; Butraporn, Piyarat; Lohachit, Chantima] Mahidol Univ, Fac Trop Med, Dept Social &amp; Environm Med, Appl Malacol Ctr, Bangkok 10400, Thailand; [Surinthwong, Pornpimol] Mahidol Univ, Coll Sports Sci &amp; Technol, Nakhon Pathom, Thailand</t>
  </si>
  <si>
    <t>Sri-Aroon, P (corresponding author), Mahidol Univ, Fac Trop Med, Dept Social &amp; Environm Med, Appl Malacol Ctr, 420-6 Ratchawithi Rd, Bangkok 10400, Thailand.</t>
  </si>
  <si>
    <t>tmpsa@mahidol.ac.th</t>
  </si>
  <si>
    <t>Medicus Mundi Italy; Fondazione della Comunita Bresciana; Brescia University, Italy</t>
  </si>
  <si>
    <t>This work was supported by Medicus Mundi Italy, Fondazione della Comunita Bresciana and Brescia University, Italy. We would like to acknowledge the efforts of Drs Pratap Singhasivanon, Sasithon Pukrittayakamee and Francesco Castelli. We sincerely thank the health authorities and local people of Takua Pa District for their help. We Would like to extend our thanks to the Royal Thai Navy at Phang-Nga Province for the residences during the field surveys. Finally, we appreciate the Department of Social and Environmental Medicine, Faculty of Tropical Medicine, Mahidol University for providing the facilities for this study.</t>
  </si>
  <si>
    <t>552GY</t>
  </si>
  <si>
    <t>WOS:000274277900008</t>
  </si>
  <si>
    <t>Mane, PC; Sayyed, SAR; Kadam, DD; Shinde, MD; Fatehmulla, A; Aldhafiri, AM; Alghamdi, EA; Amalnerkar, DP; Chaudhari, RD</t>
  </si>
  <si>
    <t>Mane, Pramod C.; Sayyed, Shabnam A. R.; Kadam, Deepali D.; Shinde, Manish D.; Fatehmulla, Amanullah; Aldhafiri, Abdullah M.; Alghamdi, Eman A.; Amalnerkar, Dinesh P.; Chaudhari, Ravindra D.</t>
  </si>
  <si>
    <t>Terrestrial snail-mucus mediated green synthesis of silver nanoparticles and in vitro investigations on their antimicrobial and anticancer activities</t>
  </si>
  <si>
    <t>SCIENTIFIC REPORTS</t>
  </si>
  <si>
    <t>NANOMATERIALS; PROTECTION</t>
  </si>
  <si>
    <t>Over the past few years, biogenic methods for designing silver nanocomposites are in limelight due to their ability to generate semi-healthcare and para-pharmaceutical consumer goods. The present study reports the eco-friendly synthesis of silver nanoparticles from the hitherto unexplored mucus of territorial snail Achatina fulica by the facile, clean and easily scalable method. The detailed characterization of the resultant samples by UV-Visible Spectroscopy, FESEM-EDS, XRD and FTIR Spectroscopy techniques corroborated the formation of silver nanoparticles in snail mucus matrix. The resultant samples were tested against a broad range of Gram positive and Gram negative bacteria like Escherichia coli, Staphylococcus aureus, Klebsiella pneumoniae, Pseudomonas aeruginosa and a fungal strain Aspergillus fumigatus by well diffusion method. The results indicate that silver nanoparticles in mucus matrix exhibit strong antibacterial as well as antifungal activity. The pertinent experiments were also performed to determine the inhibitory concentration against both bacterial and fungal strains. Anticancer activity was executed by in vitro method using cervical cancer cell lines. Curiously, our biogenically synthesized Ag nanoparticles in biocompatible mucus revealed anticancer activity and demonstrated more than 15% inhibition of Hela cells. We suggest an interesting possibility of formulating antimicrobial and possibly anticancer creams/gels for topical applications in skin ailments.</t>
  </si>
  <si>
    <t>[Mane, Pramod C.; Sayyed, Shabnam A. R.; Kadam, Deepali D.; Chaudhari, Ravindra D.] Shri Shiv Chhatrapati Coll Arts Commerce &amp; Sci, PG Dept Zool &amp; Res Ctr, Pune 410502, Maharashtra, India; [Shinde, Manish D.] Ctr Mat Elect Technol, Off Pashan Rd, Pune 411008, Maharashtra, India; [Fatehmulla, Amanullah; Aldhafiri, Abdullah M.; Alghamdi, Eman A.] King Saud Univ, Dept Phys &amp; Astron, Coll Sci, POB 2455, Riyadh 11451, Saudi Arabia; [Amalnerkar, Dinesh P.] Savitribai Phule Pune Univ, Dept Technol, Pune 411008, Maharashtra, India</t>
  </si>
  <si>
    <t>Chaudhari, RD (corresponding author), Shri Shiv Chhatrapati Coll Arts Commerce &amp; Sci, PG Dept Zool &amp; Res Ctr, Pune 410502, Maharashtra, India.;Aldhafiri, AM (corresponding author), King Saud Univ, Dept Phys &amp; Astron, Coll Sci, POB 2455, Riyadh 11451, Saudi Arabia.;Amalnerkar, DP (corresponding author), Savitribai Phule Pune Univ, Dept Technol, Pune 411008, Maharashtra, India.</t>
  </si>
  <si>
    <t>adhafiri@ksu.edu.sa; dpa54@yahoo.co.in; rdchaudhari2004@yahoo.co.in</t>
  </si>
  <si>
    <t>Amalnerkar, Dinesh P/C-5926-2013</t>
  </si>
  <si>
    <t>AMALNERKAR, DINESH/0000-0002-0616-1396</t>
  </si>
  <si>
    <t>Deanship of Scientific Research at King Saud University [RG-1440-093]</t>
  </si>
  <si>
    <t>Deanship of Scientific Research at King Saud University(King Saud University)</t>
  </si>
  <si>
    <t>The authors would like to express their sincere thanks and gratitude to the Chairman and Trustees, JTSSPM, Junnar and the Principal, Shri Shiv Chhatrapati College, Junnar for providing all the laboratory facilities. The authors extend their appreciation to the Deanship of Scientific Research at King Saud University for funding this work through Research Grant No (RG-1440-093).</t>
  </si>
  <si>
    <t>NATURE PORTFOLIO</t>
  </si>
  <si>
    <t>HEIDELBERGER PLATZ 3, BERLIN, 14197, GERMANY</t>
  </si>
  <si>
    <t>2045-2322</t>
  </si>
  <si>
    <t>SCI REP-UK</t>
  </si>
  <si>
    <t>Sci Rep</t>
  </si>
  <si>
    <t>JUN 22</t>
  </si>
  <si>
    <t>10.1038/s41598-021-92478-4</t>
  </si>
  <si>
    <t>TA7TU</t>
  </si>
  <si>
    <t>WOS:000667449400005</t>
  </si>
  <si>
    <t>d'Ovidio, D; Monticelli, P; Santoro, M; Adami, C</t>
  </si>
  <si>
    <t>d'Ovidio, Dario; Monticelli, Paolo; Santoro, Mario; Adami, Chiara</t>
  </si>
  <si>
    <t>Immersion anaesthesia with ethanol in African giant land snails (Acathina fulica)</t>
  </si>
  <si>
    <t>Neuroscience; Toxicology</t>
  </si>
  <si>
    <t>Giant African land snails (Achatina fulica) are becoming increasingly popular pets and may be anaesthetised to allow diagnostics and surgical procedures. The objective of the present study was to evaluate the anaesthetic effects and anaesthetic-related complications of immersion in 5% ethanol in client-owned African pet land snails, anaesthetised to allow biopsies of the foot for screening of parasites. Variables such as minutes elapsing from immersion to anaesthetic induction and from removal from the bath to return of tentacle withdrawal reflex and recovery from anaesthesia were recorded, as well as the occurrence of adverse effects. Of the 30 snails enrolled, one (3.3%) had a fatal outcome whereas the remaining 29 (96.7%) snails completed the study and recovered from anaesthesia. Time to anaesthetic induction was 25 [25-29] minutes. Recovery was prolonged in one snail, which required 210 minutes to regain normal muscular strength. Time from removal from the ethanol solution to return of tentacle withdrawal reflex was 20 [14-42] minutes. Beside death, other observed adverse effects were production of bubbles (n = 4; 13.3%), and mucus secretion (n = 4; 13.3%). Immersion in 5% ethanol may be regarded as suitable anaesthetic technique for African giant snails for brief and moderately invasive surgical procedures. Nevertheless, recovery from anaesthesia may be prolonged and unpredictable.</t>
  </si>
  <si>
    <t>[d'Ovidio, Dario] Via C Colombo 118, I-80022 Arzano, NA, Italy; [Monticelli, Paolo; Adami, Chiara] Univ London, Royal Vet Coll, Dept Clin Sci &amp; Serv, Hawkshead Campus, Hatfield AL9 7TA, Herts, England; [Santoro, Mario] Ist Zooprofilatt Sperimentale Mezzogiorno, Via Salute 2, I-80055 Portici, NA, Italy</t>
  </si>
  <si>
    <t>Adami, C (corresponding author), Univ London, Royal Vet Coll, Dept Clin Sci &amp; Serv, Hawkshead Campus, Hatfield AL9 7TA, Herts, England.</t>
  </si>
  <si>
    <t>cadami@rvc.ac.uk</t>
  </si>
  <si>
    <t>d'Ovidio, Dario/AAD-8412-2020</t>
  </si>
  <si>
    <t>d'Ovidio, Dario/0000-0002-6217-8571</t>
  </si>
  <si>
    <t>e01546</t>
  </si>
  <si>
    <t>10.1016/j.heliyon.2019.e01546</t>
  </si>
  <si>
    <t>HW8VZ</t>
  </si>
  <si>
    <t>gold, Green Published, Green Accepted</t>
  </si>
  <si>
    <t>WOS:000466970300032</t>
  </si>
  <si>
    <t>Igbinosa, IB; Isaac, C; Adamu, HO; Adeleke, G</t>
  </si>
  <si>
    <t>Igbinosa, I. B.; Isaac, C.; Adamu, H. O.; Adeleke, G.</t>
  </si>
  <si>
    <t>Parasites of edible land snails in Edo State, Nigeria</t>
  </si>
  <si>
    <t>Edible snails; parasites; seasons; Nigeria</t>
  </si>
  <si>
    <t>ANGIOSTRONGYLUS-CANTONENSIS; INTERMEDIATE HOSTS; SCHISTOSOMIASIS; FULICA</t>
  </si>
  <si>
    <t>Land snails are sources of protein to man and are hosts to a number of parasites. It is imperative that the roles of the snail hosts and parasites are clearly defined. Before then however, the parasites of the different land snails collected in any locality should be identified. Land snails were collected in the wild in both dry and wet seasons. The internal organs and the faeces were examined for the presence of parasite. In the rainy season of 2015, a total of 272 snails were collected across four major towns (Benin, Uromi, Ekpoma and Auchi) in Edo State, Nigeria, while in the dry season, fewer snails (n= 91) were handpicked. The snail species seen are: Achatina achatina (Linnaeus, 1758), Achatina fulica (Ferussac, 1821), Acharchatina marginata (Swainson, 1982), Limicolaria aurora (Jay, 1839), L. flammea (Muller, 1774) and Limicolariopsis spp. The larvae of Strongyloides stercoralis were isolated from the various snail species with overall prevalence of 54.04 %. Snails positive with Alaria mesocercariae were L. aurora, L. flammea and Limicolariopsis spp. Additionally, few L. flammea were positive of the cercariae of Drocoelium dedriticum. Meanwhile, some samples of A. fulica harboured larvae of Angiostrongylus cantonesis, sporocysts of Fasciola gigantica and Schistosoma mansoni. Therefore, these edible snails could pose serious health hazard to man and animals by serving as a possible alternative parasite transmission route.</t>
  </si>
  <si>
    <t>[Igbinosa, I. B.; Isaac, C.; Adamu, H. O.] Ambrose Alli Univ, Dept Zool, Ekpoma, Nigeria; [Adeleke, G.] Ambrose Alli Univ, Dept Med Lab Sci, Coll Med, Ekpoma, Nigeria</t>
  </si>
  <si>
    <t>Isaac, C (corresponding author), Ambrose Alli Univ, Dept Zool, Ekpoma, Nigeria.</t>
  </si>
  <si>
    <t>cle21200@gmail.com</t>
  </si>
  <si>
    <t>Isaac, Clement/W-9581-2019</t>
  </si>
  <si>
    <t>Isaac, Clement/0000-0002-6320-0312; Adamu, Hussaini/0000-0003-2149-644X</t>
  </si>
  <si>
    <t>10.1515/helmin-2016-0031</t>
  </si>
  <si>
    <t>ED9RD</t>
  </si>
  <si>
    <t>WOS:000389209400004</t>
  </si>
  <si>
    <t>Ademolu, KO; Akintola, MY; Olalonye, AO; Adelabu, BA</t>
  </si>
  <si>
    <t>Ademolu, Kehinde O.; Akintola, Mariam Y.; Olalonye, Adebimpe O.; Adelabu, Blessing A.</t>
  </si>
  <si>
    <t>Traditional utilization and biochemical composition of six mollusc shells in Nigeria</t>
  </si>
  <si>
    <t>REVISTA DE BIOLOGIA TROPICAL</t>
  </si>
  <si>
    <t>shell; mollusc; proximate analysis; antimicrobial; antifungal; uses</t>
  </si>
  <si>
    <t>SNAIL ARCHACHATINA-MARGINATA; AFRICAN; CALCIUM</t>
  </si>
  <si>
    <t>The shells of molluscs protect them from physical damage, predators and dehydration. We studied various local uses of shells and their biochemical properties in Abeokuta, Nigeria. A standard structured questionnaire about use was applied to 100 snail and herb sellers and shells from 120 adult individuals of Archachatina marginata, Achatina achatina, Achatina fulica, Littorina littorea, Meretrix lusoria and Merceneria mercenaria were evaluated for their mineral components (Ca2+, Fe2+, Mg2+, Na+, Zn+, P+, K+) and proximate composition (crude protein, ash, fibre, crude fat and carbohydrate) using standard methods. Properties against fungi and bacteria isolates were also tested. These shells are used for bleaching, brushing, abrasion and others. The weight of the shells varied from 0.5g (L. littorea) to 25.00g (A. marginata) and thickness from 0.46mm in M. lusoria to 5.35mm in M mercenaria. We found no inhibitory effect against fungi and bacterial isolates. The molluscs are high in carbohydrates (83.54-92.76g/100g) and low in protein (0.16-0.38g1100g). The fat content ranged between 0.42g/100g and 0.82g/100g, and ash between 2.14g/100g and 9.45g/100g. Ca2+ was the most abundant (10.25-96.35mg/g) while K+ was the least abundant (0.3-0.7mg/g) (p&lt;0.05). Active ingredients of these shells can be used in the feed and construction industries. Epub 2015 June 01.</t>
  </si>
  <si>
    <t>[Ademolu, Kehinde O.; Akintola, Mariam Y.; Olalonye, Adebimpe O.; Adelabu, Blessing A.] Fed Univ Agr, Dept Biol Sci, Abeokuta, Nigeria</t>
  </si>
  <si>
    <t>Ademolu, KO (corresponding author), Fed Univ Agr, Dept Biol Sci, PMB 2240, Abeokuta, Nigeria.</t>
  </si>
  <si>
    <t>kennyade-molu@yahoo.com; akintolamy@yahoo.com; funmiolayinka@yahoo.co.uk; bola.blessing@yahoo.com</t>
  </si>
  <si>
    <t>Ademolu, Kehinde/0000-0001-8868-3173</t>
  </si>
  <si>
    <t>SAN JOSE</t>
  </si>
  <si>
    <t>UNIVERSIDAD DE COSTA RICA CIUDAD UNIVERSITARIA, SAN JOSE, 00000, COSTA RICA</t>
  </si>
  <si>
    <t>0034-7744</t>
  </si>
  <si>
    <t>2215-2075</t>
  </si>
  <si>
    <t>REV BIOL TROP</t>
  </si>
  <si>
    <t>Rev. Biol. Trop.</t>
  </si>
  <si>
    <t>10.15517/rbt.v63i2.15600</t>
  </si>
  <si>
    <t>CP5YQ</t>
  </si>
  <si>
    <t>WOS:000359961900010</t>
  </si>
  <si>
    <t>Stepan, H; Pabst, M; Altmann, F; Geyer, H; Geyer, R; Staudacher, E</t>
  </si>
  <si>
    <t>Stepan, Herwig; Pabst, Martin; Altmann, Friedrich; Geyer, Hildegard; Geyer, Rudolf; Staudacher, Erika</t>
  </si>
  <si>
    <t>O-Glycosylation of snails</t>
  </si>
  <si>
    <t>GLYCOCONJUGATE JOURNAL</t>
  </si>
  <si>
    <t>Gastropod; Methylated glycans; O-glycosylation; Snail</t>
  </si>
  <si>
    <t>LINKED CARBOHYDRATE CHAINS; LC-ESI-MS; N-GLYCANS; OLIGOSACCHARIDES; CONSTITUENTS; EXPRESSION</t>
  </si>
  <si>
    <t>The glycosylation abilities of snails deserve attention, because snail species serve as intermediate hosts in the developmental cycles of some human and cattle parasites. In analogy to many other host-pathogen relations, the glycosylation of snail proteins may likewise contribute to these host-parasite interactions. Here we present an overview on the O-glycan structures of 8 different snails (land and water snails, with or without shell): Arion lusitanicus, Achatina fulica, Biomphalaria glabrata, Cepaea hortensis, Clea helena, Helix pomatia, Limax maximus and Planorbarius corneus. The O-glycans were released from the purified snail proteins by beta-elimination. Further analysis was carried out by liquid chromatography coupled to electrospray ionization mass spectrometry and - for the main structures - by gas chromatography/mass spectrometry. Snail O-glycans are built from the four monosaccharide constituents: N-acetylgalactosamine, galactose, mannose and fucose. An additional modification is a methylation of the hexoses. The common trisaccharide core structure was determined in Arion lusitanicus to be N-acetylgalactosamine linked to the protein elongated by two 4-O-methylated galactose residues. Further elongations by methylated and unmethylated galactose and mannose residues and/or fucose are present. The typical snail O-glycan structures are different to those so far described. Similar to snail N-glycan structures they display methylated hexose residues.</t>
  </si>
  <si>
    <t>[Stepan, Herwig; Pabst, Martin; Altmann, Friedrich; Staudacher, Erika] Univ Nat Resources &amp; Life Sci Vienna, Dept Chem, A-1190 Vienna, Austria; [Geyer, Hildegard; Geyer, Rudolf] Univ Giessen, Inst Biochem, Fac Med, D-35392 Giessen, Germany</t>
  </si>
  <si>
    <t>Staudacher, E (corresponding author), Univ Nat Resources &amp; Life Sci Vienna, Dept Chem, A-1190 Vienna, Austria.</t>
  </si>
  <si>
    <t>Rudolf.geyer@biochemie.med.uni-giessen.de; erika.staudacher@boku.ac.at</t>
  </si>
  <si>
    <t>Pabst, Martin/GOH-1766-2022</t>
  </si>
  <si>
    <t>Pabst, Martin/0000-0001-9897-0723; Altmann, Friedrich/0000-0002-0112-7877; Staudacher, Erika/0000-0001-8282-1424</t>
  </si>
  <si>
    <t>Austrian Science Fund (FWF) [P20393-B11]</t>
  </si>
  <si>
    <t>Austrian Science Fund (FWF)(Austrian Science Fund (FWF))</t>
  </si>
  <si>
    <t>This work was supported by the Austrian Science Fund (FWF) [grant number P20393-B11].</t>
  </si>
  <si>
    <t>0282-0080</t>
  </si>
  <si>
    <t>GLYCOCONJUGATE J</t>
  </si>
  <si>
    <t>Glycoconjugate J.</t>
  </si>
  <si>
    <t>10.1007/s10719-012-9391-4</t>
  </si>
  <si>
    <t>Biochemistry &amp; Molecular Biology</t>
  </si>
  <si>
    <t>958DW</t>
  </si>
  <si>
    <t>Green Published, hybrid</t>
  </si>
  <si>
    <t>WOS:000305217700005</t>
  </si>
  <si>
    <t>Cowie, RH</t>
  </si>
  <si>
    <t>Can snails ever be effective and safe biocontrol agents?</t>
  </si>
  <si>
    <t>INTERNATIONAL JOURNAL OF PEST MANAGEMENT</t>
  </si>
  <si>
    <t>agricultural pests; aquatic weeds; biodiversity; biological control; endangered species; Gastropoda; Mollusca; schistosomiasis</t>
  </si>
  <si>
    <t>FRENCH-WEST-INDIES; EUGLANDINA-ROSEA FERUSSAC; BIOLOGICAL-CONTROL; BIOMPHALARIA-GLABRATA; SCHISTOSOMA-MANSONI; MARISA-CORNUARIETIS; INTERMEDIATE HOSTS; AMPULLARID SNAIL; THIARA-GRANIFERA; HELICID SNAILS</t>
  </si>
  <si>
    <t>The use of snails as biocontrol agents against other snails and against aquatic weeds is reviewed, evaluating their success and their impacts on non-target organisms. The predatory snail Euglandina rosea land other species), although widely used against Achatina fulica (the giant African land snail) on Pacific and Indian Ocean islands, has not been shown to control A. fulica but has seriously impacted endemic island species. The facultative predator Rumina decollata, used in California against. Helix aspersa (brown garden snail), is widely considered to be environmentally benign. However, evidence of its effectiveness is weak and it will also consume native snails. Ampullariid and thiarid freshwater snails have been used as competitors land incidental predators) of snail vectors of human schistosomes, the parasites causing schistosomiasis (bilharzia). Successful control has been reported but impacts on native biotas have been essentially ignored. Ampullariids have been used in attempts to control aquatic weeds, sometimes successfully, but again with little consideration of impacts on native biota. Most snails have generalist feeding habits. Thus they are inappropriate biocontrol agents because of their potential nontarget effects. Rarely has adequate pre-release testing of snails been undertaken and post-release monitoring of non-target impacts has always been incidental. The use of non-native snails for biocontrol purposes is poorly regulated; many introductions are unofficial and sometimes illegal. Use or snails as biocontrol agents, if implemented, must be based on adequate pre-release testing, post-release monitoring and genuine concern for preservation of native biodiversity.</t>
  </si>
  <si>
    <t>Bishop Museum, Dept Nat Sci, Honolulu, HI 96817 USA</t>
  </si>
  <si>
    <t>Cowie, RH (corresponding author), Bishop Museum, Dept Nat Sci, Honolulu, HI 96817 USA.</t>
  </si>
  <si>
    <t>Cowie, Robert/AAM-9509-2020</t>
  </si>
  <si>
    <t>11 NEW FETTER LANE, LONDON EC4P 4EE, ENGLAND</t>
  </si>
  <si>
    <t>0967-0874</t>
  </si>
  <si>
    <t>INT J PEST MANAGE</t>
  </si>
  <si>
    <t>Int. J. Pest Manage.</t>
  </si>
  <si>
    <t>10.1080/09670870150215577</t>
  </si>
  <si>
    <t>Entomology</t>
  </si>
  <si>
    <t>394LQ</t>
  </si>
  <si>
    <t>WOS:000166525900004</t>
  </si>
  <si>
    <t>Varela, RE; Arias, JS; Velasquez, LE</t>
  </si>
  <si>
    <t>Varela-M, Ruben E.; Stefany Arias, Jinney; Elena Velasquez, Luz</t>
  </si>
  <si>
    <t>Standardization of a multiplex real-time PCR test for the identification of Angiostrongylus cantonensis, A-costaricensis and A-vasorum</t>
  </si>
  <si>
    <t>Angiostrongylus; Angiostrongylus cantonensis; real-time polymerase chain reaction; multiplex polymerase chain reaction</t>
  </si>
  <si>
    <t>POLYMERASE-CHAIN-REACTION; ABDOMINAL ANGIOSTRONGYLIASIS; CANINE ANGIOSTRONGYLOSIS; CEREBROSPINAL-FLUID; QUANTITATIVE PCR; DIAGNOSIS; METASTRONGYLOIDEA; ANTIBODIES; INFECTION; SAMPLES</t>
  </si>
  <si>
    <t>Introduction: Angiostrongyliasis is a disease caused by Angiostrongylus nematodes that is present worldwide. The infections with the highest impact on human and animal health are caused by A. cantonensis, A. costaricensis, and A. vasorum. Clinical forms of the disease in humans are eosinophilic meningitis and abdominal angiostrongyliasis, while the most common effect on dogs are cardiopulmonary damages. It is deemed as an emerging disease as the result of the global dissemination of the African snail Lissachatina fulica, an intermediary host of these parasites. The few diagnostic methods for Angiostrongylus spp. are unspecific, costly, and not very sensitive. It is urgent to develop a sensitive, specific and accessible diagnostic tool for the control of human and animal angiostrongyliasis. Objective: To develop a qPCR multiple test to identify the three pathogenic species of Angiostrongylus. Materials and methods: Through a bio-informatic analysis, we selected a sequence of the ITS-2 region of the Angiostrongylus genome to guarantee the specificity of primers and probes. We extracted DNA from adult parasites as positive control, and from larvae using the DNeasy Blood&amp; Tissue (R) kit. Quantitative PCR reactions were conducted on a Smartcycler Cepheid (R) thermocycler using a master mix QuantiTect (R) kit. DNA from human beings, other parasites and the African snail was used as negative control. Results: The threshold cycle values for positive DNA controls were: 21 for Angiostrongylus cantonensis, 22 for A. costaricensis, and 31 for A. vasorum. In negative controls, the threshold cycle was zero. qPCR showed an amplification efficiency of 2 (100%). Conclusions: A multiple qPCR was standardized at the laboratory for three clinically significant species of Angiostrongylus.</t>
  </si>
  <si>
    <t>[Varela-M, Ruben E.] Univ Antioquia, Unidad Biol Mol &amp; Computac, PECET, Medellin, Colombia; [Varela-M, Ruben E.] Univ Santiago Cali, Fac Ciencias Basicas, Cali, Colombia; [Stefany Arias, Jinney; Elena Velasquez, Luz] Univ Antioquia, Grp Microbiol Ambiental, Medellin, Colombia; [Elena Velasquez, Luz] Univ Antioquia, PECET, Unidad Malacol Med &amp; Trematodos, Medellin, Colombia</t>
  </si>
  <si>
    <t>Velasquez, LE (corresponding author), Univ Antioquia, Sede Invest Univ, Unidad Malacol Med &amp; Trematodos, PECET, Calle 62 52-59,Lab 730, Medellin, Colombia.</t>
  </si>
  <si>
    <t>luzelena333@yahoo.com</t>
  </si>
  <si>
    <t>10.7705/biomedica.v38i0.3407</t>
  </si>
  <si>
    <t>GA3EE</t>
  </si>
  <si>
    <t>WOS:000428210500015</t>
  </si>
  <si>
    <t>Scapin, SMN; Souza, FHM; Zanphorlin, LM; de Almeida, TS; Sade, YB; Cardoso, AM; Pinheiro, GL; Murakami, MT</t>
  </si>
  <si>
    <t>Naressi Scapin, Sandra Mara; Moreira Souza, Flavio Henrique; Zanphorlin, Leticia Maria; de Almeida, Thamyres Silva; Sade, Youssef Bacila; Cardoso, Alexander Machado; Pinheiro, Guilherme Luiz; Murakami, Mario Tyago</t>
  </si>
  <si>
    <t>Structure and function of a novel GH8 endoglucanase from the bacterial cellulose synthase complex of Raoultella ornithinolytica</t>
  </si>
  <si>
    <t>ACETOBACTER-XYLINUM; ERWINIA-CHRYSANTHEMI; ACTIVE-SITE; CLOSTRIDIUM-THERMOCELLUM; ANGSTROM RESOLUTION; FAMILY-8 XYLANASE; CRYSTAL-STRUCTURE; BIOSYNTHESIS; GENE; EXPRESSION</t>
  </si>
  <si>
    <t>Cellulose synthesis in bacteria is a complex process involving the concerted action of several enzymes whose genes are often organized in operons. This process influences many fundamental physiological aspects such as bacteria and host interaction, biofilm formation, among others. Although it might sound contradictory, the participation of cellulose-degrading enzymes is critical to this process. The presence of endoglucanases from family 8 of glycosyl hydrolases (GH8) in bacterial cellulose synthase (Bcs) complex has been described in different bacteria, including the model organism Komagataeibacter xylinus; however, their role in this process is not completely understood. In this study, we describe the biochemical characterization and three-dimensional structure of a novel GH8 member from Raoultella ornithinolytica, named AfmE1, which was previously identified by our group from the metagenomic analysis of the giant snail Achatina fulica. Our results demonstrated that AfmE1 is an endo-beta-1,4-glucanase, with maximum activity in acidic to neutral pH over a wide temperature range. This enzyme cleaves cello-oligosaccharides with a degree of polymerization &gt;= 5 and presents six glucosyl-binding subsites. The structural comparison of AfmE1 with other GH8 endoglucanases showed significant structural dissimilarities in the catalytic cleft, particularly in the subsite +3, which correlate with different functional mechanisms, such as the recognition of substrate molecules having different arrangements and crystallinities. Together, these findings provide new insights into molecular and structural features of evolutionarily conserved endoglucanases from the bacterial cellulose biosynthetic machinery.</t>
  </si>
  <si>
    <t>[Naressi Scapin, Sandra Mara; de Almeida, Thamyres Silva; Sade, Youssef Bacila; Cardoso, Alexander Machado; Pinheiro, Guilherme Luiz] Natl Inst Metrol Qual &amp; Technol, Div Metrol Appl Life Sci, Rio De Janeiro, Brazil; [Moreira Souza, Flavio Henrique; Zanphorlin, Leticia Maria; Murakami, Mario Tyago] Natl Ctr Res Energy &amp; Mat, Brazilian Bioethanol Sci &amp; Technol Lab, Campinas, SP, Brazil</t>
  </si>
  <si>
    <t>Scapin, SMN (corresponding author), Natl Inst Metrol Qual &amp; Technol, Div Metrol Appl Life Sci, Rio De Janeiro, Brazil.;Murakami, MT (corresponding author), Natl Ctr Res Energy &amp; Mat, Brazilian Bioethanol Sci &amp; Technol Lab, Campinas, SP, Brazil.</t>
  </si>
  <si>
    <t>smscapin@inmetro.gov.br; mario.murakami@bioetanol.org.br</t>
  </si>
  <si>
    <t>Sade, Youssef/GRX-8801-2022; Murakami, Mario T/F-5640-2016; Cardoso, Alexander/AAX-2505-2021; Cardoso, Alexander/S-6687-2017</t>
  </si>
  <si>
    <t>Sade, Youssef/0000-0001-6041-0288; Murakami, Mario T/0000-0002-0405-8010; Cardoso, Alexander/0000-0003-2974-0232</t>
  </si>
  <si>
    <t>Fundacao de Amparo a Pesquisa do Estado do Rio de Janeiro (FAPERJ); Fundacao de Amparo a Pesquisa do Estado de Sao Paulo (FAPESP) [2015/26982-0]; Conselho Nacional de Desenvolvimento Cientifico e Tecnologico (CNPq)</t>
  </si>
  <si>
    <t>Fundacao de Amparo a Pesquisa do Estado do Rio de Janeiro (FAPERJ)(Fundacao Carlos Chagas Filho de Amparo a Pesquisa do Estado do Rio De Janeiro (FAPERJ)); Fundacao de Amparo a Pesquisa do Estado de Sao Paulo (FAPESP)(Fundacao de Amparo a Pesquisa do Estado de Sao Paulo (FAPESP)); Conselho Nacional de Desenvolvimento Cientifico e Tecnologico (CNPq)(Conselho Nacional de Desenvolvimento Cientifico e Tecnologico (CNPQ))</t>
  </si>
  <si>
    <t>This work was funded by the Fundacao de Amparo a Pesquisa do Estado do Rio de Janeiro (FAPERJ), Fundacao de Amparo a Pesquisa do Estado de Sao Paulo (FAPESP, 2015/26982-0) and Conselho Nacional de Desenvolvimento Cientifico e Tecnologico (CNPq).; We are grateful to the Brazilian Biosciences National Laboratory (LNBio) and the Brazilian Synchrotron Light Laboratory (LNLS) for the provision of time on the MX2 beamline, Robolab and LEC. We would like to thank the staff of Inmetro and LNBio for technical assistance and insightful discussions, especially Celisa C. Tonoli and Givanil Garrido. This work was funded by the Fundacao de Amparo a Pesquisa do Estado do Rio de Janeiro (FAPERJ), Fundacao de Amparo a Pesquisa do Estado de Sao Paulo (FAPESP) and Conselho Nacional de Desenvolvimento Cientifico e Tecnologico (CNPq).</t>
  </si>
  <si>
    <t>e0176550</t>
  </si>
  <si>
    <t>10.1371/journal.pone.0176550</t>
  </si>
  <si>
    <t>ET6EL</t>
  </si>
  <si>
    <t>WOS:000400383600103</t>
  </si>
  <si>
    <t>Okeniyi, FA; Oghenochuko, OM; Olawoye, SO; Animashahun, RA; Adeyonu, AG; Akpor, OB</t>
  </si>
  <si>
    <t>Okeniyi, Funmilayo Abimbola; Oghenochuko, Oghenebrorhie Mavis; Olawoye, Samuel Oyewale; Animashahun, Razaq Adekunle; Adeyonu, Abigail Gbemisola; Akpor, Oghenerobor Benjamin</t>
  </si>
  <si>
    <t>Antimicrobial potentials of mucus mucin from different species of giant African land snails on some typed culture pathogenic bacteria</t>
  </si>
  <si>
    <t>ASIAN JOURNAL OF AGRICULTURE AND BIOLOGY</t>
  </si>
  <si>
    <t>Land snail; Mucous mucin; Antibacterial activity; Pathogenic bacteria; Antibiotic resistance</t>
  </si>
  <si>
    <t>ANTIBACTERIAL ACTIVITY; ACID</t>
  </si>
  <si>
    <t>The study aims at evaluating the antibacterial activities of mucus mucin from three species of the giant African land snails; Archachatina marginata, Achatina achatina, and Achatina fulica. Snail slime was collected from forty-five snails comprising the three species of snails from the southwestern region of Nigeria. The antibacterial potential and bacteria growth rate (in hours) of the mucus mucin were determined using agar well diffusion method and liquid broth. Acetic acid (acid), ammonium bicarbonate (alkaline), and water (aqueous) were each used to extract the slime. The result showed that mucus secretions from the three snail species differed in color, degree of the sliminess, and volume. Snail mucus extract had antimicrobial effects on gram-positive and gram-negative bacteria. The inhibitory effects of mucus extracts differed depending on the treatment method and storage time, with acid extracts having a higher inhibitory capacity regardless of snail species or storage time. A. marginata's mucus secretions had a stronger antibacterial activity against Bacillus subtilis when compared to mucus from A. achatina and A. fulica. The zone of inhibition of the mucus mucin in solid agar ranged between 24.0-19.5mm for A. marginata and ranged between 21.017.5mm and 21.0-15.0mm for A. achatina and A. fulica, within 2-72 storage hours). Mucus mucin seems to lose its antibacterial potential with time; however, the antibacterial capability of the giant African snail species could provide the muchneeded solution to antibiotic resistance.</t>
  </si>
  <si>
    <t>[Okeniyi, Funmilayo Abimbola; Oghenochuko, Oghenebrorhie Mavis; Olawoye, Samuel Oyewale; Animashahun, Razaq Adekunle] Landmark Univ, Coll Agr Sci, Dept Anim Sci, Omu Aran, Kwara State, Nigeria; [Adeyonu, Abigail Gbemisola] Landmark Univ, Coll Agr Sci, Dept Agr Econ &amp; Extens, Omu Aran, Kwara State, Nigeria; [Akpor, Oghenerobor Benjamin] Afe Babalola Univ, Coll Sci, Dept Biol Sci, Ado Ekiti, Ekiti State, Nigeria</t>
  </si>
  <si>
    <t>Okeniyi, FA (corresponding author), Landmark Univ, Coll Agr Sci, Dept Anim Sci, Omu Aran, Kwara State, Nigeria.</t>
  </si>
  <si>
    <t>Okeniyi.funmilayo@lmu.edu.ng</t>
  </si>
  <si>
    <t>LIFE SCIENCES SOC PAKISTAN</t>
  </si>
  <si>
    <t>ISLAMABAD</t>
  </si>
  <si>
    <t>ISRA UNIV ISLAMABAD CAMPUS, LEHTRAR RD, ISLAMABAD, 00000, PAKISTAN</t>
  </si>
  <si>
    <t>2307-8553</t>
  </si>
  <si>
    <t>ASIAN J AGR BIOL</t>
  </si>
  <si>
    <t>Asian J. Agric. Biol.</t>
  </si>
  <si>
    <t>OCT-DEC</t>
  </si>
  <si>
    <t>10.35495/ajab.2021.07.294</t>
  </si>
  <si>
    <t>4U4JW</t>
  </si>
  <si>
    <t>WOS:000858763100004</t>
  </si>
  <si>
    <t>Dard, C; Piloquet, JE; Qvarnstrom, Y; Fox, LM; M'kada, H; Hebert, JC; Mattera, D; Harrois, D</t>
  </si>
  <si>
    <t>Dard, Celine; Piloquet, Jean-Eudes; Qvarnstrom, Yvonne; Fox, LeAnne M.; M'kada, Helmi; Hebert, Jean-Christophe; Mattera, Didier; Harrois, Dorothee</t>
  </si>
  <si>
    <t>First Evidence of Angiostrongyliasis Caused by Angiostrongylus cantonensis in Guadeloupe, Lesser Antilles</t>
  </si>
  <si>
    <t>EOSINOPHILIC-MENINGITIS; CLINICAL-MANIFESTATIONS; MENINGOENCEPHALITIS; OUTBREAK; CHILDREN; SNAILS; RATS</t>
  </si>
  <si>
    <t>Infection by the rat lungworm Angiostrongylus cantonensis represents the most common cause of infectious eosinophilic meningitis in humans, causing central nervous system (CNS) angiostrongyliasis. Most of CNS angiostrongyliasis cases were described in Asia, Pacific Basin, Australia, and some limited parts of Africa and America. CNS angiostrongyliasis has been reported in the Caribbean but never in the Lesser Antilles. The primary objectives of this study were to depict the first case of CNS angiostrongyliasis in the Lesser Antilles and investigate the environmental presence of A. cantonensis in Guadeloupe, Lesser Antilles. In December 2013, a suspected case of CNS angiostrongyliasis in an 8-month-old infant in Guadeloupe was investigated by real-time polymerase chain reaction (PCR) testing on cerebral spinal fluid (CSF). The environmental investigation was performed by collecting Achatina fulica molluscs from different parts of Guadeloupe and testing the occurrence of A. cantonensis by real-time PCR. CSF from the suspected case of angiostrongyliasis was positive for A. cantonensis by real-time PCR. Among 34 collected snails for environmental investigation, 32.4% were positive for A. cantonensis. In conclusion, we report the first laboratory-confirmed case of CNS-angiostrongyliasis in the Lesser Antilles. We identified the presence and high prevalence of A. cantonensis in A. fulica in Guadeloupe. These results highlight the need to increase awareness of this disease and implement public health programs in the region to prevent human cases of angiostrongyliasis and improve management of eosinophilic meningitis patients.</t>
  </si>
  <si>
    <t>[Dard, Celine; M'kada, Helmi; Mattera, Didier; Harrois, Dorothee] Ctr Hosp Basse Terre, Lab Biol Med, Basse Terre, Guadeloupe, France; [Piloquet, Jean-Eudes; Hebert, Jean-Christophe] Ctr Hosp Basse Terre, Dept Pediat, Basse Terre, Guadeloupe, France; [Qvarnstrom, Yvonne; Fox, LeAnne M.] Ctr Dis Control &amp; Prevent, Div Parasit Dis &amp; Malaria, Ctr Global Hlth, Atlanta, GA USA; [Dard, Celine] Ctr Hosp &amp; Univ Grenoble Alpes, Lab Parasitol Mycol, Ave Maquis du Gresivaudan, Grenoble, France</t>
  </si>
  <si>
    <t>Dard, C (corresponding author), Ctr Hosp &amp; Univ Grenoble Alpes, Lab Parasitol Mycol, Ave Maquis du Gresivaudan, Grenoble, France.</t>
  </si>
  <si>
    <t>cdard@chu-grenoble.fr; rubjep@hotmail.com; bvp2@cdc.gov; llf4@cdc.gov; helmi.mkada@ch-labasseterre.fr; jc.hebert@ch-labasseterre.fr; didier.mattera@ch-labasseterre.fr; dorothee.harrois@ch-labasseterre.fr</t>
  </si>
  <si>
    <t>Dard, Celine/0000-0002-5843-0842</t>
  </si>
  <si>
    <t>10.4269/ajtmh.16-0792</t>
  </si>
  <si>
    <t>EV4VO</t>
  </si>
  <si>
    <t>WOS:000401761600027</t>
  </si>
  <si>
    <t>Sutanto, YS; Sutanto, M; Harti, ASHAS; Puspawati, NPN</t>
  </si>
  <si>
    <t>Sutanto, Yusup Subagio; Sutanto, Magdalena; Harti, Agnes Sri Harti Agnes Sri; Puspawati, Nony Puspawati Nony</t>
  </si>
  <si>
    <t>The Potential of Snail Seromucous and Chitosan as Bioimunomodulator for Tuberculosis Therapy</t>
  </si>
  <si>
    <t>SAINS MALAYSIANA</t>
  </si>
  <si>
    <t>Chitosan; IFNG; IL-4; immunomodulator; Mtb; snail seromucous</t>
  </si>
  <si>
    <t>MYCOBACTERIUM-TUBERCULOSIS; MUCUS; AUTOPHAGY; FULICA; HELIX</t>
  </si>
  <si>
    <t>Tuberculosis (TB) as a global emergency is a chronic disease caused by Mycobacterium tuberculosis (Mtb). Mtb plays an important role in inducing or suppressing the production of Interferon Gamma (IFNG) and IL-4 in the regulation of TB homeostasis and pathogenesis. The bioactive compounds of the snail seromucous (Achatina fulica Ferussac) and chitosan function as biological response modifiers. The study aimed to determine the potential effectiveness of snail seromucous and chitosan as bio-immunomodulator for TB therapy. The research method was based on the results of laboratory experiments with the physic-chemical, biochemical, microbiological examination, snail seromucous protein profile, lymphocyte proliferation, measurement of IFNG, and IL-4 levels. The results of the physic-chemical examination of the snail seromucous showed a specific gravity of 1.010; pH 8, glucose 16 mg/dL; cholesterol 9 mg/dL; protein 2.8 mg/ dL and heavy metals (Pb, Cu, Hg, Al) negative. The results of microbiological tests showed that a 100% concentration of snail seromucous was antimicrobial against Staphylococcus aureus, Candida albicans, and Pseudomonas aeruginosa. The protein profile of snail seromucous shows that there are 3 protein subunits, namely the range 55 - 72 kDa and 1 specific protein sub-unit 43 kDa as a bioactive compound achasin sulfate. Addition of chitosan dose of 65 mu g/mL; snail seromucous dose of 65 mu g/inL and a mixture of chitosan (65 mu g/mL): snail seromucous (65 mu g/mL) ratio 1: 1, can increase lymphocyte proliferation; optimum levels of IFN-gamma and IL-4. Snail seromucous and chitosan are effective immunomodulators and potential candidates for TB therapy.</t>
  </si>
  <si>
    <t>[Sutanto, Yusup Subagio] Sebelas Maret Univ Surakarta, Fac Med, Pulm Dis Study Program, Ir Sutami 56 A, Surakarta, Central Of Java, Indonesia; [Sutanto, Magdalena] Dist Gen Hosp Surakarta City, Lettu Sumarto 1 Str, Surakarta, Central Of Java, Indonesia; [Harti, Agnes Sri Harti Agnes Sri] Kusuma Husada Univ Surakarta, Fac Hlth Sci, Dept Nursing, Jaya Wijaya 11, Surakarta, Central Of Java, Indonesia; [Puspawati, Nony Puspawati Nony] Setia Budi Univ Surakarta, Fac Hlth Sci, Surakarta, Central Of Java, Indonesia</t>
  </si>
  <si>
    <t>Sutanto, YS (corresponding author), Sebelas Maret Univ Surakarta, Fac Med, Pulm Dis Study Program, Ir Sutami 56 A, Surakarta, Central Of Java, Indonesia.</t>
  </si>
  <si>
    <t>yusupsubagiosutanto@gmail.com</t>
  </si>
  <si>
    <t>UNIV KEBANGSAAN MALAYSIA</t>
  </si>
  <si>
    <t>SELANGOR</t>
  </si>
  <si>
    <t>FACULTY SCIENCE &amp; TECHNOLOGY, BANGI, SELANGOR, 43600, MALAYSIA</t>
  </si>
  <si>
    <t>0126-6039</t>
  </si>
  <si>
    <t>SAINS MALAYS</t>
  </si>
  <si>
    <t>Sains Malays.</t>
  </si>
  <si>
    <t>10.17576/jsm-2021-5011-17</t>
  </si>
  <si>
    <t>XN7VQ</t>
  </si>
  <si>
    <t>Green Accepted, gold</t>
  </si>
  <si>
    <t>WOS:000729708200017</t>
  </si>
  <si>
    <t>Lange, MK; Penagos-Tabares, F; Munoz-Caro, T; Gartner, U; Mejer, H; Schaper, R; Hermosilla, C; Taubert, A</t>
  </si>
  <si>
    <t>Lange, Malin K.; Penagos-Tabares, Felipe; Munoz-Caro, Tamara; Gaertner, Ulrich; Mejer, Helena; Schaper, Roland; Hermosilla, Carlos; Taubert, Anja</t>
  </si>
  <si>
    <t>Gastropod-derived haemocyte extracellular traps entrap metastrongyloid larval stages of Angiostrongylus vasorum, Aelurostrongylus abstrusus and Troglostrongylus brevior</t>
  </si>
  <si>
    <t>Gastropod-borne diseases; Metastrongyloidea; Extracellular traps; Lungworm; Innate immune response</t>
  </si>
  <si>
    <t>CANINE ANGIOSTRONGYLOSIS; INVERTEBRATE IMMUNITY; BIOMPHALARIA-GLABRATA; BOVINE NEUTROPHILS; 1ST-STAGE LARVAE; DEFENSE; RELEASE; DNA; MYELOPEROXIDASE; COSTARICENSIS</t>
  </si>
  <si>
    <t>Background: Phagocyte-derived extracellular traps (ETs) were recently demonstrated mainly in vertebrate hosts as an important effector mechanism against invading parasites. In the present study we aimed to characterize gastropod-derived invertebrate extracellular phagocyte trap (InEPT) formation in response to larval stages of important canine and feline metastrongyloid lungworms. Gastropod haemocytes were isolated from the slug species Arion lusitanicus and Limax maximus, and the snail Achatina fulica, and exposed to larval stages of Angiostrongylus vasorum, Aelurostrongylus abstrusus and Troglostrongylus brevior and investigated for gastropod-derived InEPT formation. Results: Phase contrast as well as scanning electron microscopy (SEM) analyses of lungworm larvae-exposed haemocytes revealed ET-like structures to be extruded by haemocytes thereby contacting and ensnaring the parasites. Co-localization studies of haemocyte-derived extracellular DNA with histones and myeloperoxidase in larvae-entrapping structures confirmed classical characteristics of ETs. In vivo exposure of slugs to A. vasorum larvae resulted in InEPTs being extruded from haemocytes in the slug mucous extrapallial space emphasizing the pivotal role of this effector mechanism against invasive larvae. Functional larval entrapment assays demonstrated that almost half of the haemocyte-exposed larvae were contacted or even immobilized by released InEPTs. Overall, as reported for mammalian-derived ETs, different types of InEPTs were here observed, i.e. aggregated, spread and diffused InEPTs. Conclusions: To our knowledge, this study represents the first report on metastrongyloid lungworm-triggered ETosis in gastropods thereby providing evidence of early mollusc host innate immune reactions against invading larvae. These findings will contribute to the better understanding on complex parasite-intermediate host interactions since different gastropod species bear different transmitting capacities for metastrongyloid infections.</t>
  </si>
  <si>
    <t>[Lange, Malin K.; Penagos-Tabares, Felipe; Munoz-Caro, Tamara; Hermosilla, Carlos; Taubert, Anja] Justus Liebig Univ Giessen, Inst Parasitol, D-35392 Giessen, Germany; [Gaertner, Ulrich] Justus Liebig Univ Giessen, Inst Anat &amp; Cell Biol, D-35392 Giessen, Germany; [Mejer, Helena] Univ Copenhagen, Dept Vet Dis Biol, DK-1870 Frederiksberg C, Denmark; [Schaper, Roland] Bayer Anim Hlth GmbH, D-51368 Leverkusen, Germany</t>
  </si>
  <si>
    <t>Lange, MK (corresponding author), Justus Liebig Univ Giessen, Inst Parasitol, D-35392 Giessen, Germany.</t>
  </si>
  <si>
    <t>Malin.K.Lange@vetmed.uni-giessen.de</t>
  </si>
  <si>
    <t>Schaper, Roland/ABC-5752-2020</t>
  </si>
  <si>
    <t>Schaper, Roland/0000-0001-6809-6748; Penagos-Tabares, Felipe/0000-0002-4698-4741</t>
  </si>
  <si>
    <t>Bayer Animal Health Care, Leverkusen, Germany</t>
  </si>
  <si>
    <t>This research was financially supported by Bayer Animal Health Care, Leverkusen, Germany.</t>
  </si>
  <si>
    <t>JAN 31</t>
  </si>
  <si>
    <t>10.1186/s13071-016-1961-z</t>
  </si>
  <si>
    <t>EN9NI</t>
  </si>
  <si>
    <t>WOS:000396326500001</t>
  </si>
  <si>
    <t>PATIL, AD; FREYER, AJ; EGGLESTON, DS; HALTIWANGER, RC; BEAN, MF; TAYLOR, PB; CARANFA, MJ; BREEN, AL; BARTUS, HR; JOHNSON, RK; HERTZBERG, RP; WESTLEY, JW</t>
  </si>
  <si>
    <t>THE INOPHYLLUMS, NOVEL INHIBITORS OF HIV-1 REVERSE-TRANSCRIPTASE ISOLATED FROM THE MALAYSIAN TREE, CALOPHYLLUM-INOPHYLLUM LINN</t>
  </si>
  <si>
    <t>JOURNAL OF MEDICINAL CHEMISTRY</t>
  </si>
  <si>
    <t>HUMAN-IMMUNODEFICIENCY-VIRUS; NATURAL-PRODUCTS; ASSAY; AZT; RESISTANCE; AIDS</t>
  </si>
  <si>
    <t>As part of a search for novel inhibitors of HIV-1 reverse transcriptase, the acetone extract of the giant African snail, Achatina fulica, was shown to be active. Fractionation of the extract yielded inophyllums A, B, C, and E and calophyllolide (1a, 2a, 3a, 3b, and 6), previously isolated from Calophyllum inophyllum Linn., a known source of nutrition for A. fulica. From a methanol/ methylene chloride extract of C. inophyllum, the same natural products in considerably greater yield were isolated in addition to a novel enantiomer of soulattrolide (4), inophyllum P (2b), and two other novel compounds, inophyllums G-1 (7) and G-2 (8). The absolute stereochemistry of inophyllum, A (1a) was determined to be 10(R), 11(S), 12(S) from a single-crystal X-ray analysis of its 4-bromobenzoate derivative, and the relative stereochemistries of the other inophyllums isolated from C. inophyllum were established by a comparison of their H-1 NMR NOE values and coupling constants to those of inophyllum A (1a). Inophyllums B and P (2a and 2b) inhibited HIV reverse transcriptase with IC50 values of 38 and 130 nM, respectively, and both were active against HIV-1 in cell culture (IC50 of 1.4 and 1.6 mu M). Closely related inophyllums A, C, D, and E, including calophyllic acids, were significantly less active or totally inactive, indicating certain structural requirements in the chromanol ring. Altogether, 11 compounds of the inophyllum class were isolated from C. inophyllum and are described together with the SAR of these novel anti-HIV compounds.</t>
  </si>
  <si>
    <t>SMITHKLINE BEECHAM PHARMACEUT RES &amp; DEV,DEPT ANALYT SCI,KING OF PRUSSIA,PA 19406; SMITHKLINE BEECHAM PHARMACEUT RES &amp; DEV,DEPT PHYS &amp; STRUCT CHEM,KING OF PRUSSIA,PA 19406; SMITHKLINE BEECHAM PHARMACEUT RES &amp; DEV,DEPT MOLEC VIROL,KING OF PRUSSIA,PA 19406; SMITHKLINE BEECHAM PHARMACEUT RES &amp; DEV,DEPT HOST DEF,KING OF PRUSSIA,PA 19406</t>
  </si>
  <si>
    <t>PATIL, AD (corresponding author), SMITHKLINE BEECHAM PHARMACEUT RES &amp; DEV,DEPT BIOMOLEC DISCOVERY,KING OF PRUSSIA,PA 19406, USA.</t>
  </si>
  <si>
    <t>AMER CHEMICAL SOC</t>
  </si>
  <si>
    <t>WASHINGTON</t>
  </si>
  <si>
    <t>1155 16TH ST, NW, WASHINGTON, DC 20036</t>
  </si>
  <si>
    <t>0022-2623</t>
  </si>
  <si>
    <t>J MED CHEM</t>
  </si>
  <si>
    <t>J. Med. Chem.</t>
  </si>
  <si>
    <t>DEC 24</t>
  </si>
  <si>
    <t>10.1021/jm00078a001</t>
  </si>
  <si>
    <t>Chemistry, Medicinal</t>
  </si>
  <si>
    <t>Index Chemicus (IC); Science Citation Index Expanded (SCI-EXPANDED)</t>
  </si>
  <si>
    <t>Pharmacology &amp; Pharmacy</t>
  </si>
  <si>
    <t>MP294</t>
  </si>
  <si>
    <t>WOS:A1993MP29400001</t>
  </si>
  <si>
    <t>Dusitsittipon, S; Criscione, CD; Morand, S; Komalamisra, C; Thaenkham, U</t>
  </si>
  <si>
    <t>Dusitsittipon, Sirilak; Criscione, Charles D.; Morand, Serge; Komalamisra, Chalit; Thaenkham, Urusa</t>
  </si>
  <si>
    <t>Cryptic lineage diversity in the zoonotic pathogen Angiostrongylus cantonensis</t>
  </si>
  <si>
    <t>MOLECULAR PHYLOGENETICS AND EVOLUTION</t>
  </si>
  <si>
    <t>Angiostrongylus cantonensis; Cryptic species; Microsatellite; Cytochrome b gene sequences</t>
  </si>
  <si>
    <t>EOSINOPHILIC MENINGITIS; NEMATODA METASTRONGYLIDAE; MITOCHONDRIAL-DNA; RAT LUNGWORM; INFERENCE; SOFTWARE; GENETICS; THAILAND; WINDOWS</t>
  </si>
  <si>
    <t>Delimitation of species is still a necessity among parasitic pathogens especially where morphological characters provide limited discernibility. Identification of cryptic lineages (independently evolving lineages that are morphologically similar) is critical as there could be lineage-specific traits that are of epidemiological importance. Angiostrongylus cantonensis is a zoonotic pathogen that can cause eosinophilic meningitis in humans. Recent reports of single marker sequence divergence hint at the potential for cryptic diversity in this lungworm. However, to definitively address if single marker divergence corresponds to independent evolving lineages, a multilocus approach is necessary. Using multilocus data, our goal was to determine if there were cryptic lineages within Thailand, a country plagued by several outbreaks and isolated cases of A. cantonensis infection. We analyzed the genetic structure of A. cantonensis samples collected from snails, Achatina fulica, across provinces in Thailand. Multilocus data (mitochondria(sequence data and 12 nuclear microsatellites) and individual based analyses were used to test for cryptic lineages. We found strong linkage disequilibrium patterns between mitochondria(haplotypes and nuclear identified genetic clusters. There were clearly two divergent and independent clades. Moreover, within each Glade, the data suggested additional substructure where individual provinces were likely to harbor unique genetic clusters. The results indicate there are at minimum two and possibly up to eight cryptic lineages within the assumed single species of A. cantonensis. Importantly, the two main clades do not show geographic affiliation and can be found in sympatry. With recent studies highlighting A. cantonensis strain diversity in pathogenicity and infectivity, it will be important to determine if these critical epidemiological traits are associated with specific lineages. (C) 2016 Elsevier Inc. All rights reserved.</t>
  </si>
  <si>
    <t>[Dusitsittipon, Sirilak; Thaenkham, Urusa] Mahidol Univ, Fac Trop Med, Dept Helminthol, Bangkok, Thailand; [Criscione, Charles D.] Texas A&amp;M Univ, Dept Biol, College Stn, TX 77843 USA; [Morand, Serge] CNRS, CIRAD, Ctr Infectiol Christophe Merieux Laos, Sisathanak, Vientiane, Laos; [Komalamisra, Chalit] Mahidol Univ, Fac Trop Med, Mahidol Bangkok Sch Trop Med, Bangkok, Thailand</t>
  </si>
  <si>
    <t>Thaenkham, U (corresponding author), Mahidol Univ, Fac Trop Med, Dept Helminthol, Bangkok, Thailand.;Criscione, CD (corresponding author), Texas A&amp;M Univ, Dept Biol, College Stn, TX 77843 USA.</t>
  </si>
  <si>
    <t>ccriscione@bio.tamu.edu; urusa.tha@mahidol.ac.th</t>
  </si>
  <si>
    <t>Morand, Serge/M-5433-2018</t>
  </si>
  <si>
    <t>Morand, Serge/0000-0003-3986-7659; Thaenkham, Urusa/0000-0003-0688-2422</t>
  </si>
  <si>
    <t>Agricultural Research Development Agency [CRP5705020410]; Development and Promotion of Science and Technology Talents Project (DPST; Royal Government of Thailand scholarship)</t>
  </si>
  <si>
    <t>Agricultural Research Development Agency; Development and Promotion of Science and Technology Talents Project (DPST; Royal Government of Thailand scholarship)</t>
  </si>
  <si>
    <t>This work was supported by Agricultural Research Development Agency (CRP5705020410); and Development and Promotion of Science and Technology Talents Project (DPST; Royal Government of Thailand scholarship). We thank our colleagues in Criscione Lab (Isabel Caballero, Emily Kasl, and Andrew Sakla) at the Department of Biology, Texas A&amp;M University, TX, USA for providing helpful suggestions and technical support, particularly for the microsatellite work. We also thank the Department of Helminthology, Faculty of Tropical Medicine, Mahidol University, Thailand for technical support, particularly for part of the DNA analysis.</t>
  </si>
  <si>
    <t>1055-7903</t>
  </si>
  <si>
    <t>1095-9513</t>
  </si>
  <si>
    <t>MOL PHYLOGENET EVOL</t>
  </si>
  <si>
    <t>Mol. Phylogenet. Evol.</t>
  </si>
  <si>
    <t>10.1016/j.ympev.2016.12.002</t>
  </si>
  <si>
    <t>Biochemistry &amp; Molecular Biology; Evolutionary Biology; Genetics &amp; Heredity</t>
  </si>
  <si>
    <t>EK8UQ</t>
  </si>
  <si>
    <t>WOS:000394200500038</t>
  </si>
  <si>
    <t>Lv, S; Zhang, Y; Liu, HX; Hu, L; Yang, K; Steinmann, P; Chen, Z; Wang, LY; Utzinger, J; Zhou, XN</t>
  </si>
  <si>
    <t>Lv, Shan; Zhang, Yi; Liu, He-Xiang; Hu, Ling; Yang, Kun; Steinmann, Peter; Chen, Zhao; Wang, Li-Ying; Utzinger, Juerg; Zhou, Xiao-Nong</t>
  </si>
  <si>
    <t>Invasive Snails and an Emerging Infectious Disease: Results from the First National Survey on Angiostrongylus cantonensis in China</t>
  </si>
  <si>
    <t>EOSINOPHILIC MENINGITIS; CLIMATE-CHANGE; PUBLIC-HEALTH; MOSQUITOS; OUTBREAK; EUROPE; SPREAD; CHEN</t>
  </si>
  <si>
    <t>Background: Eosinophilic meningitis (angiostrongyliasis) caused by Angiostrongylus cantonensis is emerging in mainland China. However, the distribution of A. cantonensis and its intermediate host snails, and the role of two invasive snail species in the emergence of angiostrongyliasis, are not well understood. Methodology/Principal Findings: A national survey pertaining to A. cantonensis was carried out using a grid sampling approach (spatial resolution: 40640 km). One village per grid cell was randomly selected from a 5% random sample of grid cells located in areas where the presence of the intermediate host snail Pomacea canaliculata had been predicted based on a degree-day model. Potential intermediate hosts of A. cantonensis were collected in the field, restaurants, markets and snail farms, and examined for infection. The infection prevalence among intermediate host snails was estimated, and the prevalence of A. cantonensis within P. canaliculata was displayed on a map, and predicted for non-sampled locations. It was confirmed that P. canaliculata and Achatina fulica were the predominant intermediate hosts of A. cantonensis in China, and these snails were found to be well established in 11 and six provinces, respectively. Infected snails of either species were found in seven provinces, closely matching the endemic area of A. cantonensis. Infected snails were also found in markets and restaurants. Two clusters of A. cantonensis-infected P. canaliculata were predicted in Fujian and Guangxi provinces. Conclusions/Significance: The first national survey in China revealed a wide distribution of A. cantonensis and two invasive snail species, indicating that a considerable number of people are at risk of angiostrongyliasis. Health education, rigorous food inspection and surveillance are all needed to prevent recurrent angiostrongyliasis outbreaks.</t>
  </si>
  <si>
    <t>[Lv, Shan; Zhang, Yi; Liu, He-Xiang; Hu, Ling; Yang, Kun; Steinmann, Peter; Zhou, Xiao-Nong] Chinese Ctr Dis Control &amp; Prevent, Natl Inst Parasit Dis, Shanghai, Peoples R China; [Chen, Zhao; Wang, Li-Ying] Minist Hlth China, Beijing, Peoples R China; [Lv, Shan; Steinmann, Peter; Utzinger, Juerg] Swiss Trop Inst, Dept Publ Hlth &amp; Epidemiol, CH-4002 Basel, Switzerland</t>
  </si>
  <si>
    <t>Lv, S (corresponding author), Chinese Ctr Dis Control &amp; Prevent, Natl Inst Parasit Dis, Shanghai, Peoples R China.</t>
  </si>
  <si>
    <t>ipdzhouxn@sh163.net</t>
  </si>
  <si>
    <t>Steinmann, Peter/AAU-9269-2021</t>
  </si>
  <si>
    <t>Steinmann, Peter/0000-0003-4800-3019; yang, kun/0000-0001-8198-132X</t>
  </si>
  <si>
    <t>185 BERRY ST, STE 1300, SAN FRANCISCO, CA 94107 USA</t>
  </si>
  <si>
    <t>e368</t>
  </si>
  <si>
    <t>10.1371/journal.pntd.0000368</t>
  </si>
  <si>
    <t>438DR</t>
  </si>
  <si>
    <t>WOS:000265536600004</t>
  </si>
  <si>
    <t>Garcia, JS; Lucio, CD; Bonfim, TCD; Maldonado, A; Tunholi, VM; Tunholi-Alves, VM; Mota, EM; Simoes, RD; Santana, AC; Hooper, C; Pinheiro, J; Boia, MN</t>
  </si>
  <si>
    <t>Garcia, Juberlan Silva; Lucio, Camila dos Santos; dos Santos Bonfim, Tatiane Cristina; Maldonado Junior, Arnaldo; Tunholi, Victor Menezes; Tunholi-Alves, Vinicius Menezes; Mota, Esther Maria; Simoes, Raquel de Oliveira; Santana, Andre Campos; Hooper, Cleber; Pinheiro, Jairo; Boia, Marcio Neves</t>
  </si>
  <si>
    <t>Metabolic and histopathological profile of Rattus norvegicus (Wistar) experimentally infected by Angiostrongylus cantonensis (Chen, 1935)</t>
  </si>
  <si>
    <t>EXPERIMENTAL PARASITOLOGY</t>
  </si>
  <si>
    <t>Angiostrongylus cantonensis; Eosinophilic meningitis; Rattus novergicus; Biochemical</t>
  </si>
  <si>
    <t>EOSINOPHILIC MENINGOENCEPHALITIS; MENINGITIS</t>
  </si>
  <si>
    <t>Eosinophilic meningitis is a disease characterized by increased eosinophils in the cerebrospinal fluid (CSF), which is the most commonly caused by invasion of the central nervous system by helminths, as occurs in Angiostrongylus cantonensis infections. The rodent Rattus norvegicus is the definitive natural host and humans act as accidental hosts and can become infected by eating raw or undercooked snails or food contaminated with infective L-3 larvae. Recently in Brazil there have been four cases of eosinophilic meningitis due to ingestion of infected Achatina fulica. To evaluate biochemical and histopathological changes caused by this parasite, R. norvegicus were experimentally infected with 100 L-3 larvae of A. cantonensis. After the anesthetic procedure, serum from the rodents was collected from the inferior vena cava for evaluation of the levels of aspartate aminotransferase (AST), alanine aminotransferase (ALT), alkaline phosphatase (ALKP), gamma-glutamyl transferase (GGT), total protein and its fractions. During. the necropsy, the liver was collected and weighed. Then a 1-g fragment was extracted from the major lobe to quantify the hepatic glycogen and fragment remainder was taken from the same lobe and fixed in Milloning's formalin for histopathological examination. Additionally, helminths were collected from the brain and lungs of the rodents. The activities of AST, ALT, ALKP and GGT in the serum and hepatic glycogen increased in response to infection, while the levels of globulin and total protein increased only in the eighth week of infection and there was a reduction in the levels of serum glucose. Albumin and bilirubin concentrations remained stable during the experiment. Infection with A. cantonensis caused metabolic and histopathological changes in the rodents. This study can contribute to a better understanding of the relationship between A. cantonensis and R. norvegicus. (C) 2013 Elsevier Inc. All rights reserved.</t>
  </si>
  <si>
    <t>[Garcia, Juberlan Silva] Fiocruz MS, Inst Oswaldo Cruz, Curso Pos Grad Med Trop, Rio De Janeiro, Brazil; [Garcia, Juberlan Silva; Lucio, Camila dos Santos; dos Santos Bonfim, Tatiane Cristina; Maldonado Junior, Arnaldo; Simoes, Raquel de Oliveira; Santana, Andre Campos; Boia, Marcio Neves] Fiocruz MS, Inst Oswaldo Cruz, Lab Biol &amp; Parasitol Silvestres Reservatorios, BR-2104030 Rio De Janeiro, Brazil; [Tunholi, Victor Menezes; Tunholi-Alves, Vinicius Menezes; Pinheiro, Jairo] Univ Fed Rural Rio de Janeiro, Inst Biol, Dept Ciencias Fisiol, BR-23890000 Rio De Janeiro, Brazil; [Tunholi, Victor Menezes; Tunholi-Alves, Vinicius Menezes; Pinheiro, Jairo] Univ Fed Rural Rio de Janeiro, Curso Pos Grad Ciencias Vet, BR-23890000 Rio De Janeiro, Brazil; [Mota, Esther Maria] Fiocruz MS, Inst Oswaldo Cruz, Lab Patol, BR-2104030 Rio De Janeiro, Brazil; [Hooper, Cleber] Fundacao Oswald Cruz, Ctr Criacao Anim Lab CECAL, Dept Controle Qualidade Anim, Rio De Janeiro, Brazil</t>
  </si>
  <si>
    <t>Garcia, JS (corresponding author), Fiocruz MS, Inst Oswaldo Cruz, Curso Pos Grad Med Trop, Av Brasil 4365, Rio De Janeiro, Brazil.</t>
  </si>
  <si>
    <t>juberlan@ioc.fiocruz.br</t>
  </si>
  <si>
    <t>Pinheiro, Jairo/AAU-1560-2020; Simões, R.O./AAN-3277-2021; Garcia, Juberlan/E-8928-2017; Junior, Arnaldo M J Maldonado/C-9641-2013</t>
  </si>
  <si>
    <t>Programa Institucional de Bolsas de Iniciacao Cientifica of the Conselho Nacional de Desenvolvimento Cientifico e Tecnologico (PIBIC/CNPq)</t>
  </si>
  <si>
    <t>Programa Institucional de Bolsas de Iniciacao Cientifica of the Conselho Nacional de Desenvolvimento Cientifico e Tecnologico (PIBIC/CNPq)(Conselho Nacional de Desenvolvimento Cientifico e Tecnologico (CNPQ)Fundacao de Apoio a Pesquisa do Distrito Federal (FAPDF))</t>
  </si>
  <si>
    <t>This study was supported by the Programa Institucional de Bolsas de Iniciacao Cientifica of the Conselho Nacional de Desenvolvimento Cientifico e Tecnologico (PIBIC/CNPq). Wet also thank Sandra Telles and Rodrigo Mexas of Imaging Service-FIOCRUZ for their support.</t>
  </si>
  <si>
    <t>0014-4894</t>
  </si>
  <si>
    <t>1090-2449</t>
  </si>
  <si>
    <t>EXP PARASITOL</t>
  </si>
  <si>
    <t>Exp. Parasitol.</t>
  </si>
  <si>
    <t>10.1016/j.exppara.2013.12.002</t>
  </si>
  <si>
    <t>AA2GV</t>
  </si>
  <si>
    <t>WOS:000330914000006</t>
  </si>
  <si>
    <t>Azzam, KM; El-Abd, N</t>
  </si>
  <si>
    <t>Azzam, Karima Mahmoud; El-Abd, Nema</t>
  </si>
  <si>
    <t>First record of Phasmarhabditis sp. from eggs of Eobania vermiculata (Muller) snails in Egypt and their response to host size</t>
  </si>
  <si>
    <t>EGYPTIAN JOURNAL OF BIOLOGICAL PEST CONTROL</t>
  </si>
  <si>
    <t>Phasmarhabditis; Eobania vermiculata (M&amp;#252; ller); Limax flavus L; Eggs; Size; Biological control</t>
  </si>
  <si>
    <t>Background Gastropods are very prevalent animals. In Egypt, terrestrial snails represent important economic pests, infesting and causing severe damages to ornamental plants, orchard trees, vegetables, and field crops. The overuse of molluscicides against these destructive pests leads to more environmental pollution. Therefore, searching for biological control agents became necessary to avoid the hazard of chemical molluscicides. Phasmarhabditis hermaphrodita, isolated from slugs was used as a bio-control agent against snails and slugs. Few investigations available on gastropod egg parasites. Therefore, the present study interested in the isolation of parasitic nematodes from the snail eggs to study their possible role as biological control agents for gastropod pests. Results This is the first record to isolate the snail parasitic nematode, Phasmarhabditis sp., from eggs of the Egyptian terrestrial snail, Eobania vermiculata (Muller). Infectivity of this nematode was investigated for eggs, juvenile and mature snails, E. vermiculata and Limax flavus L. slugs, and also eggs of the non-local species, Achatina fulica Bowdich and one adult of it was only available. The investigation revealed a capability of the isolated nematode to infect and kill E. vermiculata snail, L. flavus slugs, and their eggs. Also, it could infect and kill the eggs of non-local snail species, A. fulica, and its only individual adult available which was obtained from an agricultural quarantine sample. The results indicated also that released individuals of the nematodes, recovered from snails, were significantly larger in size than those recovered from eggs and vice versa. Conclusion It could be concluded that the isolated parasitic nematode may be able to play a role in controlling different stages of the gastropods including eggs. This make the control more effective in protecting host plants before the pest causing damage. The nematode was more effective on local pest species than non-local species. Moreover, the size of the parasite was proportional with the size of the host pest.</t>
  </si>
  <si>
    <t>[Azzam, Karima Mahmoud; El-Abd, Nema] Agr Res Ctr, Plant Protect Res Inst, Giza, Egypt</t>
  </si>
  <si>
    <t>Azzam, KM (corresponding author), Agr Res Ctr, Plant Protect Res Inst, Giza, Egypt.</t>
  </si>
  <si>
    <t>azzamkarima@gmail.com</t>
  </si>
  <si>
    <t>Azzam, Karima/0000-0002-4966-4129</t>
  </si>
  <si>
    <t>1110-1768</t>
  </si>
  <si>
    <t>2536-9342</t>
  </si>
  <si>
    <t>EGYPT J BIOL PEST CO</t>
  </si>
  <si>
    <t>Egypt. J. Biol. Pest Control</t>
  </si>
  <si>
    <t>MAR 8</t>
  </si>
  <si>
    <t>10.1186/s41938-021-00389-3</t>
  </si>
  <si>
    <t>QU6GU</t>
  </si>
  <si>
    <t>WOS:000627379300002</t>
  </si>
  <si>
    <t>Chen, DX; Zhang, Y; Shen, HX; Wei, YF; Huang, D; Tan, QM; Lan, XQ; Li, QL; Chen, ZC; Li, ZT; Ou, L; Suen, HB; Ding, X; Luo, XD; Li, XM; Zhan, XM</t>
  </si>
  <si>
    <t>Chen, Daixiong; Zhang, Yun; Shen, Haoxian; Wei, Yongfang; Huang, Di; Tan, Qiming; Lan, Xianqi; Li, Qingli; Chen, Zecheng; Li, Zhengtu; Ou, Le; Suen, Huibing; Ding, Xue; Luo, Xiaodong; Li, Xiaomin; Zhan, Ximei</t>
  </si>
  <si>
    <t>Epidemiological survey of Angiostrongylus cantonensis in the west-central region of Guangdong Province, China</t>
  </si>
  <si>
    <t>EOSINOPHILIC MENINGOENCEPHALITIS; OUTBREAK; MENINGITIS; INFECTION</t>
  </si>
  <si>
    <t>The study was to understand the Angiostrongylus cantonensis infectious situation of rodent definitive host, snail intermediate host, and local residents in the west-central region of Guangdong Province in China. The snails Achatina fulica and Pomacea canaliculata collected from the survey place were digested with artificial gastric juice, and the third-stage larvae of A. cantonensis in the snails were examined under microscope. The heart and lung of rats captured from the survey place were taken to check the adult of A. cantonensis. The questionnaire surveys related to the infection of A. cantonensis were taken in local residents randomly selected, and the IgG antibody against A. cantonensis was tested in those residents with enzyme-linked immunosorbent assay (ELISA). A total of 1,391 rats including eight kinds of rats, such as Rattus norvegicus, Rattus flavipectus, Bandicota indica, Rattus sladeni, Mus musculus, Rattus rattoides, Suncus Murinus, and Rattus confucianus, were examined and 132 of them were infected by A. cantonensis, with an average infection rate of 9.49% and a mean intensity of A. cantonensis in infected rats was 9.39. A total of 3,184 snails A. fulica and 3,723 snails P. canaliculata were detected. The average infection rates of them were 25.03% (797/3,184) and 6.50% (242/3,723), respectively. There were 180 positive samples of IgG antibody against A. cantonensis in 1,800 serum samples of the residents, with a positive rate of 10.00%. The west-central region of Guangdong Province is the natural focus of A. cantonensis. In comparison with the investigation results in other regions of China, the infection rate of rat definitive host is at the middle level; in the intermediate host, the infection rate of snail A. fulica is above the middle level, and the infection rate of snail Pomacea canaliculata is below the middle level. Some local residents had already been infected by A. cantonensis or at the risk of being infected.</t>
  </si>
  <si>
    <t>[Chen, Daixiong; Zhang, Yun; Shen, Haoxian; Wei, Yongfang; Huang, Di; Tan, Qiming; Lan, Xianqi; Li, Qingli; Chen, Zecheng; Li, Zhengtu; Ou, Le; Suen, Huibing; Ding, Xue; Luo, Xiaodong; Li, Xiaomin] Guangzhou Med Univ, Dept Pathogen Biol, Guangzhou 510182, Guangdong, Peoples R China; [Zhan, Ximei] Sun Yat Sen Univ, Dept Parasitol, Zhongshan Sch Med, Guangzhou, Guangdong, Peoples R China</t>
  </si>
  <si>
    <t>Chen, DX (corresponding author), Guangzhou Med Univ, Dept Pathogen Biol, Guangzhou 510182, Guangdong, Peoples R China.</t>
  </si>
  <si>
    <t>daixiongchen@hotmail.com</t>
  </si>
  <si>
    <t>National Natural Science Foundation of P.R. China [U0632003]; science and technology plan projects of Guangdong Province [2010B060500017]</t>
  </si>
  <si>
    <t>National Natural Science Foundation of P.R. China(National Natural Science Foundation of China (NSFC)); science and technology plan projects of Guangdong Province</t>
  </si>
  <si>
    <t>This work was supported by the grants from the National Natural Science Foundation of P.R. China (U0632003) and science and technology plan projects of Guangdong Province (2010B060500017).</t>
  </si>
  <si>
    <t>10.1007/s00436-011-2255-1</t>
  </si>
  <si>
    <t>794WN</t>
  </si>
  <si>
    <t>WOS:000292932100007</t>
  </si>
  <si>
    <t>Ballesteros-Mejia, L; Angulo, E; Diagne, C; Cooke, B; Nunez, MA; Courchamp, F</t>
  </si>
  <si>
    <t>Ballesteros-Mejia, Liliana; Angulo, Elena; Diagne, Christophe; Cooke, Brian; Nunez, Martin A.; Courchamp, Franck</t>
  </si>
  <si>
    <t>Economic costs of biological invasions in Ecuador: the importance of the Galapagos Islands</t>
  </si>
  <si>
    <t>NEOBIOTA</t>
  </si>
  <si>
    <t>Damages; economic costs; InvaCost; invasive alien species; mainland Ecuador; management</t>
  </si>
  <si>
    <t>Biological invasions, as a result of human intervention through trade and mobility, are the second biggest cause of biodiversity loss. The impacts of invasive alien species (IAS) on the environment are well known, however, economic impacts are poorly estimated, especially in mega-diverse countries where both economic and ecological consequences of these effects can be catastrophic. Ecuador, one of the smallest mega-diverse countries, lacks a comprehensive description of the economic costs of IAS within its territory. Here, using InvaCost, a public database that compiles all recorded monetary costs associated with IAS from English and Non-English sources, we investigated the economic costs of biological invasions. We found that between 1983 and 2017, the reported costs associated with biological invasions ranged between US$86.17 million (when considering only the most robust data) and US$626 million (when including all cost data) belonging to 37 species and 27 genera. Furthermore, 99% of the recorded cost entries were from the Galapagos Islands. From only robust data, the costliest identified taxonomic group was feral goats (Capra hircus; US$20 million), followed byAedes mosquitoes (US$2.14 million) while organisms like plant species from the genus Rubus, a parasitic fly (Philornis downsi), black rats (Rattus rattus) and terrestrial gastropods (Achatina fulica) represented less than US$2 million each. Costs of mixed-taxa (i.e. plants and animals) represented the highest (61% of total robust costs; US$52.44 million). The most impacted activity sector was the national park authorities, which spent about US$84 million. Results from robust data also revealed that management expenditures were the major type of costs recorded in the Galapagos Islands; however, costs reported for medical losses related to Aedes mosquitoes causing dengue fever in mainland Ecuador would have ranked first if more detailed information had allowed us to categorize them as robust data. Over 70% of the IAS reported for Ecuador did not have reported costs. These results suggest that costs reported here are a massive underestimate of the actual economic toll of invasions in the country.</t>
  </si>
  <si>
    <t>[Ballesteros-Mejia, Liliana; Angulo, Elena; Diagne, Christophe; Courchamp, Franck] Univ Paris Saclay, CNRS, AgroParisTech, Ecol Systemat Evolut, F-91405 Orsay, France; [Cooke, Brian] Univ Canberra, Inst Appl Ecol, Bruce, ACT 2617, Australia; [Nunez, Martin A.] Univ Nacl Comahue, Grp Ecol Invas, INIBIOMA, CONICET, Quintral 1250, RA-8400 San Carlos De Bariloche, Rio Negro, Argentina; [Nunez, Martin A.] Univ Houston, Dept Biol &amp; Biochem, Houston, TX 77204 USA</t>
  </si>
  <si>
    <t>Ballesteros-Mejia, L (corresponding author), Univ Paris Saclay, CNRS, AgroParisTech, Ecol Systemat Evolut, F-91405 Orsay, France.</t>
  </si>
  <si>
    <t>ballesteros.liliana@gmail.com</t>
  </si>
  <si>
    <t>Nuñez, Martin A./B-2735-2010; Angulo, Elena/AAF-8524-2020</t>
  </si>
  <si>
    <t>Nuñez, Martin A./0000-0003-0324-5479; Angulo, Elena/0000-0001-5545-4032; Ballesteros-Mejia, Liliana/0000-0003-2790-8652; Courchamp, Franck/0000-0001-7605-4548</t>
  </si>
  <si>
    <t>French National Research Agency [ANR-14-CE02-0021]; BNP-Paribas Foundation Climate Initiative; AXA Research Fund Chair of Invasion Biology; BiodivERsA; Belmont-Forum call 2018 on biodiversity scenarios; BiodivERsA-Belmont Forum Project Alien Scenarios [BMBF/PT DLR 01LC1807C]</t>
  </si>
  <si>
    <t>French National Research Agency(French National Research Agency (ANR)); BNP-Paribas Foundation Climate Initiative; AXA Research Fund Chair of Invasion Biology; BiodivERsA; Belmont-Forum call 2018 on biodiversity scenarios; BiodivERsA-Belmont Forum Project Alien Scenarios</t>
  </si>
  <si>
    <t>The authors acknowledge the French National Research Agency (ANR-14-CE02-0021) and the BNP-Paribas Foundation Climate Initiative for funding the Invacost project that allowed the construction of the InvaCost database. The present work was conducted fol- lowing a workshop funded by the AXA Research Fund Chair of Invasion Biology and is part of the AlienScenario project funded by BiodivERsA and Belmont-Forum call 2018 on biodiversity scenarios. Thanks to Melissa Ballesteros for helping with the abstract translations. EA and LBM contracts come from the AXA Research Fund Chair of Invasion Biology of University Paris Saclay. CD is funded by the BiodivERsA-Belmont Forum Project Alien Scenarios (BMBF/PT DLR 01LC1807C). The authors also thank Virginia Duboscq-Carra for her contribution of compiling data for InvaCost. We want to acknowledge all environmental managers, and researchers who kindly answered our request for information about the costs of invasive species. Last but not least, the authors thank Dr. Heinke Jager for her thorough revision of the article which greatly improved it.</t>
  </si>
  <si>
    <t>PENSOFT PUBLISHERS</t>
  </si>
  <si>
    <t>SOFIA</t>
  </si>
  <si>
    <t>12 PROF GEORGI ZLATARSKI ST, SOFIA, 1700, BULGARIA</t>
  </si>
  <si>
    <t>1619-0033</t>
  </si>
  <si>
    <t>1314-2488</t>
  </si>
  <si>
    <t>NeoBiota</t>
  </si>
  <si>
    <t>JUL 29</t>
  </si>
  <si>
    <t>10.3897/neobiota.67.59116</t>
  </si>
  <si>
    <t>TU5IT</t>
  </si>
  <si>
    <t>WOS:000681070700015</t>
  </si>
  <si>
    <t>Epelboin, L; Blonde, R; Chamouine, A; Chrisment, A; Diancourt, L; Villemant, N; Atale, A; Cadix, C; Caro, V; Malvy, D; Collet, L</t>
  </si>
  <si>
    <t>Epelboin, Loic; Blonde, Renaud; Chamouine, Abdourahim; Chrisment, Alexandra; Diancourt, Laure; Villemant, Nicolas; Atale, Agnes; Cadix, Claire; Caro, Valerie; Malvy, Denis; Collet, Louis</t>
  </si>
  <si>
    <t>Angiostrongylus cantonensis Infection on Mayotte Island, Indian Ocean, 2007-2012</t>
  </si>
  <si>
    <t>EOSINOPHILIC MENINGITIS; FATAL RADICULOMYELOENCEPHALITIS; CLINICAL-MANIFESTATIONS; REUNION; SNAILS; HYDROCEPHALUS; OUTBREAK; CHILDREN; MOLLUSKS; INFANTS</t>
  </si>
  <si>
    <t>Introduction Human angiostrongyliasis (HA) is a neurological helminthic disease caused by the lung worm Angiostrongylus cantonensis. It is suspected in the combination of travel or a residence in an endemic area and eosinophilic meningitis. In Mayotte, an island in the Indian Ocean, cases are rare but regular. The main objective of our study was to describe the epidemiological and diagnosis clues of HA in Mayotte. The secondary objectives were to evaluate the contribution of Real-Time Polymerase Chain Reaction (RT-PCR) for the diagnosis of HA, delineate the characteristics of the local transmission and ascertain the presence of A. cantonensis in Achatina fulica, the potential vector of the disease. Materials and Methods Between 2007 and 2012, all cases of eosinophilic meningitis were retrospectively included and investigated by RT-PCR in the CSF. Descriptive analysis was conducted for clinical, biological and radiological features, and were analyzed for all patients together with the search for prognostic factors for mortality. Concurrently, geolocalization and temporal parameters were studied to correlate the occurrence of the cases with rainfall seasons and snails were collected to enhance a parasitic carriage with real time PCR. Results During the 6-year period of the study, 14 cases were identified (2.3 cases/year) and 9 among 10 remaining CSF were positive in PCR. Among 14 cases of EM, 13 were less than 2 year-old children. The 1 year mortality rate was 5/14 (35.7%). Among survivors, 3/7 (42.8%) presented neurological sequelae. Factors associated with mortality were dysfunction of cranial nerves, abnormal brain imaging, and CSF glucose level inferior to 2 mmol/l. Occurrence of cases was temporarily and spatially correlated to the rainy season. Among the 64 collected giant snails, 6 (9.4%) were positive with A. cantonensis PCR. The likely main route of transmission was the children licking snails, carriers of the parasite. Conclusion In Mayotte, HA was mainly found in paediatric cases under 2 years old, and evidenced a life-threatening disease. PCR seems to be a promising tool in the definitive diagnosis of HA. Population should be aware of the role of A. fulica, and not let the children have direct contact with the snails.</t>
  </si>
  <si>
    <t>[Epelboin, Loic] Ctr Hosp Mayotte, Dept Prevent Act &amp; Publ Hlth, Mamoudzou, Mayotte, France; [Epelboin, Loic] Ctr Hosp Andree Rosemon, Infect &amp; Trop Dis Dept, Cayenne, French Guiana; [Blonde, Renaud] Ctr Hosp Mayotte, Intens Care Unit, Mamoudzou, Mayotte, France; [Chamouine, Abdourahim; Chrisment, Alexandra; Atale, Agnes] Ctr Hosp Mayotte, Dept Pediat, Mamoudzou, Mayotte, France; [Diancourt, Laure; Caro, Valerie] Inst Pasteur, Environm &amp; Infect Risks Res &amp; Expertise Unit, Paris, France; [Villemant, Nicolas] Univ Paris 04, Geog Inst UFR08, Paris, France; [Collet, Louis] Ctr Hosp Mayotte, Med Biol Lab, Mamoudzou, Mayotte, France; [Malvy, Denis] Victor Segalen Univ, Bordeaux, France</t>
  </si>
  <si>
    <t>Epelboin, L (corresponding author), Ctr Hosp Mayotte, Dept Prevent Act &amp; Publ Hlth, Mamoudzou, Mayotte, France.;Epelboin, L (corresponding author), Ctr Hosp Andree Rosemon, Infect &amp; Trop Dis Dept, Cayenne, French Guiana.</t>
  </si>
  <si>
    <t>epelboincrh@hotmail.fr</t>
  </si>
  <si>
    <t>Epelboin, LoÃc/AAP-6477-2020; MALVY, Denis/T-7930-2019</t>
  </si>
  <si>
    <t>Epelboin, LoÃc/0000-0002-3481-5991; DIANCOURT, Laure/0000-0002-9670-3274</t>
  </si>
  <si>
    <t>e0004635</t>
  </si>
  <si>
    <t>10.1371/journal.pntd.0004635</t>
  </si>
  <si>
    <t>DO4QY</t>
  </si>
  <si>
    <t>WOS:000377769300022</t>
  </si>
  <si>
    <t>Valente, R; Robles, MD; Diaz, JI</t>
  </si>
  <si>
    <t>Valente, Romina; del Rosario Robles, Maria; Ines Diaz, Julia</t>
  </si>
  <si>
    <t>Gastropods as intermediate hosts of Angiostrongylus spp. in the Americas: bioecological characteristics and geographical distribution</t>
  </si>
  <si>
    <t>parasite; strategies of monitoring; zoonoses; intermediate host</t>
  </si>
  <si>
    <t>GIANT AFRICAN SNAIL; FULICA MOLLUSCA GASTROPODA; ACHATINA-FULICA; LISSACHATINA-FULICA; EOSINOPHILIC-MENINGITIS; 3RD-STAGE LARVAE; VASORUM BAILLET; LAND SNAILS; 1ST RECORD; CANTONENSIS</t>
  </si>
  <si>
    <t>BACKGROUND Intermediate hosts are key organisms in maintaining parasite life cycles, because they can act as amplifiers in the transmission from natural reservoirs to humans. One of the most important groups of intermediate hosts for zoonotic nematode infections are gastropods,slugs and snails. These are essential organisms in the larval development of Angiostrongylus species. OBJECTIVES The objective of this paper is to review reports of Angiostrongylus spp. in naturally infected gastropods from the Americas, taking into account the diagnostic methods used in their identification, to be able to provide more accurate list of their intermediate hosts. We also discuss the factors that aid the dispersion of Angiostrongylus spp. in the Americas. METHODS This study reviews scientific publications and book sections on Angiostrongylus spp. in the Americas, including original works assessing larvae of Angiostrongylus in intermediate hosts. The eligible reports were classified accordingly to their geographical location, year of first record, and the larvae identification methodologies used. Digital repositories were used for the search. The bioecological characteristics of the main intermediate hosts are summarised. FINDINGS A total of 29 gastropod species that are naturally infected with Angiostrongylus spp. have been reported as intermediate hosts, 16 of which are land snails, two are freshwater snails, and 11 land slugs. MAIN CONCLUSIONS This study highlights the importance of integrative studies, analysing both the etiological agent and its transmission dynamic in the environment, the biological and ecological characteristics of the hosts, and the impact on host populations. It is necessary to increase interdisciplinary studies to determine the potential epidemiological health risk of angiostrongyliasis in the Americas. and thus be able to establish prevention, monitoring and contingency strategies in the region.</t>
  </si>
  <si>
    <t>[Valente, Romina; del Rosario Robles, Maria; Ines Diaz, Julia] Ctr Estudios Parasitol &amp; Vectores, La Plata, Buenos Aires, Argentina</t>
  </si>
  <si>
    <t>Valente, R (corresponding author), Ctr Estudios Parasitol &amp; Vectores, La Plata, Buenos Aires, Argentina.</t>
  </si>
  <si>
    <t>e200236</t>
  </si>
  <si>
    <t>10.1590/0074-02760200236</t>
  </si>
  <si>
    <t>PA3KJ</t>
  </si>
  <si>
    <t>WOS:000595536500001</t>
  </si>
  <si>
    <t>Tunholi-Alves, VM; Tunholi, VM; Lustrino, D; Amaral, LS; Thiengo, SC; Pinheiro, J</t>
  </si>
  <si>
    <t>Tunholi-Alves, Vinicius Menezes; Tunholi, Victor Menezes; Lustrino, Danilo; Amaral, Ludimila Santos; Thiengo, Silvana Carvalho; Pinheiro, Jairo</t>
  </si>
  <si>
    <t>Changes in the reproductive biology of Biomphalaria glabrata experimentally infected with the nematode Angiostrongylus cantonensis</t>
  </si>
  <si>
    <t>Angiostrongylus cantonensis; Biomphalaria glabrata; Parasitic castration; Reproductive biology</t>
  </si>
  <si>
    <t>ACHATINA-FULICA; SNAIL; HOST</t>
  </si>
  <si>
    <t>This study showed for the first time changes in the reproductive biology of Biomphalaria glabrata experimentally infected with Angiostrongylus cantonensis. The values of all the parameters analyzed (total number of eggs, number of egg masses, number of eggs/mass, number of eggs/snail, percentage of viable eggs and galactogen content in albumen gland) changed with progressive infection. The results indicate the occurrence of partial parasitic castration of B. glabrata by A. cantonensis larvae, probably in response to the depletion of energy reserves, with no injuries to the gonadal tissues. (C) 2011 Elsevier Inc. All rights reserved.</t>
  </si>
  <si>
    <t>[Tunholi-Alves, Vinicius Menezes; Tunholi, Victor Menezes; Lustrino, Danilo; Pinheiro, Jairo] Univ Fed Rural Rio de Janeiro UFRuralRJ, Dept Ciencias Fisiol, Inst Biol, Rio De Janeiro, Brazil</t>
  </si>
  <si>
    <t>Pinheiro, J (corresponding author), Univ Fed Rural Rio de Janeiro UFRuralRJ, Dept Ciencias Fisiol, Inst Biol, Rio De Janeiro, Brazil.</t>
  </si>
  <si>
    <t>Lustrino, Danilo/ABC-2635-2021; Thiengo, Silvana A R C/I-2886-2015; Pinheiro, Jairo/AAU-1560-2020; Mo, Agnes/G-6497-2011; Lustrino, Danilo/C-1607-2012</t>
  </si>
  <si>
    <t>Lustrino, Danilo/0000-0001-7118-743X; Pinheiro, Jairo/0000-0001-8370-2814; Lustrino, Danilo/0000-0001-7118-743X; Thiengo, Silvana/0000-0002-5547-206X</t>
  </si>
  <si>
    <t>Conselho Nacional de Desenvolvimento Cientifico e Tecnologico (CNPq); Fundacao Carlos Chagas Filho de Amparo a Pesquisa do Estado do Rio de Janeiro (FAPERJ)</t>
  </si>
  <si>
    <t>Conselho Nacional de Desenvolvimento Cientifico e Tecnologico (CNPq)(Conselho Nacional de Desenvolvimento Cientifico e Tecnologico (CNPQ)); Fundacao Carlos Chagas Filho de Amparo a Pesquisa do Estado do Rio de Janeiro (FAPERJ)(Fundacao Carlos Chagas Filho de Amparo a Pesquisa do Estado do Rio De Janeiro (FAPERJ))</t>
  </si>
  <si>
    <t>This study was supported in part by Conselho Nacional de Desenvolvimento Cientifico e Tecnologico (CNPq) and Fundacao Carlos Chagas Filho de Amparo a Pesquisa do Estado do Rio de Janeiro (FAPERJ).</t>
  </si>
  <si>
    <t>10.1016/j.jip.2011.08.009</t>
  </si>
  <si>
    <t>837SG</t>
  </si>
  <si>
    <t>WOS:000296222900012</t>
  </si>
  <si>
    <t>Cognato, BB; Morassutti, AL; da Silva, ACA; Graeff-Teixeira, C</t>
  </si>
  <si>
    <t>Cognato, Bianca Barbieri; Morassutti, Alessandra Loureiro; Aramburu da Silva, Ana Cristina; Graeff-Teixeira, Carlos</t>
  </si>
  <si>
    <t>First report of Angiostrongylus cantonensis in Porto Alegre, State of Rio Grande do Sul, Southern Brazil</t>
  </si>
  <si>
    <t>Letter</t>
  </si>
  <si>
    <t>ACHATINA-FULICA; MOLLUSKS; METASTRONGYLIDAE; GASTROPODA; NEMATODA</t>
  </si>
  <si>
    <t>[Cognato, Bianca Barbieri; Morassutti, Alessandra Loureiro; Aramburu da Silva, Ana Cristina] Pontificia Univ Catolica Rio Grande do Sul, Inst Pesquisas Biomed, Fac Biociencias, Lab Biol Parasitaria, Porto Alegre, RS, Brazil; [Graeff-Teixeira, Carlos] Pontificia Univ Catolica Rio Grande do Sul, Inst Pesquisas Biomed, Mol Parasitol Lab, Porto Alegre, RS, Brazil</t>
  </si>
  <si>
    <t>Cognato, BB (corresponding author), Inst Pesquisas Biomed PUCRS, Fac Biociencias, Lab Biol Parasitaria, Av Ipiranga 6690, BR-90690900 Porto Alegre, RS, Brazil.</t>
  </si>
  <si>
    <t>bicognato@hotmail.com</t>
  </si>
  <si>
    <t>Morassutti, Alessandra L./E-1046-2015; Silva, Ana/H-4898-2015</t>
  </si>
  <si>
    <t xml:space="preserve">Morassutti, Alessandra L./0000-0002-8142-1055; </t>
  </si>
  <si>
    <t>SEP-OCT</t>
  </si>
  <si>
    <t>10.1590/0037-8682-0073-2013</t>
  </si>
  <si>
    <t>261NS</t>
  </si>
  <si>
    <t>WOS:000327672500027</t>
  </si>
  <si>
    <t>Wang, J; Wei, J; Zeng, X; Liang, JY; Wu, F; Li, ZY; Zheng, HQ; He, HJ; Wu, ZD</t>
  </si>
  <si>
    <t>Wang, Juan; Wei, Jie; Zeng, Xin; Liang, Jin-Yi; Wu, Feng; Li, Zheng-Yu; Zheng, Huan-Qin; He, Han-Jiang; Wu, Zhong-Dao</t>
  </si>
  <si>
    <t>Efficacy of tribendimidine against Angiostrongylus cantonensis infection in the mice</t>
  </si>
  <si>
    <t>EOSINOPHILIC MENINGITIS; ACHATINA-FULICA; CO-THERAPY; 1ST REPORT; SNAIL</t>
  </si>
  <si>
    <t>Angiostrongyliasis, also known as eosinophils meningitis, is caused by Angiostrongylus cantonensis parasites in the human central nervous system. Currently, the drug of choice for treatment of angiostrongyliasis is albendazole, but dead worm lysis causes severe inflammatory response, which leads to central nervous system damage. Tribendimidine, a broad-spectrum anti-helmintic drug developed in China, is a derivative of amidantel. This study was designed to test the efficacy of tribendimidine against A. cantonensis in mice. We treated 65 infected female BALB/c mice with tribendimidine or albendazole by oral route. We observed that tribendimidine at doses of 50, 100 and 200 mg/kg/day was effective, and the worm reduction rates were 54.8 %,77.4 %, and 100 % compared with the control group. In addition, the therapeutic effect of early tribendimidine treatment (7 days post-infection [PI]) was better than the late treatment (14 days PI), in comparison with the albendazole group (20 mg/kg/day). The index of therapeutic efficacy included body weight, neurological function, survival time, worm reduction, mRNA levels of proinflammatory cytokines in brain tissue, histopathological examination and electron microscopy scanning. The results showed that tribendimidine could kill the larvae of A. cantonensis in the mice model, and the worm's body wall was observed to be damaged. After treatment with tribendimidine, the survival conditions such as body weight and neurological function were improved, and brain inflammation was reduced in infected mice. This study showed a strong efficacy of tribendimidine against A. cantonensis and provided suitable alternative treatments to further explore its potential use in treatment of human angiostrongyliasis.</t>
  </si>
  <si>
    <t>[Wang, Juan; Wei, Jie; Zeng, Xin; Liang, Jin-Yi; Wu, Feng; Li, Zheng-Yu; Zheng, Huan-Qin; He, Han-Jiang; Wu, Zhong-Dao] Sun Yat Sen Univ, Dept Parasitol, Zhongshan Sch Med, Guangzhou 510080, Guangdong, Peoples R China; [Wang, Juan; Wei, Jie; Zeng, Xin; Liang, Jin-Yi; Wu, Feng; Li, Zheng-Yu; Zheng, Huan-Qin; He, Han-Jiang; Wu, Zhong-Dao] Minist Educ, Key Lab Trop Dis Control, Guangzhou 510080, Guangdong, Peoples R China; [He, Han-Jiang] Xiang Nan Univ, Dept Parasitol, Chenzhou, Peoples R China</t>
  </si>
  <si>
    <t>Wu, ZD (corresponding author), Minist Educ, Key Lab Trop Dis Control, Guangzhou 510080, Guangdong, Peoples R China.</t>
  </si>
  <si>
    <t>hhjxnu@hotmail.com; wuzhd@mail.sysu.edu.cn</t>
  </si>
  <si>
    <t>National Basic Research Program of China [2010CB530004]; National Nature Science Foundation of China [81271855, 81261160324]; Natural Science Foundation of Hunan Province, China [12JJ6091, 11A113]; Sun Yat-sen University</t>
  </si>
  <si>
    <t>National Basic Research Program of China(National Basic Research Program of China); National Nature Science Foundation of China(National Natural Science Foundation of China (NSFC)); Natural Science Foundation of Hunan Province, China(Natural Science Foundation of Hunan Province); Sun Yat-sen University</t>
  </si>
  <si>
    <t>This work was supported by the National Basic Research Program of China (2010CB530004) and National Nature Science Foundation of China (81271855,81261160324) to Z.-D. Wu, Natural Science Foundation of Hunan Province, China (12JJ6091, 11A113) to H.-J. He and Sun Yat-sen University Doctoral Student Innovation Personnel Training Project to Z.-D. Wu and J. Wei. We would like to thank Professor He Guosheng from Shanghai Veterinary Research Institute (SHVRI), the Chinese Academy of Agricultural Sciences (CAAS) to supply Tribendimidine for our study.</t>
  </si>
  <si>
    <t>10.1007/s00436-012-3228-8</t>
  </si>
  <si>
    <t>096ZH</t>
  </si>
  <si>
    <t>WOS:000315443100015</t>
  </si>
  <si>
    <t>Rollins, RL; Cowie, RH; Echaluse, MV; Medeiros, MCI</t>
  </si>
  <si>
    <t>Rollins, Randi L.; Cowie, Robert H.; Echaluse, Ma Vida; Medeiros, Matthew C., I</t>
  </si>
  <si>
    <t>Host snail species exhibit differential Angiostrongylus cantonensis prevalence and infection intensity across an environmental gradient</t>
  </si>
  <si>
    <t>Zoonotic transmission; Public health; Host-parasite relation; Neglected tropical disease; Angiostrongyliasis; Eosinophilic meningitis</t>
  </si>
  <si>
    <t>ACHATINA-FULICA; POMACEA-CANALICULATA; PULMONATA; VECTOR; CHINA; RISK; CHEN</t>
  </si>
  <si>
    <t>Diverse snail species serve as intermediate hosts of the parasitic nematode Angiostrongylus cantonensis, the etiological agent of human neuroangiostrongyliasis. However, levels of A. cantonensis infection prevalence and intensity vary dramatically among these host species. Factors contributing to this variation are largely unknown. Environmental factors, such as precipitation and temperature, have been correlated with overall A. cantonensis infection levels in a locale, but the influence of environment on infection in individual snail species has not been addressed. We identified levels of A. cantonensis prevalence and intensity in 16 species of snails collected from 29 sites along an environmental gradient on the island of Oahu, Hawaii. The relationship between infection levels of individual species and their environment was evaluated using AIC model selection of Generalized Linear Mixed Models incorporating precipitation, temperature, and vegetation cover at each collection site. Our results indicate that different mechanisms drive parasite prevalence and intensity in the intermediate hosts. Overall, snails from rainy, cool, green sites had higher infection levels than snails from dry, hot sites with less green vegetation. Intensity increased at the same rate along the environmental gradient in all species, though at different levels, while the relation between prevalence and environmental variables depended on species. These results have implications for zoonotic transmission, as human infection is a function of infection in the intermediate hosts, ingestion of which is the main pathway of transmission. The probability of human infection is greater in locations with higher rainfall, lower temperature and more vegetation cover because of higher infection prevalence in the gastropod hosts, but this depends on the host species. Moreover, severity of neuroangiostrongyliasis symptoms is likely to be greater in locations with higher rainfall, lower temperature, and more vegetation because of the higher numbers of infectious larvae (infection intensity) in all infected snail species. This study highlights the variation of infection prevalence and intensity in individual gastropod species, the individualistic nature of interactions between host species and their environment, and the implications for human neuroangiostrongyliasis in different environments.</t>
  </si>
  <si>
    <t>[Rollins, Randi L.] Univ Hawaii, Sch Life Sci, 2538 McCarthy Mall,Edmondson 216, Honolulu, HI 96822 USA; [Rollins, Randi L.; Cowie, Robert H.] Univ Hawaii, Pacific Biosci Res Ctr, 3050 Maile Way,Gilmore 408, Honolulu, HI 96822 USA; [Echaluse, Ma Vida; Medeiros, Matthew C., I] Univ Hawaii, Pacific Biosci Res Ctr, 1993 East West Rd, Honolulu, HI 96822 USA</t>
  </si>
  <si>
    <t>Rollins, RL (corresponding author), Univ Hawaii, Pacific Biosci Res Ctr, 3050 Maile Way,Gilmore 408, Honolulu, HI 96822 USA.</t>
  </si>
  <si>
    <t>rrollins@hawaii.edu</t>
  </si>
  <si>
    <t>Rollins, Randi L./AAO-8494-2021</t>
  </si>
  <si>
    <t>Rollins, Randi L./0000-0002-3768-4499; Echaluse, Ma Vida Amor/0000-0001-8187-8736</t>
  </si>
  <si>
    <t>Hawai'i Department of Health [18-176]; National Science Foundation REUSite award [NSF DBI 1659889]</t>
  </si>
  <si>
    <t>Hawai'i Department of Health; National Science Foundation REUSite award(National Science Foundation (NSF))</t>
  </si>
  <si>
    <t>The study was funded in part by a grant from the Hawai'i Department of Health to train personnel and augment capacity across State of Hawaii institutions (Log No. 18-176), and a National Science Foundation REUSite award (NSF DBI 1659889).</t>
  </si>
  <si>
    <t>10.1016/j.actatropica.2021.105824</t>
  </si>
  <si>
    <t>JAN 2021</t>
  </si>
  <si>
    <t>RB9XS</t>
  </si>
  <si>
    <t>WOS:000632459000004</t>
  </si>
  <si>
    <t>Oehler, E; Ghawche, F; Delattre, A; Berberian, A; Levy, M; Valour, F</t>
  </si>
  <si>
    <t>Oehler, Erwan; Ghawche, Frederic; Delattre, Alex; Berberian, Anthony; Levy, Marc; Valour, Florent</t>
  </si>
  <si>
    <t>Angiostrongylus cantonensis eosinophilic meningitis: A clinical study of 42 consecutive cases in French Polynesia</t>
  </si>
  <si>
    <t>PARASITOLOGY INTERNATIONAL</t>
  </si>
  <si>
    <t>Angiostrongylus cantonensis; Meningitis; Eosinophils</t>
  </si>
  <si>
    <t>ACHATINA-FULICA; SNAILS; MENINGOENCEPHALITIS; PREDNISOLONE; ALBENDAZOLE; ANTIBODIES; ANTIGEN; RISK</t>
  </si>
  <si>
    <t>Introduction: In endemic areas, eosinophilic meningitis is mainly caused by Angiostrongylus cantonensis. We describe a series of this poorly-known condition. Methods: Retrospective cohort study (2000-2012) including all patients diagnosed with eosinophilic meningitis in French Polynesia. Results: Forty-two patients (males: 61.9%, age: 22 (IQR 17-32)) were diagnosed with a serologically proven (n = 13) or probable A. cantonensis meningitis, mostly during the dry season (66.6%) and following the consumption of or prolonged contact with an intermediate/paratenic host (64.3%). No differential diagnosis was found in probable cases, in whom serological tests were performed earlier (7.5 days (6.5-10)) compared to positive patients (7.5 (6.5-10) versus 11(7-30) days, p = 0.02). The most commonly reported symptom was headache (92.8%). Fever (7.1%) and biological inflammatory syndrome (14.3%) were rare. Blood eosinophil count was 1200/mm(3) (900-2548). Cerebrospinal fluid (CSF) analysis disclosed a protein level of 0.9 g/L (0.7-1.1), a CSF/plasma glucose ratio of 0.50 (0.40-0.55), and 500 leucocytes/mm(3) (292-725; eosinophils: 42.0% (29.5-60); lymphocytes: 46.5% (32.5-59.0)). Thirteen cases (31.0%) were severe, with 11 focal neurological deficits. A delayed hospital referral (OR 1.13, p = 0.05) was associated with severity. Conclusions: A. cantonensis meningitis must be evocated in young patients with meningitic syndrome, severe headache, and CSF inflammation with predominance of eosinophils. (C) 2014 Elsevier Ireland Ltd. All rights reserved.</t>
  </si>
  <si>
    <t>[Oehler, Erwan; Valour, Florent] French Polynesia Hosp Ctr, Dept Internal Med, Pirae 98716, Tahiti, France; [Ghawche, Frederic] French Polynesia Hosp Ctr, Dept Neurol, Pirae 98716, Tahiti, France; [Delattre, Alex] French Polynesia Hosp Ctr, Dept Pneumol, Pirae 98716, Tahiti, France; [Berberian, Anthony] French Polynesia Hosp Ctr, Pathol Lab, Pirae 98716, Tahiti, France; [Levy, Marc] French Polynesia Hosp Ctr, Microbiol Lab, Pirae 98716, Tahiti, France</t>
  </si>
  <si>
    <t>Valour, F (corresponding author), French Polynesia Hosp Ctr, Dept Internal Med, Pirae 98716, Tahiti, France.</t>
  </si>
  <si>
    <t>florent.valour@chu-lyon.fr</t>
  </si>
  <si>
    <t>Valour, Florent/0000-0002-1467-6162</t>
  </si>
  <si>
    <t>ELSEVIER IRELAND LTD</t>
  </si>
  <si>
    <t>CLARE</t>
  </si>
  <si>
    <t>ELSEVIER HOUSE, BROOKVALE PLAZA, EAST PARK SHANNON, CO, CLARE, 00000, IRELAND</t>
  </si>
  <si>
    <t>1383-5769</t>
  </si>
  <si>
    <t>PARASITOL INT</t>
  </si>
  <si>
    <t>Parasitol. Int.</t>
  </si>
  <si>
    <t>10.1016/j.parint.2014.02.001</t>
  </si>
  <si>
    <t>AG3AP</t>
  </si>
  <si>
    <t>WOS:000335288500010</t>
  </si>
  <si>
    <t>Sadalage, PS; Dar, MA; Chavan, AR; Pawar, KD</t>
  </si>
  <si>
    <t>Sadalage, Priyadarshani S.; Dar, Mudasir A.; Chavan, Atul R.; Pawar, Kiran D.</t>
  </si>
  <si>
    <t>Formulation of synthetic bacterial consortia and their evaluation by principal component analysis for lignocellulose rich biomass degradation</t>
  </si>
  <si>
    <t>RENEWABLE ENERGY</t>
  </si>
  <si>
    <t>Bacterial consortia; Cellulolytic enzymes; Enzyme activity; Biomass degradation; Zymogram; Principle component analysis</t>
  </si>
  <si>
    <t>MICROBIAL CONSORTIUM; ACHATINA-FULICA; CELLULOSE; HYDROLYSIS; FERMENTATION; PRETREATMENT; ENZYMES; ALKALI</t>
  </si>
  <si>
    <t>As lignocellulosic rich biomasses (LCB) and agriculture wastes are widespread and abundant sources of carbon in nature, their biodegradation for production of biofuel and value added products is gaining impetus worldwide. In the present study, ten synthetic consortia of three different cellulolytic species of Bacillus with Achromobacter xylosoxidans were formulated and evaluated for effective degradation of agro-wastes such as grass straw (GS), grass husk (GH), wheat husk (WH) and corn cob (CC) under two incubation conditions namely shaking and static. The estimations and analyses of patterns of enzyme activities such as endoglucanase, glucoamylase, fi-glucosidase, exoglucanase and xylanase over the incubation period of 32 days and principal component analysis (PCA) indicated consortium CM10 comprising of all four bacterial strains was the most promising and active for the degradation of GS. Further investigation of potential of CM10 to degrade GS by employing CMC agar plate based assessment, scanning electron microscopy, thin layer chromatography, native polyacrylamide gel electrophoresis and zymogram analysis confirmed the high cellulolytic potential of consortium CM10. Based on outcome of this study, it is proposed that CM10 could be used for the production of multiple products such as cellulase, reducing sugars and microcrystalline cellulose through biodegradation of LCB. (C) 2019 Elsevier Ltd. All rights reserved.</t>
  </si>
  <si>
    <t>[Sadalage, Priyadarshani S.; Chavan, Atul R.; Pawar, Kiran D.] Shivaji Univ, Sch Nanosci &amp; Biotechnol, Kolhapur 416004, Maharashtra, India; [Dar, Mudasir A.] Savitribai Phule Pune Univ, Dept Zool, Pune 411007, Maharashtra, India</t>
  </si>
  <si>
    <t>Pawar, KD (corresponding author), Shivaji Univ, Sch Nanosci &amp; Biotechnol, Kolhapur 416004, Maharashtra, India.</t>
  </si>
  <si>
    <t>kdp.snst@unishivaji.ac.in</t>
  </si>
  <si>
    <t>Pawar, Kiran/AAW-6193-2021; Dar, Mudasir/AAG-8909-2019; Sadalage, Priyadarshani Suresh/AGF-0154-2022</t>
  </si>
  <si>
    <t>Dar, Mudasir/0000-0001-6063-3385; Sadalage, Priyadarshani Suresh/0000-0002-7186-0927; Pawar, Kiran/0000-0002-2519-2454</t>
  </si>
  <si>
    <t>0960-1481</t>
  </si>
  <si>
    <t>RENEW ENERG</t>
  </si>
  <si>
    <t>Renew. Energy</t>
  </si>
  <si>
    <t>10.1016/j.renene.2019.10.053</t>
  </si>
  <si>
    <t>Green &amp; Sustainable Science &amp; Technology; Energy &amp; Fuels</t>
  </si>
  <si>
    <t>Science &amp; Technology - Other Topics; Energy &amp; Fuels</t>
  </si>
  <si>
    <t>KH3CU</t>
  </si>
  <si>
    <t>WOS:000510524900039</t>
  </si>
  <si>
    <t>Simoes, RO; Monteiro, FA; Sanchez, E; Thiengo, SC; Garcia, JS; Costa-Neto, SF; Luque, JL; Maldonado, A</t>
  </si>
  <si>
    <t>Simoes, Raquel O.; Monteiro, Fernando A.; Sanchez, Elizabeth; Thiengo, Silvana C.; Garcia, Juberlan S.; Costa-Neto, Socrates F.; Luque, Jose L.; Maldonado, Arnaldo, Jr.</t>
  </si>
  <si>
    <t>Endemic Angiostrongyliasis, Rio de Janeiro, Brazil</t>
  </si>
  <si>
    <t>EMERGING INFECTIOUS DISEASES</t>
  </si>
  <si>
    <t>GIANT AFRICAN SNAIL; ACHATINA-FULICA; SOUTH-AMERICA; CANTONENSIS; METASTRONGYLIDAE; PERNAMBUCO; NEMATODA</t>
  </si>
  <si>
    <t>[Simoes, Raquel O.; Monteiro, Fernando A.; Sanchez, Elizabeth; Thiengo, Silvana C.; Garcia, Juberlan S.; Costa-Neto, Socrates F.; Maldonado, Arnaldo, Jr.] Fundacao Oswaldo Cruz, Rio De Janeiro, Brazil; [Simoes, Raquel O.; Luque, Jose L.] Univ Fed Rural Rio de Janeiro, Seropedica, Brazil</t>
  </si>
  <si>
    <t>Maldonado, A (corresponding author), Fiocruz MS, Inst Oswaldo Cruz, Lab Biol &amp; Parasitol Mamiferos Silvestres Reserva, Av Brasil 4365 Manguinhos, BR-21040900 Rio De Janeiro, Brazil.</t>
  </si>
  <si>
    <t>Junior, Arnaldo M J Maldonado/C-9641-2013; Junior, Arnaldo Maldonado/AAE-4881-2020; Simões, R.O./AAN-3277-2021; Garcia, Juberlan/E-8928-2017; Thiengo, Silvana A R C/I-2886-2015; Costa-Neto, Socrates/H-5169-2017; Luque, Jose L/C-9767-2014</t>
  </si>
  <si>
    <t>Junior, Arnaldo Maldonado/0000-0003-4067-8660; Thiengo, Silvana/0000-0002-5547-206X; Luque, Jose/0000-0003-3515-1127; SANCHEZ ROMANI, ELIZABETH LUZ/0000-0001-8179-1657</t>
  </si>
  <si>
    <t>CENTERS  DISEASE CONTROL</t>
  </si>
  <si>
    <t>ATLANTA</t>
  </si>
  <si>
    <t>1600 CLIFTON RD, ATLANTA, GA 30333 USA</t>
  </si>
  <si>
    <t>1080-6040</t>
  </si>
  <si>
    <t>EMERG INFECT DIS</t>
  </si>
  <si>
    <t>Emerg. Infect. Dis</t>
  </si>
  <si>
    <t>10.3201/eid1707.101822</t>
  </si>
  <si>
    <t>Immunology; Infectious Diseases</t>
  </si>
  <si>
    <t>790IL</t>
  </si>
  <si>
    <t>WOS:000292581600046</t>
  </si>
  <si>
    <t>S</t>
  </si>
  <si>
    <t>Lv, S; Guo, YH; Wei, FR; Zhang, Y; Xiao, N; Zhou, XN</t>
  </si>
  <si>
    <t>Engels, D; Wang, Y; Zhou, XN</t>
  </si>
  <si>
    <t>Lv, Shan; Guo, Yun-Hai; Wei, Fu-Rong; Zhang, Yi; Xiao, Ning; Zhou, Xiao-Nong</t>
  </si>
  <si>
    <t>Control of eosinopilic meningitis caused by Angiostrongylus cantonensis in China</t>
  </si>
  <si>
    <t>NATIONAL INSTITUTE OF PARASITIC DISEASES, CHINA: 70 YEARS AND BEYOND</t>
  </si>
  <si>
    <t>Advances in Parasitology</t>
  </si>
  <si>
    <t>Review; Book Chapter</t>
  </si>
  <si>
    <t>ACHATINA-FULICA MOLLUSCA; MITOCHONDRIAL GENOME; 1ST REPORT; NEMATODA; METASTRONGYLIDAE; GASTROPODA; SOUTHEAST</t>
  </si>
  <si>
    <t>Rat lungworm Angiostrongylus cantonensis is the major infective agent of human eosinophilic meningitis (EM) in the world. The parasite was first noted in China in 1933. However, the public health importance was not realized until several EM outbreaks occurred recent years. Such disease is considered as emerging infectious disease in the People's Republic of China (P.R. China) since the major source of infection is invasive snail species, particularly Pomacea spp. National Institute of Parasitic Diseases (NIPD) initiated a systematic implementation research on this disease since 2003. Our researchers in NIPD developed the lung-microscopy for detecting A. cantonensis larvae in Pomacea snails and further accomplished the atlas of larval morphology by this method. We studied the determinants in infection, which helped the field collection of snails and improved the infection procedure in laboratory. Our researches promoted the promulgation of diagnosis criteria of angiostrongyliasis cantonensis by the Ministry of Health. We explored the molecular diversity of rat lungworm and its major snail host for development of source-tracing technique. The transmission modelling could provide the vulnerable area for surveillance. All the studies supported the surveillance system of EM caused by A. cantonensis in P.R. China. Such implementation research will provide a case study for control of emerging infectious diseases.</t>
  </si>
  <si>
    <t>[Lv, Shan; Guo, Yun-Hai; Wei, Fu-Rong; Zhang, Yi; Xiao, Ning; Zhou, Xiao-Nong] Chinese Ctr Dis Control &amp; Prevent, Natl Inst Parasit Dis, Shanghai, Peoples R China; [Lv, Shan; Guo, Yun-Hai; Wei, Fu-Rong; Zhang, Yi; Xiao, Ning; Zhou, Xiao-Nong] Chinese Ctr Trop Dis Res, Shanghai, Peoples R China; [Guo, Yun-Hai; Wei, Fu-Rong] WHO Collaborating Ctr Trop Dis, Shanghai, Peoples R China; [Guo, Yun-Hai; Wei, Fu-Rong] Minist Sci &amp; Technol, Natl Ctr Int Res Trop Dis, Shanghai, Peoples R China; [Guo, Yun-Hai; Wei, Fu-Rong] Minist Hlth, Key Lab Parasite &amp; Vector Biol, Shanghai, Peoples R China</t>
  </si>
  <si>
    <t>Lv, S (corresponding author), Chinese Ctr Dis Control &amp; Prevent, Natl Inst Parasit Dis, Shanghai, Peoples R China.;Lv, S (corresponding author), Chinese Ctr Trop Dis Res, Shanghai, Peoples R China.</t>
  </si>
  <si>
    <t>lvshan000@126.com</t>
  </si>
  <si>
    <t>ACADEMIC PRESS LTD-ELSEVIER SCIENCE LTD</t>
  </si>
  <si>
    <t>125 LONDON WALL, LONDON EC2Y 5AS, ENGLAND</t>
  </si>
  <si>
    <t>0065-308X</t>
  </si>
  <si>
    <t>2163-6079</t>
  </si>
  <si>
    <t>978-0-12-820752-9</t>
  </si>
  <si>
    <t>ADV PARASIT</t>
  </si>
  <si>
    <t>Adv.Parasitol.</t>
  </si>
  <si>
    <t>10.1016/bs.apar.2020.02.002</t>
  </si>
  <si>
    <t>Public, Environmental &amp; Occupational Health; Parasitology</t>
  </si>
  <si>
    <t>Book Citation Index – Science (BKCI-S); Science Citation Index Expanded (SCI-EXPANDED)</t>
  </si>
  <si>
    <t>BQ6DM</t>
  </si>
  <si>
    <t>WOS:000610797200009</t>
  </si>
  <si>
    <t>Lv, S; Zhang, Y; Chen, SR; Wang, LB; Fang, W; Chen, F; Jiang, JY; Li, YL; Du, ZW; Zhou, XN</t>
  </si>
  <si>
    <t>Lv, Shan; Zhang, Yi; Chen, Shao-Rong; Wang, Li-Bo; Fang, Wen; Chen, Feng; Jiang, Jin-Yong; Li, Yuan-Lin; Du, Zun-Wei; Zhou, Xiao-Nong</t>
  </si>
  <si>
    <t>Human Angiostrongyliasis Outbreak in Dali, China</t>
  </si>
  <si>
    <t>EOSINOPHILIC MENINGITIS; CANTONENSIS CHEN; ACHATINA-FULICA; ETIOLOGIC ROLE; MENINGOENCEPHALITIS; THAILAND; SNAILS</t>
  </si>
  <si>
    <t>Background: Several angiostrongyliasis outbreaks have been reported in recent years but the disease continues to be neglected in public health circles. We describe an outbreak in Dali, southwest China in order to highlight some key problems for the control of this helminth infection. Methodology/Principal Findings: All available medical records of suspected angiostrongyliasis patients visiting hospitals in Dali in the period 1 October 2007 -31 March 2008 were reviewed, and tentative diagnoses of varying strengths were reached according to given sets of criteria. Snails collected from local markets, restaurants and natural habitats were also screened for the presence of Angiostrongylus cantonensis. A total of 33 patients met criteria for infection, and 11 among them were classified as clinically confirmed. An additional eight patients were identified through a surveillance system put in operation in response to the outbreak. The epidemic lasted for 8 months with its peak in February 2008. Of the 33 patients, 97.0% complained of severe headache. 84.8% patients had high eosinophil cell counts either in the peripheral blood or in cerebrospinal fluid (CSF). Three-quarters of the patients were treated with a combination of albendazole and corticosteroids, resulting in significantly improved overall conditions. Twenty-two patients reported the consumption of raw or undercooked snails prior to the onset of the symptoms, and approximately 1.0% of the Pomacea canaliculata snails on sale were found to be infected with A. cantonensis. The snails were also found in certain habitats around Dali but no parasites were detected in these populations. Conclusions/Significance: The import and sale of infected P. canaliculata is the likely trigger for this angiostrongyliasis outbreak. Awareness of angiostrongyliasis must be raised, and standardized diagnosis and treatment are needed in order to provide clinicians with a guide to address this disease. Health education campaigns could limit the risk, and a hospital-based surveillance system should be established in order to detect future outbreaks.</t>
  </si>
  <si>
    <t>[Lv, Shan; Zhang, Yi; Zhou, Xiao-Nong] Chinese Ctr Dis Control &amp; Prevent, Natl Inst Parasit Dis, Shanghai, Peoples R China; [Chen, Shao-Rong; Fang, Wen; Chen, Feng; Li, Yuan-Lin] Inst Res &amp; Control Schistosomiasis Dali Prefectur, Dali, Peoples R China; [Wang, Li-Bo; Jiang, Jin-Yong; Du, Zun-Wei] Yunnan Inst Parasit Dis, Puer, Peoples R China</t>
  </si>
  <si>
    <t>Chinese National Natural Science Foundation [30590373]; Ministry of Science and Technology [2003BA712A09-01, 2005DKA21100, 2007BAC03A02]; Chinese Important Scientific Research Project on Infectious Diseases [2008ZX10004-011]</t>
  </si>
  <si>
    <t>Chinese National Natural Science Foundation(National Natural Science Foundation of China (NSFC)); Ministry of Science and Technology(Ministry of Science, ICT &amp; Future Planning, Republic of Korea); Chinese Important Scientific Research Project on Infectious Diseases</t>
  </si>
  <si>
    <t>This study was supported by the Chinese National Natural Science Foundation (grant no. 30590373), the Ministry of Science and Technology (grant numbers 2003BA712A09-01, 2005DKA21100, and 2007BAC03A02), and the Chinese Important Scientific Research Project on Infectious Diseases (grant no. 2008ZX10004-011). The sponsors had no role in study design, data collection and analysis, writing of the manuscript, and decision to publish.</t>
  </si>
  <si>
    <t>e520</t>
  </si>
  <si>
    <t>10.1371/journal.pntd.0000520</t>
  </si>
  <si>
    <t>506ZP</t>
  </si>
  <si>
    <t>WOS:000270818900016</t>
  </si>
  <si>
    <t>Tesana, S; Srisawangwong, T; Sithithaworn, P; Laha, T; Andrews, R</t>
  </si>
  <si>
    <t>Tesana, Smarn; Srisawangwong, Tuanchai; Sithithaworn, Paiboon; Laha, Thewarach; Andrews, Ross</t>
  </si>
  <si>
    <t>Prevalence and Intensity of Infection with Third Stage Larvae of Angiostrongylus cantonensis in Mollusks from Northeast Thailand</t>
  </si>
  <si>
    <t>EOSINOPHILIC MENINGITIS; OPISTHORCHIS-VIVERRINI; ACHATINA-FULICA; CHEN 1935; INTERMEDIATE; INGESTION; BRAZIL; SNAILS; HOSTS</t>
  </si>
  <si>
    <t>Prevalences and intensity of infection with Angiostrongylus cantonensis third stage larvae were examined in mollusks to determine whether they are potential intermediate hosts in eight provinces, northeast Thailand. Mollusk Samples were collected from 24 reservoirs (3 reservoirs/province) in close to human cases during the previous year. Six out of 24 localities and 9 (3 new record species) out of 27 species were found with the infection. ne highest intensity in infected species was found to be only one or two snails, whereas the majority had very low or no infection. The highest density was found in Pila pesmei and the lowest in Pila polita. The edible snails, P. polita, P. pesmei, and Hemiplecta distincta have the potential to transmit A. cantonensis to mail. The varying density levels of larvae in infected snails may reflect observed variation in symptoms of people who traditionally cat a raw snail dish.</t>
  </si>
  <si>
    <t>[Tesana, Smarn; Srisawangwong, Tuanchai; Sithithaworn, Paiboon; Laha, Thewarach] Khon Kaen Univ, Fac Med, Dept Parasitol, Food Borne Parasite Res Grp, Khon Kaen 40002, Thailand; [Andrews, Ross] Univ S Australia, Adelaide, SA 5001, Australia</t>
  </si>
  <si>
    <t>Tesana, S (corresponding author), Khon Kaen Univ, Fac Med, Dept Parasitol, Food Borne Parasite Res Grp, Khon Kaen 40002, Thailand.</t>
  </si>
  <si>
    <t>smarn_te@kku.ac.th</t>
  </si>
  <si>
    <t>Sithithaworn, Paiboon/E-4378-2019</t>
  </si>
  <si>
    <t>Sithithaworn, Paiboon/0000-0002-9480-1778</t>
  </si>
  <si>
    <t>10.4269/ajtmh.2009.80.983</t>
  </si>
  <si>
    <t>453XI</t>
  </si>
  <si>
    <t>WOS:000266645800022</t>
  </si>
  <si>
    <t>Shyu, LY; Tsai, HH; Lin, DP; Chang, HH; Tyan, YS; Weng, JC</t>
  </si>
  <si>
    <t>Shyu, L. Y.; Tsai, H. H.; Lin, D. P.; Chang, H. H.; Tyan, Y. S.; Weng, J. C.</t>
  </si>
  <si>
    <t>An 8-week Brain MRI Follow-up Analysis of Rat Eosinophilic Meningitis Caused by Angiostrongylus cantonensis Infection</t>
  </si>
  <si>
    <t>ZOONOSES AND PUBLIC HEALTH</t>
  </si>
  <si>
    <t>Angiostrongylus cantonensis; parasitic eosinophilic meningitis; angiostrongyliasis; magnetic resonance imaging; subarachnoid; ventricle</t>
  </si>
  <si>
    <t>CEREBROSPINAL-FLUID; ACHATINA-FULICA; MENINGOENCEPHALITIS; COMPLICATION; ALBENDAZOLE; ANTIBODIES; OUTBREAK; LESIONS; BRAZIL; MICE</t>
  </si>
  <si>
    <t>Early differential diagnosis and timely follow-up are advantageous in the management of Angiostrongylus cantonensis infection. This study aimed to characterize angiostrongyliasis in the rat brain for an 8-week period using magnetic resonance imaging (MRI) with contrast-enhanced T1-weighted images (T1WI), T2-weighted imaging (T2WI), fluid attenuation inversion recovery (FLAIR) and R2 mapping sequences. The data were analysed with Mathematica and Matlab software programs for weekly changes in each brain following the infection of 20, 50, 100 and 300 third-stage larvae (L3), respectively. The results showed that the average subarachnoid space detected by T2WI technique was peaked up to 10% increase of original size on day 35 after 100 or 300 larvae infection, while those infected with 20 or 50 larvae showed less than 4% increase during the entire course of observation. This increase was relevant to the mortality of the infected rats, because those with 100 or 300 larvae infections showed a sharp decrease in survival rate before day 40. After day 40, the average subarachnoid space was decreased, but the average ventricle size was persistently increased, with the highest increase observed in the group infected with 300 larvae on day 56. Furthermore, the R2 mapping mean and R2 mapping size were significantly different between the brains with severe infection (100 and 300 larvae groups together) and those with mild infection (20 and 50 larvae groups together) on day 49, but not on day 35. Our results showed that diagnosis for different quantity of larvae infection using MRI is possible and follow-up characterization is informative in revealing the effects of angiostrongyliasis on different brain areas. In conclusion, our results support the use of MRI as a non-invasive diagnostic technique for eosinophilic meningitis caused by A. cantonensis infection.</t>
  </si>
  <si>
    <t>[Shyu, L. Y.] Chung Shan Med Univ, Dept Parasitol, Taichung 402, Taiwan; [Shyu, L. Y.] Chung Shan Med Univ Hosp, Dept Clin Lab, Taichung, Taiwan; [Tsai, H. H.; Tyan, Y. S.; Weng, J. C.] Chung Shan Med Univ, Sch Med Imaging &amp; Radiol Sci, Taichung 402, Taiwan; [Tsai, H. H.; Tyan, Y. S.; Weng, J. C.] Chung Shan Med Univ Hosp, Dept Med Imaging, Taichung, Taiwan; [Lin, D. P.] Chung Shan Med Univ, Sch Med Lab &amp; Biotechnol, Taichung 402, Taiwan; [Chang, H. H.] Chung Shan Med Univ, Sch Nutr, Taichung 402, Taiwan</t>
  </si>
  <si>
    <t>Weng, JC (corresponding author), Chung Shan Med Univ, Sch Med Imaging &amp; Radiol Sci, 110,Sec 1,Jianguo N Rd, Taichung 402, Taiwan.</t>
  </si>
  <si>
    <t>sly@csmu.edu.tw</t>
  </si>
  <si>
    <t>Chung Shan Medical University Hospital, Taichung, Taiwan [CSH-2012-C-025, CSH-2011-C-018]; National Science Council, Taipei, Taiwan [NSC101-2320-B-040-001]</t>
  </si>
  <si>
    <t>Chung Shan Medical University Hospital, Taichung, Taiwan; National Science Council, Taipei, Taiwan(Ministry of Science and Technology, Taiwan)</t>
  </si>
  <si>
    <t>This study was supported in part by the intramural research programmes CSH-2012-C-025 and CSH-2011-C-018 from Chung Shan Medical University Hospital, Taichung, Taiwan, and a research programme NSC101-2320-B-040-001, sponsored by the National Science Council, Taipei, Taiwan. The authors appreciate the full support from the Department of Parasitology and the Department of Pathology, Chung Shan Medical University, Taichung, Taiwan. The authors would like to thank Yi-Hsin Wang and Shin-Tai Chong for their assistance in animal preparation.</t>
  </si>
  <si>
    <t>1863-1959</t>
  </si>
  <si>
    <t>1863-2378</t>
  </si>
  <si>
    <t>ZOONOSES PUBLIC HLTH</t>
  </si>
  <si>
    <t>Zoonoses Public Health</t>
  </si>
  <si>
    <t>10.1111/zph.12087</t>
  </si>
  <si>
    <t>Public, Environmental &amp; Occupational Health; Infectious Diseases; Veterinary Sciences</t>
  </si>
  <si>
    <t>AN5VO</t>
  </si>
  <si>
    <t>WOS:000340659900005</t>
  </si>
  <si>
    <t>Li, ST; Yang, F; Ji, PY; Zeng, X; Wu, XY; Wei, J; Ouyang, LS; Liang, JY; Zheng, HQ; Wu, ZD; Lv, ZY</t>
  </si>
  <si>
    <t>Li, Shuting; Yang, Fan; Ji, Pengyu; Zeng, Xin; Wu, Xiaoying; Wei, Jie; Ouyang, Lisi; Liang, Jinyi; Zheng, Huanqin; Wu, Zhongdao; Lv, Zhiyue</t>
  </si>
  <si>
    <t>Eosinophil chemotactic chemokine profilings of the brain from permissive and non-permissive hosts infected with Angiostrongylus cantonenis</t>
  </si>
  <si>
    <t>CEREBROSPINAL-FLUID; HELMINTH INFECTION; ACHATINA-FULICA; MENINGITIS; INFLAMMATION; ACTIVATION; RECEPTORS; DISEASE; MICE; EOTAXIN</t>
  </si>
  <si>
    <t>Angiostrongylus cantonensis invasion primarily cause heavy or negligible eosinophic meningitis and meningoencephalitis in the brain of non-permissive and permissive hosts, respectively. Chemokines are effective leukocyte chemoattractants and may play an essential role in mediating eosinophil recruitment in angiostrongyliasis. In the present study, we comparatively analyzed changes in peripheral and CSF eosinophil counts, and expression profilings of eosinophil chemotactic chemokines in A. cantonensis-infected mice (CCL 2, CCL 3, CCL 5, CCL7, CCL 8, CCL 11, CCL 12, CCL 24 and CCL 28) and rats (CCL 2, CCL 3, CCL 5, CCL 11 and CCL 12) were explored at 1, 2, 5, 7, 14, and 21 days post-infection (dpi), and found significantly elevated numbers of eosinophils in blood and CSF of infected mice after 5 dpi, while significant increases of eosinophils in blood and CSF of infected rats were detected after 5 and 14 dpi, respectively. The kinetics of CSF eosinophilia is basically correlated with eosinophil chemotactic chemokine levels in brains of infected animals at each time point. Interestingly, less CSF eosinophils and infiltration of eosinophils in the brain were noted in rats than in mice, though extremely high levels of chemokines were also maintained in the brains of infected rats at 21 dpi. We further described CCL 11 (eotaxin), a previously reported eosinophil chemotactic factor in angiostrongyliasis, was mainly released from activated microglia in mice and rats infected with A. cantonensis. Our results reveal that different complicated chemokine networks mediate recruitment of eosinophils between permissive and non-permissive hosts during A. cantonensis infection, and provide promising targets for clinical treatment of angiostrongyliasis.</t>
  </si>
  <si>
    <t>[Li, Shuting; Yang, Fan; Ji, Pengyu; Zeng, Xin; Wei, Jie; Ouyang, Lisi; Liang, Jinyi; Zheng, Huanqin; Wu, Zhongdao; Lv, Zhiyue] Sun Yat Sen Univ, Zhongshan Sch Med, Dept Parasitol, Guangzhou 510080, Guangdong, Peoples R China; [Li, Shuting; Yang, Fan; Ji, Pengyu; Zeng, Xin; Wei, Jie; Ouyang, Lisi; Liang, Jinyi; Zheng, Huanqin; Wu, Zhongdao; Lv, Zhiyue] Sun Yat Sen Univ, Minist Educ, Key Lab Trop Dis Control, Guangzhou 510080, Guangdong, Peoples R China; [Wu, Xiaoying] Sun Yat Sen Univ, Sch Publ Hlth, Dept Epidemiol, Guangzhou 510080, Guangdong, Peoples R China</t>
  </si>
  <si>
    <t>Lv, ZY (corresponding author), Sun Yat Sen Univ, Zhongshan Sch Med, Dept Parasitol, 74 Zhongshan 2nd Rd, Guangzhou 510080, Guangdong, Peoples R China.</t>
  </si>
  <si>
    <t>lvzhiyue@mail.sysu.edu.cn</t>
  </si>
  <si>
    <t>National Major Basic Research Program (973 Program) of China [2010CB53004]; National Natural Science Foundation of China [81371836, 81261160324, 8127855]</t>
  </si>
  <si>
    <t>National Major Basic Research Program (973 Program) of China(National Basic Research Program of China); National Natural Science Foundation of China(National Natural Science Foundation of China (NSFC))</t>
  </si>
  <si>
    <t>This work was supported by the National Major Basic Research Program (973 Program) of China (grant no. 2010CB53004), the National Natural Science Foundation of China (grant no. 81371836, 81261160324, and 8127855).</t>
  </si>
  <si>
    <t>10.1007/s00436-013-3683-x</t>
  </si>
  <si>
    <t>AD1XX</t>
  </si>
  <si>
    <t>WOS:000333028100009</t>
  </si>
  <si>
    <t>Potz, C</t>
  </si>
  <si>
    <t>Potz, Christian</t>
  </si>
  <si>
    <t>Coughing in a young dog</t>
  </si>
  <si>
    <t>TIERAERZTLICHE PRAXIS AUSGABE KLEINTIERE HEIMTIERE</t>
  </si>
  <si>
    <t>Angiostrongylus vasorum; pneumonia; dog</t>
  </si>
  <si>
    <t>ANGIOSTRONGYLUS-VASORUM INFECTION; SNAIL ACHATINA-FULICA; CANINE ANGIOSTRONGYLOSIS; INTERMEDIATE HOST; PROFILES; BAILLET</t>
  </si>
  <si>
    <t>Objective and study aim: Description of symptoms, diagnostics and therapy of canine angiostrongylosis. Material and method: Case report of a five-month-old dog, imported from Portugal. Results: The dog displayed therapy-resistant coughing while showing a good general condition. Radiography revealed alveolar-interstitial pattern of the lung with nodular densities, There was no evidence of cardiomegaly. Diagnosis of an infection with! Angiostrongylus vasorum was made by cytologic investigation of an endoscopically acquired tracheal secretion sample. Autopsy of the dog revealed a rare systemic angiostrongylosis. Conclusion and clinical relevance: Lung worms should always be considered as differential diagnosis in dogs with nonspecific coughing symptoms. Adequate diagnostic measures are coprologic investigation as well as cytologic evaluation of an endoscopically acquired sample of tracheal secretion. Screening tests for travel diseases should also include testing for infections with Angiostrongylus vasorum.</t>
  </si>
  <si>
    <t>Tierarztliche Praxis Kleintiere, D-58636 Iserlohn, Germany</t>
  </si>
  <si>
    <t>Potz, C (corresponding author), Tierarztliche Praxis Kleintiere, Goethestr 6A, D-58636 Iserlohn, Germany.</t>
  </si>
  <si>
    <t>ChristianPoetz@web.de</t>
  </si>
  <si>
    <t>GEORG THIEME VERLAG KG</t>
  </si>
  <si>
    <t>STUTTGART</t>
  </si>
  <si>
    <t>RUDIGERSTR 14, D-70469 STUTTGART, GERMANY</t>
  </si>
  <si>
    <t>1434-1239</t>
  </si>
  <si>
    <t>2567-5842</t>
  </si>
  <si>
    <t>TIERAERZTL PRAX K H</t>
  </si>
  <si>
    <t>Tierarztl. Prax. Ausg. Kleintiere Heimtiere</t>
  </si>
  <si>
    <t>098GL</t>
  </si>
  <si>
    <t>WOS:000241508900003</t>
  </si>
  <si>
    <t>Cardillo, NM; Ercole, M; Farina, F; Pasqualetti, M; Loiza, Y; Perez, M; Bonboni, A; Ribicich, M</t>
  </si>
  <si>
    <t>Cardillo, Natalia M.; Ercole, Mariano; Farina, Fernando; Pasqualetti, Mariana; Loiza, Yanina; Perez, Matias; Bonboni, Ayelen; Ribicich, Mabel</t>
  </si>
  <si>
    <t>Larval development of Aelurostrongylus abstrusus in experimentally infected Rumina decollata snails</t>
  </si>
  <si>
    <t>Aelurostrongylus abstrusus; Rumina decollata; Experimental infection; Development; Intermediate host</t>
  </si>
  <si>
    <t>FELINE LUNGWORMS; ACHATINA-FULICA; CATS; NEMATODA; METASTRONGYLOIDEA; SUBULINIDAE; GASTROPODA; ARGENTINA; HELICIDAE; PARASITES</t>
  </si>
  <si>
    <t>Aelurostrongylus abstrusus is a lungworm distributed worldwide that affects wild and domestic cats, causing bronchopneumonia of varying intensity. Snails serve as intermediate hosts. The aim of the present study was to assess the larval development of A. abstrusus in R. decollata snails and to investigate its potential as an intermediate host. For this purpose, first-stage larvae (L1) of A. abstrusus were obtained from the faeces of naturally infected cats. Doses of 500 L1/snail were given to 24 R. decollata snails, placed on the soil of the breeder chamber, and maintained under laboratory conditions. Three snails were killed at 8, 10, 12, 16, 22, 26, 45 and 55 days post-infection (dpi), and the muscular foot and visceral body were separately digested by an artificial digestion technique. The morphometric parameters of different larval stages were recorded. The mean number of larvae reaching the infective stage at the end of the study (L3) was 262 larvae/snail. The greatest development to L3 was recorded from days 16 to 55 pi, during which the isolation was maximum. A. Abstrusus L3 were isolated from the viscera, but isolation from the snail foot was significantly higher. Our results showed for the first time the ability of A. Abstrusus larvae to develop in R. decollata, thus serving as a potential intermediate host.</t>
  </si>
  <si>
    <t>[Cardillo, Natalia M.; Ercole, Mariano; Farina, Fernando; Pasqualetti, Mariana; Loiza, Yanina; Perez, Matias; Bonboni, Ayelen; Ribicich, Mabel] Univ Buenos Aires, Fac Ciencias Vet, Catedra Parasitol &amp; Enfermedades Parasitarias, Buenos Aires, DF, Argentina; [Cardillo, Natalia M.; Farina, Fernando; Pasqualetti, Mariana; Ribicich, Mabel] Univ Buenos Aires, CONICET, Inst Invest Prod Anim INPA, Buenos Aires, DF, Argentina; [Perez, Matias] Univ Buenos Aires, CONICET, Inst Invest Microbiol &amp; Parasitol Med IMPAM, Buenos Aires, DF, Argentina</t>
  </si>
  <si>
    <t>Cardillo, NM (corresponding author), Univ Buenos Aires, Fac Ciencias Vet, Catedra Parasitol &amp; Enfermedades Parasitarias, CABA, Av Chorroarin 280,CABA CP 1417DSM, Buenos Aires, DF, Argentina.</t>
  </si>
  <si>
    <t>ncardillo@fvet.uba.ar</t>
  </si>
  <si>
    <t>Perez, Matias Gaston/AIE-4291-2022</t>
  </si>
  <si>
    <t>Perez, Matias Gaston/0000-0001-8413-1662</t>
  </si>
  <si>
    <t>Universidad de Buenos Aires, Secretaria de Ciencia y Tecnica, Proyect UBACyT [20020130300003BA]; Agencia Nacional de Promocion Cientifica y Tecnologica (ANPCyT) Proyect [PICT-2013-1141]</t>
  </si>
  <si>
    <t>Universidad de Buenos Aires, Secretaria de Ciencia y Tecnica, Proyect UBACyT; Agencia Nacional de Promocion Cientifica y Tecnologica (ANPCyT) Proyect</t>
  </si>
  <si>
    <t>All authors contributed to the interpretation of findings, approved the final manuscript and declare that they have no conflicts of interest. This work was supported by Universidad de Buenos Aires, Secretaria de Ciencia y Tecnica, Proyect UBACyT 2014-2017 (cod.20020130300003BA), and by Agencia Nacional de Promocion Cientifica y Tecnologica (ANPCyT) Proyect PICT-2013-1141 (FONCYT 2014-2015).</t>
  </si>
  <si>
    <t>10.1016/j.vetpar.2018.01.002</t>
  </si>
  <si>
    <t>FX6UP</t>
  </si>
  <si>
    <t>WOS:000426223100009</t>
  </si>
  <si>
    <t>da Mota, DJG; de Melo, LCV; Pereira-Chioccola, VL; Gava, R; Silva , PL</t>
  </si>
  <si>
    <t>Goncalves da Mota, Dan Jesse; Vieira de Melo, Leyva Cecilia; Pereira-Chioccola, Vera Lucia; Gava, Ricardo; Silva Pinto, Pedro Luiz</t>
  </si>
  <si>
    <t>First record of natural infection by Angiostrongylus cantonensis (Nematoda: Metastrongyloidea) in Belocaulus willibaldoi and Rattus norvegicus in an urban area of Sao Paulo city, SP, Brazil</t>
  </si>
  <si>
    <t>Microbiology; Molecular biology; Zoology; Angiostrongyliasis; Angiostrongylus cantonensis; Belocaulus willibaldoi; Eosinophilic meningitis; Rattus norvegicus</t>
  </si>
  <si>
    <t>ACHATINA-FULICA MOLLUSCA; EOSINOPHILIC MENINGITIS; ENDEMIC ANGIOSTRONGYLIASIS; GASTROPODA; PREVALENCE; SOUTHERN; VASORUM; HOSTS</t>
  </si>
  <si>
    <t>Angiostrongylus cantonensis, a rat lungworm, is one of the leading causes of eosinophilic meningitis in humans. Infection in humans occurs by the ingestion of intermediate hosts, undercooked paratenic hosts or contaminated vegetables and fruits by mucus from infected molluscs. This zoonosis is widespread in tropical and subtropical areas of Southeast Asia, it has also been reported in the Pacific Islands as well as in other regions of Americas. In Brazil, human cases of angiostrongyliasis have been reported since 2007 in Southeast, Northeast, and South regions. In January 2011, we collected a batch of 30 Belocaulus willibaldoi slides in a neighborhood of Sao Paulo city (Parque Fernanda). Six of them were used for identifying species, and the others (24) were used in parasitological tests through digestion in peptic solution and then larvae isolation by the Rugai method. A total of 250 larvae were obtained and they had morphological traits of Angiostrongylus spp. Later, four Golden hamsters (Mesocricetus auratus) were infected with 38 larvae that allowed the recovery of young worms from the brain and lungs of rodents on the 21st and 30th day of infection. In this same neighborhood we captured rodents (Rattus norvegicus) that, after necropsy led us to recovery of 22 adult worms in the pulmonary arteries (14 males and 8 females) in May 2011. The larvae and worms obtained from natural infection were evaluated by morphological and morphometric parameters, as well as biological behavior patterns and molecular profile. All methodologies identified the parasite as Angiostrongylus cantonensis. In this way, we report for the first time, the natural infection by A. cantonensis in intermediate (B. willibaldoi) and definitive (R. norvegicus) hosts in a new urban region of Brazil.</t>
  </si>
  <si>
    <t>[Goncalves da Mota, Dan Jesse] UVIS Parelheiros, Secretaria Municipal Saude Sao Paulo, Dept Vigilancia Sanit, Rua Cristina Schunck Klein 23, BR-04890350 Sao Paulo, SP, Brazil; [Vieira de Melo, Leyva Cecilia; Silva Pinto, Pedro Luiz] Adolfo Lutz Inst, Nucleo Enteroparasitas, Ave Doutor Arnaldo,355-8 Andar, BR-01246000 Sao Paulo, SP, Brazil; [Pereira-Chioccola, Vera Lucia; Gava, Ricardo] Adolfo Lutz Inst, Lab Biol Mol Parasitas &amp; Fungos, Ave Doutor Arnaldo,355-8 Andar, BR-01246000 Sao Paulo, SP, Brazil</t>
  </si>
  <si>
    <t>da Mota, DJG (corresponding author), UVIS Parelheiros, Secretaria Municipal Saude Sao Paulo, Dept Vigilancia Sanit, Rua Cristina Schunck Klein 23, BR-04890350 Sao Paulo, SP, Brazil.</t>
  </si>
  <si>
    <t>dan_jesse@hotmail.com</t>
  </si>
  <si>
    <t>Pereira-Chioccola, Vera Lucia/F-2452-2014; Silva Pinto, Pedro Luiz/B-5225-2016</t>
  </si>
  <si>
    <t>Pereira-Chioccola, Vera Lucia/0000-0003-3317-195X; Gava, Ricardo/0000-0003-3499-5694; Silva Pinto, Pedro Luiz/0000-0002-3727-596X</t>
  </si>
  <si>
    <t>e05150</t>
  </si>
  <si>
    <t>10.1016/j.heliyon.2020.e05150</t>
  </si>
  <si>
    <t>OK1DQ</t>
  </si>
  <si>
    <t>WOS:000584392300093</t>
  </si>
  <si>
    <t>Hu, QA; Zhang, Y; Guo, YH; Lv, S; Xia, S; Liu, HX; Fang, Y; Liu, Q; Zhu, D; Zhang, QM; Yang, CL; Lin, GY</t>
  </si>
  <si>
    <t>Hu, Qiu-An; Zhang, Yi; Guo, Yun-Hai; Lv, Shan; Xia, Shang; Liu, He-Xiang; Fang, Yuan; Liu, Qin; Zhu, Dan; Zhang, Qi-Ming; Yang, Chun-Li; Lin, Guang-Yi</t>
  </si>
  <si>
    <t>Small-scale spatial analysis of intermediate and definitive hosts of Angiostrongylus cantonensis</t>
  </si>
  <si>
    <t>INFECTIOUS DISEASES OF POVERTY</t>
  </si>
  <si>
    <t>Angiostrongylus cantonensis; Snail intermediate host; Pomacea canaliculata; Rat definitive host; Spatial analysis</t>
  </si>
  <si>
    <t>ENZOOTIC ANGIOSTRONGYLIASIS; POMACEA-CANALICULATA; ACHATINA-FULICA; APPLE SNAIL; TEMPERATURE; GUANGZHOU; CLUSTERS; PROVINCE; HEALTH; CHINA</t>
  </si>
  <si>
    <t>Background: Angiostrongyliasis is a food-borne parasitic zoonosis. Human infection is caused by infection with the third-stage larvae of Angiostrongylus cantonensis. The life cycle of A. cantonensis involves rodents as definitive hosts and molluscs as intermediate hosts. This study aims to investigate on the infection status and characteristics of spatial distribution of these hosts, which are key components in the strategy for the prevention and control of angiostrongyliasis. Methods: Three villages from Nanao Island, Guangdong Province, China, were chosen as study area by stratified random sampling. The density and natural infection of Pomacea canaliculata and various rat species were surveyed every three months from December 2015 to September 2016, with spatial correlations of the positive P. canaliculata and the infection rates analysed by ArcGIS, scan statistics, ordinary least squares (OLS) and geographically weighted regression (GWR) models. Results: A total of 2192 P. canaliculata specimens were collected from the field, of which 1190 were randomly chosen to be examined for third-stage larvae of A. cantonensis. Seventy-two Angiostrongylus-infected snails were found, which represents a larval infection rate of 6.1% (72/1190). In total, 110 rats including 85 Rattus norvegicus, 10 R. flavipectus, one R. losea and 14 Suncus murinus were captured, and 32 individuals were positive (for adult worms), representing an infection rate of 29.1% of the definitive hosts (32/110). Worms were only found in R. norvegicus and R. flavipectus, representing a prevalence of 36.5% (31/85) and 10% (1/10), respectively in these species, but none in R. losea and S. murinus, despite testing as many as 32 of the latter species. Statistically, spatial correlation and spatial clusters in the spatial distribution of positive P. canaliculata and positive rats existed. Most of the spatial variability of the host infection rates came from spatial autocorrelation. Nine spatial clusters with respect to positive P. canaliculata were identified, but only two correlated to infection rates. The results show that corrected Akaike information criterion, R-2, R-2 adjusted and sigma(2) in the GWR model were superior to those in the OLS model. Conclusions: P. canaliculata and rats were widely distributed in Nanao Island and positive infection has also been found in the hosts, demonstrating that there was a risk of angiostrongyliasis in this region of China. The distribution of positive P. canaliculata and rats exhibited spatial correlation, and the GWR model had advantage over the OLS model in the spatial analysis of hosts of A. cantonensis.</t>
  </si>
  <si>
    <t>[Hu, Qiu-An; Zhang, Yi; Guo, Yun-Hai; Lv, Shan; Xia, Shang; Liu, He-Xiang; Fang, Yuan; Liu, Qin; Zhu, Dan; Yang, Chun-Li] Chinese Ctr Dis Control &amp; Prevent, Natl Inst Parasit Dis, Shanghai 200025, Peoples R China; [Hu, Qiu-An; Zhang, Yi; Guo, Yun-Hai; Lv, Shan; Xia, Shang; Liu, He-Xiang; Fang, Yuan; Liu, Qin; Zhu, Dan; Yang, Chun-Li] Chinese Ctr Trop Dis Res, Shanghai 200025, Peoples R China; [Hu, Qiu-An; Zhang, Yi; Guo, Yun-Hai; Lv, Shan; Xia, Shang; Liu, He-Xiang; Fang, Yuan; Liu, Qin; Zhu, Dan; Yang, Chun-Li] WHO, Collaborating Ctr Trop Dis, Shanghai 200025, Peoples R China; [Hu, Qiu-An; Zhang, Yi; Guo, Yun-Hai; Lv, Shan; Xia, Shang; Liu, He-Xiang; Fang, Yuan; Liu, Qin; Zhu, Dan; Yang, Chun-Li] Minist Sci &amp; Technol, Natl Ctr Int Res Trop Dis, Shanghai 200025, Peoples R China; [Hu, Qiu-An; Zhang, Yi; Guo, Yun-Hai; Lv, Shan; Xia, Shang; Liu, He-Xiang; Fang, Yuan; Liu, Qin; Zhu, Dan; Yang, Chun-Li] Minist Hlth, Key Lab Parasite &amp; Vector Biol, Shanghai 200025, Peoples R China; [Zhang, Qi-Ming] Ctr Dis Control &amp; Prevent Guangdong Prov, Guangzhou 510300, Guangdong, Peoples R China; [Lin, Guang-Yi] Fudan Univ, Shanghai Med Coll, Shanghai 200032, Peoples R China</t>
  </si>
  <si>
    <t>Zhang, Y (corresponding author), Chinese Ctr Dis Control &amp; Prevent, Natl Inst Parasit Dis, Shanghai 200025, Peoples R China.;Zhang, Y (corresponding author), Chinese Ctr Trop Dis Res, Shanghai 200025, Peoples R China.;Zhang, Y (corresponding author), WHO, Collaborating Ctr Trop Dis, Shanghai 200025, Peoples R China.;Zhang, Y (corresponding author), Minist Sci &amp; Technol, Natl Ctr Int Res Trop Dis, Shanghai 200025, Peoples R China.</t>
  </si>
  <si>
    <t>zhang1972003@163.com</t>
  </si>
  <si>
    <t>Special Foundation of Basic Science and Technology Resources Survey of Ministry of Science and Technology of China [2017FY101203]; National Key Research and Development Program of China [2016YFC1202000, 2016YFC1202001]; National Science and Technology Major Project of China [2012ZX1004-220, 2008ZX1004-011]</t>
  </si>
  <si>
    <t>Special Foundation of Basic Science and Technology Resources Survey of Ministry of Science and Technology of China; National Key Research and Development Program of China; National Science and Technology Major Project of China</t>
  </si>
  <si>
    <t>This study was funded by The Special Foundation of Basic Science and Technology Resources Survey of Ministry of Science and Technology of China (No. 2017FY101203), the National Key Research and Development Program of China (No. 2016YFC1202000, 2016YFC1202001), and the National Science and Technology Major Project of China (No. 2012ZX1004-220, 2008ZX1004-011).</t>
  </si>
  <si>
    <t>2095-5162</t>
  </si>
  <si>
    <t>2049-9957</t>
  </si>
  <si>
    <t>INFECT DIS POVERTY</t>
  </si>
  <si>
    <t>Infect. Dis. Poverty</t>
  </si>
  <si>
    <t>OCT 15</t>
  </si>
  <si>
    <t>10.1186/s40249-018-0482-8</t>
  </si>
  <si>
    <t>GW9KB</t>
  </si>
  <si>
    <t>WOS:000447303700001</t>
  </si>
  <si>
    <t>Souza, FN; Santos, MA; Alves, DA; de Melo, LCV; da Mota, DJG; Pertile, AC; Gava, R; Pinto, PLS; Eyre, MT; Zeppelini, CG; Reis, MG; Ko, AI; Begon, M; Bahiense, TC; Costa, F; Carvalho-Pereira, T</t>
  </si>
  <si>
    <t>Souza, Fabio N.; Aguiar Santos, Maisa; Almeida Alves, Daniele; Cecilia Vieira de Melo, Leyva; Jesse Goncalves da Mota, Dan; Cristina Pertile, Arsinoe; Gava, Ricardo; Luiz Silva Pinto, Pedro; Eyre, Max T.; Graco Zeppelini, Caio; Reis, Mitermayer G.; Ko, Albert I.; Begon, Mike; Bahiense, Thiago C.; Costa, Federico; Carvalho-Pereira, Ticiana</t>
  </si>
  <si>
    <t>Angiostrongylus cantonensis in urban populations of terrestrial gastropods and rats in an impoverished region of Brazil</t>
  </si>
  <si>
    <t>PARASITOLOGY</t>
  </si>
  <si>
    <t>Angiostrongyliasis; helminth; one health; public health; Rattus norvegicus; risk factors; slug; snail; zoonoses</t>
  </si>
  <si>
    <t>LAND SNAILS; RATTUS-NORVEGICUS; ACHATINA-FULICA; MOLLUSKS; PARASITISM; NEMATODA; VASORUM; DISEASE; RODENTS; SLUM</t>
  </si>
  <si>
    <t>The nematode Angiostrongylus cantonensis is the most common cause of neuroangiostrongyliasis (manifested as eosinophilic meningitis) in humans. Gastropod molluscs are used as intermediate hosts and rats of various species are definitive hosts of this parasite. In this study, we identified several environmental factors associated with the presence and abundance of terrestrial gastropods in an impoverished urban region in Brazil. We also found that body condition, age and presence of co-infection with other parasite species in urban Rattus norvegicus, as well as environmental factors were associated with the probability and intensity of A. cantonensis infection. The study area was also found to have a moderate prevalence of the nematode in rodents (33% of 168 individuals). Eight species of molluscs (577 individuals) were identified, four of which were positive for A. cantonensis. Our study indicates that the environmental conditions of poor urban areas (presence of running and standing water, sewage, humidity and accumulated rain and accumulation of construction materials) influenced both the distribution and abundance of terrestrial gastropods, as well as infected rats, contributing to the maintenance of the A. cantonensis transmission cycle in the area. Besides neuroangiostrongyliasis, the presence of these hosts may also contribute to susceptibility to other zoonoses.</t>
  </si>
  <si>
    <t>[Souza, Fabio N.; Aguiar Santos, Maisa; Almeida Alves, Daniele; Cristina Pertile, Arsinoe; Graco Zeppelini, Caio; Reis, Mitermayer G.; Bahiense, Thiago C.; Costa, Federico; Carvalho-Pereira, Ticiana] Univ Fed Bahia, UFBA, Salvador, BA, Brazil; [Souza, Fabio N.; Aguiar Santos, Maisa; Almeida Alves, Daniele; Cristina Pertile, Arsinoe; Reis, Mitermayer G.; Costa, Federico; Carvalho-Pereira, Ticiana] Minist Saude, Fundacao Oswaldo Cruz, Inst Goncalo Moniz, Salvador, BA, Brazil; [Cecilia Vieira de Melo, Leyva; Jesse Goncalves da Mota, Dan; Gava, Ricardo; Luiz Silva Pinto, Pedro] Adolfo Lutz Inst, Sao Paulo, Brazil; [Eyre, Max T.] Univ Lancaster, Ctr Hlth Informat Comp &amp; Stat, Sch Med, Lancaster, England; [Reis, Mitermayer G.; Ko, Albert I.; Costa, Federico] Yale Sch Publ Hlth, Dept Epidemiol Microbial Dis, New Haven, CT USA; [Begon, Mike; Costa, Federico] Univ Liverpool, Inst Integrat Biol, Liverpool, Merseyside, England</t>
  </si>
  <si>
    <t>Souza, FN (corresponding author), Univ Fed Bahia, UFBA, Salvador, BA, Brazil.;Souza, FN (corresponding author), Minist Saude, Fundacao Oswaldo Cruz, Inst Goncalo Moniz, Salvador, BA, Brazil.</t>
  </si>
  <si>
    <t>fabionevesouza@gmail.com</t>
  </si>
  <si>
    <t>Souza, Fabio Neves/H-1109-2014; Zeppelini, Caio Graco/H-5350-2019; Ko, Albert/P-2343-2015</t>
  </si>
  <si>
    <t>Souza, Fabio Neves/0000-0002-3542-8918; Zeppelini, Caio Graco/0000-0002-0490-4395; Ko, Albert/0000-0001-9023-2339; Carvalho Pereira, Ticiana/0000-0003-2370-2198; Eyre, Max/0000-0001-9847-8632; Almeida Alves, Daniele/0000-0002-6388-9893; Aguiar Santos, Maisa/0000-0002-8977-9385; Gava, Ricardo/0000-0003-3499-5694</t>
  </si>
  <si>
    <t>Secretariat of Health Surveillance, Brazilian Ministry of Health; Federal University of Bahia; National Institutes of Health of the United States [F31 AI114245, R01 AI052473, U01 AI088752, R01 TW009504, R25 TW009338]; Medical Research Council [MR/P024084/1, MR/T029781/1]; Wellcome Trust [102330/Z/13/Z, 218987/Z/19/Z]; FAPESB doctorate scholarship; Oswaldo Cruz Foundation</t>
  </si>
  <si>
    <t>Secretariat of Health Surveillance, Brazilian Ministry of Health; Federal University of Bahia; National Institutes of Health of the United States(United States Department of Health &amp; Human ServicesNational Institutes of Health (NIH) - USA); Medical Research Council(UK Research &amp; Innovation (UKRI)Medical Research Council UK (MRC)European Commission); Wellcome Trust(Wellcome TrustEuropean Commission); FAPESB doctorate scholarship; Oswaldo Cruz Foundation</t>
  </si>
  <si>
    <t>This research was supported by projects funded by the Oswaldo Cruz Foundation and Secretariat of Health Surveillance, Brazilian Ministry of Health; the Federal University of Bahia; the National Institutes of Health of the United States (grant numbers F31 AI114245, R01 AI052473, U01 AI088752, R01 TW009504 and R25 TW009338); Medical Research Council (MR/P024084/1 and MR/T029781/1); and by the Wellcome Trust (102330/Z/13/Z and 218987/Z/19/Z). F.N.S. and C.G.Z. participated in this study under a FAPESB doctorate scholarship.</t>
  </si>
  <si>
    <t>32 AVENUE OF THE AMERICAS, NEW YORK, NY 10013-2473 USA</t>
  </si>
  <si>
    <t>0031-1820</t>
  </si>
  <si>
    <t>1469-8161</t>
  </si>
  <si>
    <t>PII S0031182021000597</t>
  </si>
  <si>
    <t>10.1017/S0031182021000597</t>
  </si>
  <si>
    <t>XQ7HG</t>
  </si>
  <si>
    <t>WOS:000731714800012</t>
  </si>
  <si>
    <t>Fragkiadakis, GA; Stratakis, EK</t>
  </si>
  <si>
    <t>The lectin from the crustacean Liocarcinus depurator recognizes O-acetylsialic acids</t>
  </si>
  <si>
    <t>COMPARATIVE BIOCHEMISTRY AND PHYSIOLOGY B-BIOCHEMISTRY &amp; MOLECULAR BIOLOGY</t>
  </si>
  <si>
    <t>4th International Congress of Comparative Physiology and Biochemistry</t>
  </si>
  <si>
    <t>AUG 06-11, 1995</t>
  </si>
  <si>
    <t>BIRMINGHAM, ENGLAND</t>
  </si>
  <si>
    <t>Int Union Biol Sci</t>
  </si>
  <si>
    <t>lectin; O-acetyl sialic acids; hemolymph; hemocytes; Liocarcinus depurator; crustacea; mouse erythrocytes</t>
  </si>
  <si>
    <t>SIALIC ACIDS; BINDING LECTIN; ESCHERICHIA-COLI; ACHATINA-FULICA; HEMOLYMPH; PURIFICATION; ERYTHROCYTES; SPECIFICITY; MOLECULES; ACETYLTRANSFERASE</t>
  </si>
  <si>
    <t>A lectin that recognized sialic acids and agglutinated mouse erythrocytes was purified from hemolymph of the crab Liocarcinus depurator. It consisted of 38-kDa subunits and had a pr about 6.0. The specificity of the lectin was assayed by hemagglutination inhibition. N-acetylneuraminic acid (Neu5Ac) was a good inhibitor and its N-acetyl group at C-5 was critical for lectin ligand interaction. Substitution of the C-9 hydroxyl on Neu5Ac with an O-acetyl group (9-O-Ac-Neu5Ac) increased the inhibitory potency of this molecule. Furthermore, O-acetyl substitution of all the hydroxyl groups yielded even better inhibitors (2,4,7,8,9-O-Ac-Neu5Ac and its 1-O-methyl ester). Removal of the hydroxyl or O-acetyl group connected to C-2 reduced the potency of these inhibitors. The lectin agglutinated and stimulated human but not mouse lymphocytes. It was also inhibited by Escherichia coli (0111:B4) lipopolysaccharide and agglutinated specific gram negative bacteria. In vitro labeling with [S-35]methionine indicated that the lectin was synthesized in hepatopangreas of L. depurator. Immunofluorescence showed that among hemocytes it localized mainly in the large-granule population. (C) 1997 Elsevier Science Inc.</t>
  </si>
  <si>
    <t>UNIV CRETE, DEPT BIOL, IRAKLION 71110, GREECE; UNIV CRETE, INST MOL BIOL BIOTECHNOL, IRAKLION 71110, GREECE</t>
  </si>
  <si>
    <t>Fragkiadakis, Georgios A./0000-0002-7596-7676</t>
  </si>
  <si>
    <t>1096-4959</t>
  </si>
  <si>
    <t>1879-1107</t>
  </si>
  <si>
    <t>COMP BIOCHEM PHYS B</t>
  </si>
  <si>
    <t>Comp. Biochem. Physiol. B-Biochem. Mol. Biol.</t>
  </si>
  <si>
    <t>10.1016/S0305-0491(97)00189-2</t>
  </si>
  <si>
    <t>Biochemistry &amp; Molecular Biology; Zoology</t>
  </si>
  <si>
    <t>XR449</t>
  </si>
  <si>
    <t>WOS:A1997XR44900011</t>
  </si>
  <si>
    <t>Tsai, HH; Shyu, LY; Lim, SY; Tyan, YS; Weng, JC</t>
  </si>
  <si>
    <t>Tsai, Hao-Hung; Shyu, Ling-Yuh; Lim, Seong Yong; Tyan, Yeu-Sheng; Weng, Jun-Cheng</t>
  </si>
  <si>
    <t>Characterizing longitudinal changes in rabbit brains infected with Angiostrongylus Cantonensis based on diffusion anisotropy</t>
  </si>
  <si>
    <t>Angiostrongylus cantonensis; Parasitic eosinophilic meningitis; Angiostrongyliasis; Diffusion tensor imaging; Generalized q-sampling imaging</t>
  </si>
  <si>
    <t>EOSINOPHILIC MENINGITIS; CEREBROSPINAL-FLUID; ALBENDAZOLE TREATMENT; ACHATINA-FULICA; TENSOR MRI; COEFFICIENT; ANTIBODIES; OUTBREAK; TAIWAN; BRAZIL</t>
  </si>
  <si>
    <t>Angiostrongylus cantonensis has become a global source of infection in recent years, and the differential diagnosis and timely follow-up are crucial in the management of the infection. Magnetic resonance imaging (MRI) has been suggested as a non-invasive technique in characterizing and localizing lesions during the parasitic infections in the brain. Non-invasive diffusion tensor imaging (DTI) can be used to distinguish microscopic cerebral structures but cannot resolve the more complicated neural structure. Several methods have been proposed to overcome this limitation. One such method, generalized q-sampling imaging (GQI), can be applied to a variety of datasets, including the single shell, multi-shell or grid sampling schemes, which are believed to resolve complicated crossing fibers. This study aimed to characterize angiostrongyliasis in the rabbit brain over a 6-week period using anatomical and diffusion MRI, including DTI and GQI. Our anatomical T2WI and R2 mapping results showed that the ventricle size of the rabbit brain increased after A. cantonensis larvae infection, and the DTI and GQI indices both showed pathological changes in the corpus callosum, hippocampus and cortex over a 6-week infection period. These results were consistent with our histopathological findings. Our results demonstrated that the diagnosis of larvae infection using anatomical and diffusion MRI is possible and that follow-up characterization is informative in revealing the effects of angiostrongyliasis in various brain areas. These support the use of anatomical and diffusion MRI was helpful for diagnosis of eosinophilic meningitis caused by A. cantonensis infection. This non-invasive MRI platform could be used to improve the management of eosinophilic meningitis or eosinophilic meningoencephalitis in humans. (C) 2016 Elsevier B.V. All rights reserved.</t>
  </si>
  <si>
    <t>[Tsai, Hao-Hung; Lim, Seong Yong; Tyan, Yeu-Sheng; Weng, Jun-Cheng] Chung Shan Med Univ, Dept Med Imaging &amp; Radiol Sci, 110,Sec 1,Jianguo N Rd, Taichung 402, Taiwan; [Tsai, Hao-Hung; Tyan, Yeu-Sheng; Weng, Jun-Cheng] Chung Shan Med Univ Hosp, Dept Med Imaging, Taichung 40201, Taiwan; [Shyu, Ling-Yuh] Chung Shan Med Univ, Dept Parasitol, Taichung 402, Taiwan; [Shyu, Ling-Yuh] Chung Shan Med Univ Hosp, Dept Clin Lab, Taichung 40201, Taiwan; [Tyan, Yeu-Sheng] Chung Shan Med Univ, Sch Med, Taichung 402, Taiwan</t>
  </si>
  <si>
    <t>Weng, JC (corresponding author), Chung Shan Med Univ, Dept Med Imaging &amp; Radiol Sci, 110,Sec 1,Jianguo N Rd, Taichung 402, Taiwan.</t>
  </si>
  <si>
    <t>jcweng@csmu.edu.tw</t>
  </si>
  <si>
    <t>Chung Shan Medical University Hospital, Taichung, Taiwan [CSH-2012-C-025, CSH-2011-C-018]; Ministry of Science and Technology, Taipei, Taiwan [MOST104-2628-E-040-001-MY2, NSC103-2420-H-040-002]; Department of Pathology, Chung Shan Medical University, Taichung, Taiwan</t>
  </si>
  <si>
    <t>Chung Shan Medical University Hospital, Taichung, Taiwan; Ministry of Science and Technology, Taipei, Taiwan; Department of Pathology, Chung Shan Medical University, Taichung, Taiwan</t>
  </si>
  <si>
    <t>This study was supported in part by the intramural research programs CSH-2012-C-025 and CSH-2011-C-018 from the Chung Shan Medical University Hospital, Taichung, Taiwan, and the research programs MOST104-2628-E-040-001-MY2 and NSC103-2420-H-040-002, which were sponsored by the Ministry of Science and Technology, Taipei, Taiwan. The authors appreciate the full support from the Department of Pathology, Chung Shan Medical University, Taichung, Taiwan. The authors would like to thank Chia-Ling Chi and Hui-Chen Tsai for their assistance in animal preparation.</t>
  </si>
  <si>
    <t>10.1016/j.actatropica.2016.01.020</t>
  </si>
  <si>
    <t>DH4MZ</t>
  </si>
  <si>
    <t>WOS:000372761400001</t>
  </si>
  <si>
    <t>Tunholi-Alves, VM; Tunholi, VM; Garcia, JS; Costa-Neto, SF; Maldonado, A; Santos, MAJ; Thiengo, SC; Pinheiro, J</t>
  </si>
  <si>
    <t>Tunholi-Alves, V. M.; Tunholi, V. M.; Silva Garcia, J.; Costa-Neto, S. F.; Maldonado, A., Jr.; Santos, M. A. J.; Thiengo, S. C.; Pinheiro, J.</t>
  </si>
  <si>
    <t>Changes in the calcium metabolism of Biomphalaria glabrata experimentally infected with Angiostrongylus cantonensis</t>
  </si>
  <si>
    <t>ECHINOSTOMA-PARAENSEI LIE; REPRODUCTIVE-BIOLOGY; INTERMEDIATE HOST; ACHATINA-FULICA; GASTROPODA; MOLLUSCA; SNAIL; METASTRONGYLIDAE; NEMATODA; LARVAE</t>
  </si>
  <si>
    <t>Levels of calcium in the haemolymph and reserves in the shell of Biomphalaria glabrata experimentally infected by Angiostrongylus cantonensis were determined for the first time. At the same time, histochemical analyses of the digestive gland of infected and uninfected snails were performed to better understand the possible changes in metabolism of calcium in these organisms. After 1, 2 and 3 weeks of infection, the snails were dissected for collection of haemolymph and separation of tissues. The highest calcium concentrations in the haemolymph were found 2 weeks after infection, with a 39.61% increase in relation to the respective control group. However, there was a significant reduction in the concentration of this ion in the haemolymph of infected snails after 1 week of infection in relation to the uninfected specimens. In parallel, intense hypocalcification was shown in the shell of infected snails 1 and 2 weeks after infection, differing significantly in relation to the respective control groups. Morphological changes in the digestive gland of infected snails were also observed, confirming the role of this ion as an important element in the parasite encapsulation process.</t>
  </si>
  <si>
    <t>[Tunholi-Alves, V. M.; Tunholi, V. M.; Costa-Neto, S. F.; Pinheiro, J.] Univ Fed Rural Rio de Janeiro, Inst Vet, Dept Parasitol Anim, Curso Posgrad Ciencias Vet, BR-23890000 Seropedica, RJ, Brazil; [Tunholi-Alves, V. M.; Tunholi, V. M.; Pinheiro, J.] Univ Fed Rural Rio de Janeiro, Inst Biol, Dept Ciencias Fisiol, BR-23890000 Seropedica, RJ, Brazil; [Silva Garcia, J.; Maldonado, A., Jr.] Fiocruz MS, Lab Biol &amp; Parasitol Mamiferos Silvestres Reserva, Inst Oswaldo Cruz, BR-21040900 Rio De Janeiro, RJ, Brazil; [Santos, M. A. J.] Univ Fed Rural Rio de Janeiro, Inst Biol, Dept Biol Anim, BR-23890000 Seropedica, RJ, Brazil; [Thiengo, S. C.] Fiocruz MS, IOC, Inst Oswaldo Cruz, Lab Referencia Nacl Malacol Med, BR-21040900 Rio De Janeiro, RJ, Brazil</t>
  </si>
  <si>
    <t>Tunholi-Alves, VM (corresponding author), Univ Fed Rural Rio de Janeiro, Inst Vet, Dept Parasitol Anim, Curso Posgrad Ciencias Vet, Km7,BR 465,Antiga Estrada Rio Sao Paulo, BR-23890000 Seropedica, RJ, Brazil.</t>
  </si>
  <si>
    <t>Pinheiro, Jairo/AAU-1560-2020; Thiengo, Silvana A R C/I-2886-2015; Junior, Arnaldo M J Maldonado/C-9641-2013; Costa-Neto, Socrates/H-5169-2017; Junior, Arnaldo Maldonado/AAE-4881-2020; Garcia, Juberlan/E-8928-2017</t>
  </si>
  <si>
    <t>Pinheiro, Jairo/0000-0001-8370-2814; Junior, Arnaldo Maldonado/0000-0003-4067-8660; Thiengo, Silvana/0000-0002-5547-206X</t>
  </si>
  <si>
    <t>10.1017/S0022149X12000867</t>
  </si>
  <si>
    <t>AF3IM</t>
  </si>
  <si>
    <t>WOS:000334605300004</t>
  </si>
  <si>
    <t>Luo, SQ; OuYang, LS; Wei, J; Wu, F; Wu, ZD; Lei, WL; Yuan, DJ</t>
  </si>
  <si>
    <t>Luo, Shiqi; OuYang, Lisi; Wei, Jie; Wu, Feng; Wu, Zhongdao; Lei, Wanlong; Yuan, Dongjuan</t>
  </si>
  <si>
    <t>Neuronal Apoptosis: Pathological Basis of Behavioral Dysfunctions Induced by Angiostrongylus cantonensis in Rodents Model</t>
  </si>
  <si>
    <t>KOREAN JOURNAL OF PARASITOLOGY</t>
  </si>
  <si>
    <t>Angiostrongylus cantonensis; eosinophilic meningitis; meningoencephalitis; apoptosis</t>
  </si>
  <si>
    <t>MORRIS WATER MAZE; EOSINOPHILIC MENINGITIS; CEREBROSPINAL-FLUID; ACHATINA-FULICA; MENINGOENCEPHALITIS; OUTBREAK; BRAIN; MICE; ALBENDAZOLE; RESPONSES</t>
  </si>
  <si>
    <t>Angiostrongylus cantonensis invades the central nervous system (CNS) of humans to induce eosinophilic meningitis and meningoencephalitis and leads to persistent headache, cognitive dysfunction, and ataxic gait. Infected mice (nonpermissive host), admittedly, suffer more serious pathological injuries than rats (permissive host). However, the pathological basis of these manifestations is incompletely elucidated. In this study, the behavioral test, histological and immunohistochemical techniques, and analysis of apoptotic gene expression, especially caspase-3, were conducted. The movement and motor coordination were investigated at week 2 post infection (PI) and week 3 PI in mice and rats, respectively. The cognitive impairs could be found in mice at week 2 PI but not in rats. The plaque-like lesion, perivascular cuffing of inflammatory cells, and dilated vessels within the cerebral cortex and hippocampus were more serious in mice than in rats at week 3 PI. Transcriptomic analysis showed activated extrinsic apoptotic pathway through increased expression of TNFR1 and caspase-8 in mice CNS. Immunohistochemical and double-labeling for NeuN and caspase-3 indicated the dramatically increased expression of caspase-3 in neuron of the cerebral cortex and hippocampus in mice but not in rats. Furthermore, western-blotting results showed high expression of cleaved caspase-3 proteins in mice but relatively low expression in rats. Thus, extrinsic apoptotic pathway participated in neuronal apoptosis might be the pathological basis of distinct behavioral dysfunctions in rodents with A. cantonensis infection. It provides the evidences of a primary molecular mechanism for the behavioral dysfunction and paves the ways to clinical diagnosis and therapy for A. cantonensis infection.</t>
  </si>
  <si>
    <t>[Luo, Shiqi; Wu, Zhongdao; Yuan, Dongjuan] Sun Yat Sen Univ, Zhongshan Sch Med, Dept Parasitol, Guangzhou 510080, Guangdong, Peoples R China; [Luo, Shiqi; Wu, Zhongdao; Yuan, Dongjuan] Minist Educ, Key Lab Trop Dis Control SYSU, Guangzhou 510080, Guangdong, Peoples R China; [Luo, Shiqi; Wu, Zhongdao; Yuan, Dongjuan] Prov Engn Technol Res Ctr Dis Vectors Control, Guangzhou 510080, Guangdong, Peoples R China; [OuYang, Lisi; Lei, Wanlong] Sun Yat Sen Univ, Zhongshan Sch Med, Dept Anat, Guangzhou 510080, Guangdong, Peoples R China; [Wei, Jie] Guangzhou Med Univ, Affiliated Hosp 2, Dept Clin Lab, Guangzhou 510260, Guangdong, Peoples R China; [Wu, Feng] Sun Yat Sen Univ, Affiliated Hosp 6, Dept Clin Lab, Guangzhou 510655, Guangdong, Peoples R China</t>
  </si>
  <si>
    <t>Yuan, DJ (corresponding author), Sun Yat Sen Univ, Zhongshan Sch Med, Dept Parasitol, Guangzhou 510080, Guangdong, Peoples R China.;Yuan, DJ (corresponding author), Minist Educ, Key Lab Trop Dis Control SYSU, Guangzhou 510080, Guangdong, Peoples R China.;Yuan, DJ (corresponding author), Prov Engn Technol Res Ctr Dis Vectors Control, Guangzhou 510080, Guangdong, Peoples R China.;OuYang, LS (corresponding author), Sun Yat Sen Univ, Zhongshan Sch Med, Dept Anat, Guangzhou 510080, Guangdong, Peoples R China.</t>
  </si>
  <si>
    <t>409728693@qq.com; dongjuanyuan@foxmail.com</t>
  </si>
  <si>
    <t>yuan, dongjuan/S-6300-2019</t>
  </si>
  <si>
    <t>National Key R &amp; D Program of China [2016YFC1200500, 2016YFC1202003]; Natural Science Foundation of Guangdong Province [2015A030310093]; National Science Foundation of China, P. R. China [81471288, 31070941]</t>
  </si>
  <si>
    <t>National Key R &amp; D Program of China; Natural Science Foundation of Guangdong Province(National Natural Science Foundation of Guangdong Province); National Science Foundation of China, P. R. China</t>
  </si>
  <si>
    <t>This research was supported by the National Key R &amp; D Program of China (no. 2016YFC1200500 and 2016YFC1202003), Natural Science Foundation of Guangdong Province (no. 2015A030310093), and National Science Foundation of China, P. R. China (nos. 81471288, 31070941).</t>
  </si>
  <si>
    <t>KOREAN SOC PARASITOLOGY, SEOUL NATL UNIV COLL MEDI</t>
  </si>
  <si>
    <t>SEOUL</t>
  </si>
  <si>
    <t>DEPT PARASITOLOGY, SEOUL, 00000, SOUTH KOREA</t>
  </si>
  <si>
    <t>0023-4001</t>
  </si>
  <si>
    <t>1738-0006</t>
  </si>
  <si>
    <t>KOREAN J PARASITOL</t>
  </si>
  <si>
    <t>Korean J. Parasitol.</t>
  </si>
  <si>
    <t>10.3347/kjp.2017.55.3.267</t>
  </si>
  <si>
    <t>FA4KA</t>
  </si>
  <si>
    <t>WOS:000405411000005</t>
  </si>
  <si>
    <t>Dar, MA; Shaikh, AA; Pawar, KD; Pandit, RS</t>
  </si>
  <si>
    <t>Dar, Mudasir A.; Shaikh, Afrin A.; Pawar, Kiran D.; Pandit, Radhakrishna S.</t>
  </si>
  <si>
    <t>Exploring the gut of Helicoverpa armigera for cellulose degrading bacteria and evaluation of a potential strain for lignocellulosic biomass deconstruction</t>
  </si>
  <si>
    <t>PROCESS BIOCHEMISTRY</t>
  </si>
  <si>
    <t>Helicoverpa armigera; Klebsiella; Insect gut; Cellulases; Molecular sequencing; Agro-industrial waste</t>
  </si>
  <si>
    <t>GASTROINTESTINAL-TRACT; LARVAE COLEOPTERA; BETA-GLUCOSIDASES; ACHATINA-FULICA; SP NOV.; PRETREATMENT; DEGRADATION; ETHANOL; BACILLUS; WASTE</t>
  </si>
  <si>
    <t>The present study demonstrates the enrichment, isolation and identification of cellulose degrading bacteria from the gut of cotton bollworm, Helicoverpa armigera. The isolate MD21 was identified as Klebsiella sp. MD21 (MG367463) based on 16S rRNA gene sequencing. The isolated bacterium, Klebsiella sp. MD21 secreted many hydrolytic enzymes particularly xylanase and p-glucosidase with highest activities of 276.71 +/- 0.98 and 78.45 +/- 0.10 IU/ml extract respectively. Scanning electron microscopy of treated filter paper and saw dust revealed structural alterations caused by Klebsiella sp. MD21 leading to hydrolysis of cellulosic waste into reducing sugars (2256 mu mol ml(-1) min(-1)) which could be used for the growth of bacteria. X-ray diffraction (XRD) pattern showed an increase in crystallinity index from 58.78% in native biomass to 60.10% of the treated biomass due to hydrolysis of amorphous regions present in the saw dust. Similarly, fourier transform infra-red (FTIR) spectroscopic study of the hydrolyzed saw dust indicated elimination of bands at wave numbers 718, 933 and 1533 cm(-1) which also represent the cellulose content. The present study demonstrates utility of H. armigera as a source for isolation of cellulolytic bacteria for use in biorefinery and pulp industries.</t>
  </si>
  <si>
    <t>[Dar, Mudasir A.; Shaikh, Afrin A.; Pandit, Radhakrishna S.] Savitribai Phule Pune Univ, Dept Zool, Pune 411007, Maharashtra, India; [Pawar, Kiran D.] Shivaji Univ, Sch Nanosci &amp; Biotechnol, Kolhapur 416004, Maharashtra, India</t>
  </si>
  <si>
    <t>Pandit, RS (corresponding author), Savitribai Phule Pune Univ, Dept Zool, Pune 411007, Maharashtra, India.</t>
  </si>
  <si>
    <t>mudasir.dar@unipune.ac.in; afrinunipune@gmail.com; pawarkiran1912@gmail.com; panditrao499@gmail.com</t>
  </si>
  <si>
    <t>University Grants Commission (UGC), New Delhi, India; UoP-BCUD grant [15-SCI-001422]; DRDP; DST-PURSE schemes; University Grants Commission, New Delhi, India [F.30-121/2015BSR]</t>
  </si>
  <si>
    <t>University Grants Commission (UGC), New Delhi, India(University Grants Commission, India); UoP-BCUD grant; DRDP; DST-PURSE schemes; University Grants Commission, New Delhi, India(University Grants Commission, India)</t>
  </si>
  <si>
    <t>MD is indebted to University Grants Commission (UGC), New Delhi, India, for providing Maulana Azad National fellowship. Partial funding for this work was received from UoP-BCUD grant (15-SCI-001422), DRDP and DST-PURSE schemes to RSP. KDP acknowledges the University Grants Commission, New Delhi, India for the grant received under Start Up scheme (F.30-121/2015BSR). We also thank anonymous reviewers for the critical comments and valuable suggestions that helped to improve the manuscript to a greater extent.</t>
  </si>
  <si>
    <t>1359-5113</t>
  </si>
  <si>
    <t>1873-3298</t>
  </si>
  <si>
    <t>PROCESS BIOCHEM</t>
  </si>
  <si>
    <t>Process Biochem.</t>
  </si>
  <si>
    <t>10.1016/j.procbio.2018.08.001</t>
  </si>
  <si>
    <t>Biochemistry &amp; Molecular Biology; Biotechnology &amp; Applied Microbiology; Engineering, Chemical</t>
  </si>
  <si>
    <t>Biochemistry &amp; Molecular Biology; Biotechnology &amp; Applied Microbiology; Engineering</t>
  </si>
  <si>
    <t>GX1KD</t>
  </si>
  <si>
    <t>WOS:000447475300019</t>
  </si>
  <si>
    <t>Simoes, RO; Maldonado, A; Olifiers, N; Garcia, JS; Bertolino, AVFA; Luque, JL</t>
  </si>
  <si>
    <t>Simoes, Raquel O.; Maldonado Junior, Arnaldo; Olifiers, Natalie; Garcia, Juberlan S.; Bertolino, Ana Valeria F. A.; Luque, Jose L.</t>
  </si>
  <si>
    <t>A longitudinal study of Angiostrongylus cantonensis in an urban population of Rattus norvegicus in Brazil: the influences of seasonality and host features on the pattern of infection</t>
  </si>
  <si>
    <t>Rattus norvegicus; Angiostrongylus cantonensis; pattern of infection; Brazil</t>
  </si>
  <si>
    <t>GIANT AFRICAN SNAIL; ACHATINA-FULICA; INTERMEDIATE HOST; 1ST RECORD; RATS; SEX; HELMINTH; MAMMALS; METASTRONGYLIDAE; MENINGITIS</t>
  </si>
  <si>
    <t>Background: The nematode Angiostrongylus cantonensis is a zoonotic parasite and the most important cause of eosinophilic meningitis worldwide in humans. In Brazil, this disease has been reported in the states of Espirito Santo and Pernambuco. The parasite has been detected in the naturally infected intermediate host, in the states of Rio de Janeiro, Pernambuco and Santa Catarina. The murid Rattus norvegicus R. rattus were recently reported to be naturally infected in Brazil. In this study, we conducted a two-year investigation of the dissemination pattern of A. cantonensis in R. norvegicus in an urban area of Rio de Janeiro state, Brazil, and examined the influence of seasonality, year, host weight and host gender on parasitological parameters of A. cantonensis in rats. Methods: The study was conducted in an area of Trindade, Sao Goncalo municipality, Rio de Janeiro, Brazil. Prevalence of infected rats, intensity and abundance of A. cantonensis were calculated, and generalized linear models were created and compared to verify the contribution of host gender, host weight, year and seasonality to the variations in A. cantonensis abundance and prevalence in rats. Results: The prevalence of A. cantonensis infection was stable during the rainy (71%, CI 58.9-81.6) and dry seasons (71%, CI 57.9-80.8) and was higher in older rats and in females. Seasonality, host weight (used as a proxy of animal age) and gender were all contributing factors to variation in parasite abundance, with females and heavier (older) animals showing larger abundance of parasites, and extreme values of parasite abundance being more frequent in the dry season. Conclusions: The high prevalence of this parasite throughout the study suggests that its transmission is stable and that conditions are adequate for the spread of the parasite to previously unaffected areas. Dispersion of the parasite to new areas may be mediated by males that tend to have larger dispersal ability, while females may be more important for maintaining the parasite on a local scale due to their higher prevalence and abundance of infection. A multidisciplinary approach considering the ecological distribution of the rats and intermediate hosts, as well as environmental features is required to further understand the dynamics of angiostrongyliasis.</t>
  </si>
  <si>
    <t>[Simoes, Raquel O.] Univ Fed Rural Rio de Janeiro, Curso Posgrad Ciencias Vet, Seropedica, RJ, Brazil; [Simoes, Raquel O.; Maldonado Junior, Arnaldo; Olifiers, Natalie; Garcia, Juberlan S.] Inst Oswaldo Cruz, Lab Biol &amp; Parasitol Mamiferos Silvestres Reserva, BR-21040360 Rio De Janeiro, RJ, Brazil; [Bertolino, Ana Valeria F. A.] Univ Estado Rio De Janeiro, Dept Geog, Fac Formacao Professores, BR-24435005 Sao Goncalo, RJ, Brazil; [Luque, Jose L.] Univ Fed Rural Rio de Janeiro, Dept Parasitol Anim, BR-23851970 Seropedica, RJ, Brazil</t>
  </si>
  <si>
    <t>Maldonado, A (corresponding author), Inst Oswaldo Cruz, Lab Biol &amp; Parasitol Mamiferos Silvestres Reserva, Av Brasil 4365 Manguinhos, BR-21040360 Rio De Janeiro, RJ, Brazil.</t>
  </si>
  <si>
    <t>Junior, Arnaldo Maldonado/AAE-4881-2020; Simões, R.O./AAN-3277-2021; Luque, Jose L/C-9767-2014; Olifiers, Natalie/N-5478-2019; Junior, Arnaldo M J Maldonado/C-9641-2013; Garcia, Juberlan/E-8928-2017</t>
  </si>
  <si>
    <t>Junior, Arnaldo Maldonado/0000-0003-4067-8660; Olifiers, Natalie/0000-0002-3024-2049; Luque, Jose/0000-0003-3515-1127</t>
  </si>
  <si>
    <t>MAR 10</t>
  </si>
  <si>
    <t>10.1186/1756-3305-7-100</t>
  </si>
  <si>
    <t>AF9ZT</t>
  </si>
  <si>
    <t>WOS:000335073900004</t>
  </si>
  <si>
    <t>Dar, MA; Shaikh, AF; Pawar, KD; Xie, RR; Sun, JZ; Kandasamy, S; Pandit, RS</t>
  </si>
  <si>
    <t>Dar, Mudasir A.; Shaikh, Afrin F.; Pawar, Kiran D.; Xie, Rongrong; Sun, Jianzhong; Kandasamy, Sabariswaran; Pandit, Radhakrishna S.</t>
  </si>
  <si>
    <t>Evaluation of cellulose degrading bacteria isolated from the gut-system of cotton bollworm, Helicoverpa armigera and their potential values in biomass conversion</t>
  </si>
  <si>
    <t>PEERJ</t>
  </si>
  <si>
    <t>Lignocellulose; Helicoverpa armigera; Gut-regions; Cellulose degrading bacteria; Culture-dependent; Agro-waste</t>
  </si>
  <si>
    <t>PACHNODA-EPHIPPIATA COLEOPTERA; HUMUS-FEEDING LARVA; ACHATINA-FULICA; LIGNOCELLULOSE; MICROBIOTA; DIVERSITY; COMMUNITY; DIGESTION; INSECTS; HINDGUT</t>
  </si>
  <si>
    <t>Background. Cotton bollworm, Helicoverpa armigera is a widely distributed, devastating pest of over 200 crop plants that mainly consist of some cellulosic materials. Despite its economic importance as a pest, little is known about the diversity and community structure of gut symbiotic bacteria potentially functioned in cellulose digestion in different gut-sections of H. armigera. In view of this lacuna, we attempted to evaluate and characterize cellulose-degrading bacteria (CDB) from foregut, midgut, and hindgut -regions of H. armigera by using a culture-dependent approach. Methodology. The symbiotic bacteria were isolated from different gut-systems of H. armigera by enrichment techniques using Carboxymethyl cellulose sodium salt (CMC) as carbon source. The isolated bacteria were purified and subsequently screened for cellulose-degradation by plate-based method to display the zones of CMC clearance around the colonies. The identification and phylogeny of the gut-bacteria were reconstructed by using 16S rRNA gene sequencing. Different enzymes such as endoglucanase, exoglucanase, beta-glucosidase, and xylanase were assayed to determine the cellulolytic repertoire of the isolated bacteria. Results. The enrichment of CDB and subsequent plate based screening methods resulted in isolation of 71 bacteria among which 54% of the bacteria were obtained from foregut. Among the isolated bacteria, 25 isolates showed discernible cellulose-degradation potential on CMC-agar plates. The phylogenetic analysis based on 16S rRNA gene amplification and sequencing affiliated these cellulolytic bacteria to two major phyla viz., Firmicutes and Proteobacteria. The members of the genus Klebsiella accounted for 39.43% of the total isolated bacteria while 31% of the Bacillus strains were enriched from hindgut region. The principal component analysis (PCA) further suggested that the members of Bacillus and Klebsiella together dominated the foregut and hindgut regions as they accounted for 68% of the total CDB. The four potential isolates selected on the basis of plate-based activities were further evaluated for their lignocellulases production by using various agricultural wastes as substrates. The PCA of the enzyme activities demonstrated that potential isolates majorly secreted endoglucanase and xylanase enzymes. Among the agro-wastes, multivariate analysis validated wheat husk (WH) and sugarcane bagasse (SCB) as most favorable substrates for xylanase and endoglucanase productions respectively. The overall findings suggest that H. armigera harbors diverse bacterial communities in different gut-sections that could assist the host in digestion processes, which may potentially serve as a valuable reservoir of some unique symbionts applied for biomass conversion in biofuel industry.</t>
  </si>
  <si>
    <t>[Dar, Mudasir A.; Xie, Rongrong; Sun, Jianzhong] Jiangsu Univ, Sch Environm &amp; Safety Engn, Biofuels Inst, Zhenjiang, Jiangsu, Peoples R China; [Dar, Mudasir A.; Shaikh, Afrin F.; Pandit, Radhakrishna S.] Savitribai Phule Pune Univ, Dept Zool, Pune, Maharashtra, India; [Pawar, Kiran D.] Shivaji Univ, Sch Nanosci &amp; Biotechnol, Kolhapur, Maharashtra, India; [Kandasamy, Sabariswaran] Jiangsu Univ, Inst Energy Res, Zhenjiang, Jiangsu, Peoples R China</t>
  </si>
  <si>
    <t>Sun, JZ (corresponding author), Jiangsu Univ, Sch Environm &amp; Safety Engn, Biofuels Inst, Zhenjiang, Jiangsu, Peoples R China.;Pandit, RS (corresponding author), Savitribai Phule Pune Univ, Dept Zool, Pune, Maharashtra, India.</t>
  </si>
  <si>
    <t>zjsun1002@ujs.edu.cn; rspandit@unipune.ac.in</t>
  </si>
  <si>
    <t>Dar, Mudasir/0000-0001-6063-3385; Pawar, Kiran/0000-0002-2519-2454; Kandasamy, Sabariswaran/0000-0001-6109-9292</t>
  </si>
  <si>
    <t>Postdoctoral fund of Jiangsu University, China [5363000606]; National Natural Science Foundation of China [31900367]; UoP-BCUD scheme [15-SCI-001422]; DRDP scheme; UGC-CAS III scheme; DST-PURSE scheme; DBT-BUILDER-SUK programme</t>
  </si>
  <si>
    <t>Postdoctoral fund of Jiangsu University, China; National Natural Science Foundation of China(National Natural Science Foundation of China (NSFC)); UoP-BCUD scheme; DRDP scheme; UGC-CAS III scheme; DST-PURSE scheme; DBT-BUILDER-SUK programme</t>
  </si>
  <si>
    <t>Mudasir A. Dar and Rongrong Xie received funding from the Postdoctoral fund of Jiangsu University, China (5363000606) and National Natural Science Foundation of China (31900367) respectively. This study was also supported by the grants received from UoP-BCUD (15-SCI-001422), DRDP, UGC-CAS III and DST-PURSE schemes to Radhakrishna S. Pandit. Kiran D. Pawar was supported by the DBT-BUILDER-SUK programme sanctioned to Shivaji University, Kolhapur, India. The funders had no role in study design, data collection and analysis, decision to publish, or preparation of the manuscript.</t>
  </si>
  <si>
    <t>PEERJ INC</t>
  </si>
  <si>
    <t>341-345 OLD ST, THIRD FLR, LONDON, EC1V 9LL, ENGLAND</t>
  </si>
  <si>
    <t>2167-8359</t>
  </si>
  <si>
    <t>PeerJ</t>
  </si>
  <si>
    <t>MAY 4</t>
  </si>
  <si>
    <t>e11254</t>
  </si>
  <si>
    <t>10.7717/peerj.11254</t>
  </si>
  <si>
    <t>RX2DH</t>
  </si>
  <si>
    <t>WOS:000647030000003</t>
  </si>
  <si>
    <t>Chatterjee, M; Sharma, V; Mandal, C; Sundar, S; Sen, S</t>
  </si>
  <si>
    <t>Identification of antibodies directed against O-acetylated sialic acids in visceral leishmaniasis: its diagnostic and prognostic role</t>
  </si>
  <si>
    <t>O-acetylated sialic acids; visceral leishmaniasis; serodiagnosis; bovine submaxillary mucin</t>
  </si>
  <si>
    <t>KALA-AZAR PATIENTS; BINDING LECTIN; ACHATINA-FULICA; 9-O-ACETYLATION; PURIFICATION; ERYTHROCYTES; GANGLIOSIDE; SPECIFICITY; ACTIVATION; ANTIGEN</t>
  </si>
  <si>
    <t>A significantly increased O-acetylated sialic acid (O-AcSA) binding fraction was purified from serum of visceral leishmaniasis (VL) patients by affinity chromatography on immobilized bovine submaxillary mucin (BSM) and found to be immunoglobulin in origin. The serodiagnostic and prognostic potential of BSM as a capture antigen was established by ELISA with no cross reactivity with coendemic diseases like malaria, tuberculosis, leprosy, chagas disease and cutaneous leishmaniasis; however, a strong cross reactivity was present with trypanosomiasis patients. In 56 clinically diagnosed VL patients, the BSM-ELISA was compared with diagnosis by microscopy using Giemsa stained tissue smears and direct ELISA using crude parasite antigen (parasite-ELISA); 49/56(87.5%) and 5/56(9.0%) were positive and negative respectively by all 3 methods. The BSM-ELISA failed to diagnose 2/56(3.5%) patients which were biopsy and parasite-ELISA positive. The prognostic potential of the BSM-ELISA in 18 longitudinally monitored VL patients before and after conventional antimonial treatment showed a significant decrease in anti O-AcSA titres in drug responsive patients whereas anti O-AcSA levels persisted in drug unresponsive patients. The IgG subclass distribution of antibodies directed against O-AcSA showed increased IgG2 levels in VL patients as compared to healthy controls. The BSM-based ELISA holds great promise as a serodiagnostic and prognostic assay for VL.</t>
  </si>
  <si>
    <t>Indian Inst Chem Biol, Calcutta 700032, W Bengal, India; Banaras Hindu Univ, Dept Med, Varanasi 221005, Uttar Pradesh, India; Sen Med Res Ctr, Patna 800001, Bihar, India</t>
  </si>
  <si>
    <t>Mandal, C (corresponding author), Indian Inst Chem Biol, 4 Raja SC Mullick Rd, Calcutta 700032, W Bengal, India.</t>
  </si>
  <si>
    <t>Chatterjee, Mitali/AAV-2129-2021</t>
  </si>
  <si>
    <t>KLUWER ACADEMIC PUBL</t>
  </si>
  <si>
    <t>SPUIBOULEVARD 50, PO BOX 17, 3300 AA DORDRECHT, NETHERLANDS</t>
  </si>
  <si>
    <t>206JT</t>
  </si>
  <si>
    <t>WOS:000080875200005</t>
  </si>
  <si>
    <t>Dar, MA; Syed, R; Pawar, KD; Dhole, NP; Xie, RR; Pandit, RS; Sun, JZ</t>
  </si>
  <si>
    <t>Dar, Mudasir A.; Syed, Rukhsana; Pawar, Kiran D.; Dhole, Neeraja P.; Xie, Rongrong; Pandit, Radhakrishna S.; Sun, Jianzhong</t>
  </si>
  <si>
    <t>Evaluation and characterization of the cellulolytic bacterium, Bacillus pumilus SL8 isolated from the gut of oriental leafworm Spodoptera litura: An assessment of its potential value for lignocellulose bioconversion</t>
  </si>
  <si>
    <t>ENVIRONMENTAL TECHNOLOGY &amp; INNOVATION</t>
  </si>
  <si>
    <t>Cellulolytic bacteria; Insect gut; Lignocellulose bioconversion; Bacillus pumilus; Bioethanol; Spodoptera litura</t>
  </si>
  <si>
    <t>XYLANASE PRODUCTION; DEGRADING BACTERIA; SODIUM-HYDROXIDE; ACHATINA-FULICA; BY-PRODUCTS; BIOMASS; PRETREATMENT; CELLULASE; STRAIN; OPPORTUNITIES</t>
  </si>
  <si>
    <t>Continuous and increasing demands for bioenergy have prompted the discovery of novel routes for effective bioconversion of lignocellulose into commodity chemicals. To this end, cellulolytic bacteria were isolated and screened from the gut system of oriental leafworm, Spodoptera litura. The plate-based screening revealed maximum cellulolytic activities by Bacillus pumilus SL8 displaying a clearance zone of 21 mm with a hydrolytic capacity of 10.5. When tested further, B. pumilus SL8 depicted the highest substrate degradation of corn cob powder (CCP, 59.2%) followed by sawdust (SD, 54.2%), and sugarcane bagasse (SCB, 52.6%). Among the cellulolytic enzymes, maximum activities were achieved for xylanase, endoglucanase, and beta-glucosidase that corresponded to 50.5 +/- 5, 22.8 +/- 2.4, and 22.4 +/- 3 IUmg-1 protein, respectively on the wheat husk, CMC, and Avicel. The field emission scanning electron microscopy (FESEM) revealed adhesion of the bacteria to the substrate causing structural alterations due to hydrolysis. The hydrolysis of the substrate was further substantiated through FTIR analysis that depicted reduction in the intensity of cellulose representing bands such as 662, 895, 1184, 1371, and 1599 to 1749 cm-1 signifying degradation by B. pumilus SL8. Additionally, B. pumilus SL8 demonstrated its coculturing efficiency with the yeast strain for bioconversion of cellulose into bioethanol. The overall results suggest the potential utility of B. pumilus SL8 for biotechnological applications. (c) 2022 The Author(s). Published by Elsevier B.V. This is an open access article under the CC BY-NC-ND license (http://creativecommons.org/licenses/by-nc-nd/4.0/).</t>
  </si>
  <si>
    <t>[Dar, Mudasir A.; Xie, Rongrong; Sun, Jianzhong] Jiangsu Univ, Biofuels Inst, Sch Environm &amp; Safety Engn, Zhenjiang 212013, Peoples R China; [Dar, Mudasir A.; Syed, Rukhsana; Dhole, Neeraja P.; Pandit, Radhakrishna S.] Savitribai Phule Pune Univ, Dept Zool, Pune 411007, Maharashtra, India; [Pawar, Kiran D.] Shivaji Univ, Sch Nanosci &amp; Biotechnol, Kolhapur 416004, Maharashtra, India</t>
  </si>
  <si>
    <t>Sun, JZ (corresponding author), Jiangsu Univ, Biofuels Inst, Sch Environm &amp; Safety Engn, Zhenjiang 212013, Peoples R China.;Pandit, RS (corresponding author), Savitribai Phule Pune Univ, Dept Zool, Pune 411007, Maharashtra, India.</t>
  </si>
  <si>
    <t>rspandit@unipune.ac.in; zjsun1002@ujs.edu.cn</t>
  </si>
  <si>
    <t>Dar, Mudasir/AAG-8909-2019</t>
  </si>
  <si>
    <t>Dar, Mudasir/0000-0001-6063-3385</t>
  </si>
  <si>
    <t>Jiangsu University, China [5363000606]; National Natural Science Foundation of China [31772529, 31900367]; Savitribai Phule Pune University; Shivaji university, India</t>
  </si>
  <si>
    <t>Jiangsu University, China; National Natural Science Foundation of China(National Natural Science Foundation of China (NSFC)); Savitribai Phule Pune University; Shivaji university, India</t>
  </si>
  <si>
    <t>This work was supported by the Jiangsu University, China (5363000606), National Natural Science Foundation of China (31772529, 31900367), Savitribai Phule Pune University, and Shivaji university, India under the UGC-CAS-III and DBT-BUILDER-SUK programs respectively.</t>
  </si>
  <si>
    <t>2352-1864</t>
  </si>
  <si>
    <t>ENVIRON TECHNOL INNO</t>
  </si>
  <si>
    <t>Environ. Technol. Innov.</t>
  </si>
  <si>
    <t>10.1016/j.eti.2022.102459</t>
  </si>
  <si>
    <t>Biotechnology &amp; Applied Microbiology; Engineering, Environmental; Environmental Sciences</t>
  </si>
  <si>
    <t>Biotechnology &amp; Applied Microbiology; Engineering; Environmental Sciences &amp; Ecology</t>
  </si>
  <si>
    <t>1I8KC</t>
  </si>
  <si>
    <t>WOS:000797474800008</t>
  </si>
  <si>
    <t>Martins, YC; Tanowitz, HB; Kazacos, KR</t>
  </si>
  <si>
    <t>Martins, Yuri C.; Tanowitz, Herbert B.; Kazacos, Kevin R.</t>
  </si>
  <si>
    <t>Central nervous system manifestations of Angiostrongylus cantonensis infection</t>
  </si>
  <si>
    <t>Eosinophilic meningitis; Angiostrongylus cantonensis; Parasitic encephalitis</t>
  </si>
  <si>
    <t>EOSINOPHILIC MENINGITIS; OCULAR ANGIOSTRONGYLIASIS; CEREBROSPINAL-FLUID; ACHATINA-FULICA; 1ST REPORT; MENINGOENCEPHALITIS; THAILAND; HOSTS; CHEN; COSTARICENSIS</t>
  </si>
  <si>
    <t>Over 20 species of Angiostrongylus have been described from around the world, but only Angiostrongylus cantonensis has been confirmed to cause central nervous system disease in humans. A neurotropic parasite that matures in the pulmonary arteries of rats, A. cantonensis is the most common cause of eosinophilic meningitis in southern Asia and the Pacific and Caribbean islands. The parasite can also cause encephalitis/encephalomyelitis and rarely ocular angiostrongyliasis. The present paper reviews the life cycle, epidemiology, pathogenesis, clinical features, diagnosis, treatment, prevention and prognosis of A. cantonesis infection. Emphasis is given on the spectrum of central nervous system manifestations and disease pathogenesis. (C) 2014 Elsevier B.V. All rights reserved.</t>
  </si>
  <si>
    <t>[Martins, Yuri C.; Tanowitz, Herbert B.] Albert Einstein Coll Med, Jacobi Med Ctr, Dept Pathol &amp; Med, Bronx, NY 10461 USA; [Martins, Yuri C.; Tanowitz, Herbert B.] Albert Einstein Coll Med, Montefiore Med Ctr, The Bronx, NY USA; [Kazacos, Kevin R.] Purdue Univ, Coll Vet Med, W Lafayette, IN 47907 USA</t>
  </si>
  <si>
    <t>Martins, YC (corresponding author), Albert Einstein Coll Med, Jacobi Med Ctr, Dept Pathol &amp; Med, Bronx, NY 10461 USA.</t>
  </si>
  <si>
    <t>yuri.chaves@einstein.yu.edu; Herbert.tanowitz@einstein.yu.edu; kkazacos@purdue.edu</t>
  </si>
  <si>
    <t>Inter-hemispheric Research Fogarty International Center/NIH Global Infectious Disease Research Training Program [D43 TW007129]; FOGARTY INTERNATIONAL CENTER [D43TW007129] Funding Source: NIH RePORTER</t>
  </si>
  <si>
    <t>Inter-hemispheric Research Fogarty International Center/NIH Global Infectious Disease Research Training Program; FOGARTY INTERNATIONAL CENTER(United States Department of Health &amp; Human ServicesNational Institutes of Health (NIH) - USANIH Fogarty International Center (FIC))</t>
  </si>
  <si>
    <t>YCM is supported by the Inter-hemispheric Research Fogarty International Center/NIH Global Infectious Disease Research Training Program (D43 TW007129). The funders had no role in data collection and analysis, decision to publish, or preparation of the manuscript.</t>
  </si>
  <si>
    <t>A</t>
  </si>
  <si>
    <t>10.1016/j.actatropica.2014.10.002</t>
  </si>
  <si>
    <t>AY4ZI</t>
  </si>
  <si>
    <t>WOS:000347583000007</t>
  </si>
  <si>
    <t>Chava, AK; Chatterjee, M; Sharma, V; Sundar, S; Mandal, C</t>
  </si>
  <si>
    <t>Variable degree of alternative complement pathway-mediated hemolysis in Indian visceral leishmaniasis induced by differential expression of 9-O-acetylated sialoglycans</t>
  </si>
  <si>
    <t>JOURNAL OF INFECTIOUS DISEASES</t>
  </si>
  <si>
    <t>ACID-BINDING LECTIN; LINKED-IMMUNOSORBENT-ASSAY; SIALIC ACIDS; ACHATINA-FULICA; IDENTIFICATION; CELLS; ERYTHROCYTES; GLYCOPROTEIN; SPECIFICITY; ACTIVATION</t>
  </si>
  <si>
    <t>Background. Increased expression of linkage-specific 9-O-acetylated sialoglycans (9-O-AcSGs) has been demonstrated on erythrocytes from patients with visceral leishmaniasis (VL) by use of Achatinin-H. We assessed the capacity of this glycotope to influence hemolysis via activation of the alternative complement pathway in patients with VL, compared with that in healthy control subjects. Methods. The differential expression of 9-O-AcSGs on surfaces of erythrocytes was measured, 9-O-AcSGs were affinity purified, and the molecular determinants were identified by Western blotting. The degree of alternative complement pathway - mediated hemolysis was compared with expression of 9-O-AcSGs on erythrocytes. Results. Enhanced expression of linkage-specific 9-O-AcSGs was demonstrated on erythrocytes from patients with active VL. Six distinct molecular determinants present only on diseased erythrocytes were affinity purified and were absent after elimination of parasite burden. A correlation (r(2) = 0.9) was observed between the presence of 9-O-AcSGs and the degree of alternative complement pathway - mediated hemolysis. Conclusion. The 9-O-AcSGs expressed on erythrocytes from patients with VL are potent complement activators, causing enhanced hemolysis via activation of the alternative complement pathway, and may account for the anemia that is a common manifestation of VL.</t>
  </si>
  <si>
    <t>Indian Inst Chem Biol, Immunobiol Div, Kolkata 700032, W Bengal, India; Postgrad Inst Med Educ &amp; Res, Dr BC Roy Postgrad Inst Basic Med Sci, Kolkata, W Bengal, India; Banaras Hindu Univ, Inst Med Sci, Dept Med, Varanasi 221005, Uttar Pradesh, India</t>
  </si>
  <si>
    <t>Mandal, C (corresponding author), Indian Inst Chem Biol, Immunobiol Div, 4 Raja Sc Mullick Rd, Kolkata 700032, W Bengal, India.</t>
  </si>
  <si>
    <t>OXFORD UNIV PRESS INC</t>
  </si>
  <si>
    <t>CARY</t>
  </si>
  <si>
    <t>JOURNALS DEPT, 2001 EVANS RD, CARY, NC 27513 USA</t>
  </si>
  <si>
    <t>0022-1899</t>
  </si>
  <si>
    <t>1537-6613</t>
  </si>
  <si>
    <t>J INFECT DIS</t>
  </si>
  <si>
    <t>J. Infect. Dis.</t>
  </si>
  <si>
    <t>APR 1</t>
  </si>
  <si>
    <t>10.1086/382752</t>
  </si>
  <si>
    <t>Immunology; Infectious Diseases; Microbiology</t>
  </si>
  <si>
    <t>805AC</t>
  </si>
  <si>
    <t>WOS:000220338200017</t>
  </si>
  <si>
    <t>Schurkman, J; De Ley, IT; Anesko, K; Paine, T; Mc Donnell, R; Dillman, AR</t>
  </si>
  <si>
    <t>Schurkman, Jacob; De Ley, Irma Tandingan; Anesko, Kyle; Paine, Timothy; Mc Donnell, Rory; Dillman, Adler R.</t>
  </si>
  <si>
    <t>Distribution of Phasmarhabditis (Nematode: Rhabditidae) and Their Gastropod Hosts in California Plant Nurseries and Garden Centers</t>
  </si>
  <si>
    <t>FRONTIERS IN PLANT SCIENCE</t>
  </si>
  <si>
    <t>Phasmarhabditis californica; P; hermaphrodita; papillosa; invasive gastropods; nurseries</t>
  </si>
  <si>
    <t>SLUG-PARASITIC NEMATODE; N. SP; INVASIVE SLUGS; HERMAPHRODITA NEMATODA; DEROCERAS-RETICULATUM; LISSACHATINA-FULICA; BIOLOGICAL-CONTROL; BIOCONTROL AGENT; SNAILS; SUSCEPTIBILITY</t>
  </si>
  <si>
    <t>Three species of Phasmarhabditis were recovered from 75 nurseries and garden centers in 28 counties in California during fall and winter 2012-2021. A total of 18 mollusk species were recovered, most of them invasive. Nematodes were identified by sequencing the D2-D3 expansion segments of the large subunit (LSU or 28S) rRNA. Based on these surveys, P. californica was the most widespread species (37 isolates, 53.6% recovery); followed by P. hermaphrodita (26 isolates; 37.7% recovery); P. papillosa and a closely related P. papillosa isolate (6 isolates; 8.7% recovery). Nematode isolates were mainly collected from four invasive slugs (Deroceras reticulatum, D. laeve, Arion hortensis agg, Ambigolimax valentianus) and snails (Oxychilus spp. and Discus spp.). Results suggest that P. californica and P. hermaphrodita share an ecological niche in Northern, Central, Coastal, and Southern California, north of Los Angeles County.</t>
  </si>
  <si>
    <t>[Schurkman, Jacob; De Ley, Irma Tandingan; Anesko, Kyle; Dillman, Adler R.] Univ Calif Riverside, Dept Nematol, Riverside, CA 92521 USA; [Paine, Timothy] Univ Calif Riverside, Dept Entomol, Riverside, CA USA; [Mc Donnell, Rory] Oregon State Univ, Dept Crop &amp; Soil Sci, Corvallis, OR USA</t>
  </si>
  <si>
    <t>Dillman, AR (corresponding author), Univ Calif Riverside, Dept Nematol, Riverside, CA 92521 USA.</t>
  </si>
  <si>
    <t>adlerd@ucr.edu</t>
  </si>
  <si>
    <t>1664-462X</t>
  </si>
  <si>
    <t>FRONT PLANT SCI</t>
  </si>
  <si>
    <t>Front. Plant Sci.</t>
  </si>
  <si>
    <t>MAY 17</t>
  </si>
  <si>
    <t>10.3389/fpls.2022.856863</t>
  </si>
  <si>
    <t>Plant Sciences</t>
  </si>
  <si>
    <t>1S5PZ</t>
  </si>
  <si>
    <t>WOS:000804104300001</t>
  </si>
  <si>
    <t>Zhang, MY; Xu, YY; Tong, P; Yue, H; Limpanont, Y; Ping, H; Okanurak, K; Wu, YQ; Dekumyoy, P; Zhou, HL; Watthanakulpanich, D; Wu, ZD; Zhi, W; Lv, ZY</t>
  </si>
  <si>
    <t>Zhang Mengying; Xu Yiyue; Tong, Pan; Yue, Hu; Limpanont, Yanin; Ping, Huang; Okanurak, Kamolnetr; Wu Yanqi; Dekumyoy, Paron; Zhou Hongli; Watthanakulpanich, Dorn; Wu Zhongdao; Zhi, Wang; Lv Zhiyue</t>
  </si>
  <si>
    <t>Apoptosis and necroptosis of mouse hippocampal and parenchymal astrocytes, microglia and neurons caused by Angiostrongylus cantonensis infection</t>
  </si>
  <si>
    <t>Angiostrongylus cantonensis; Pathogenesis; Apoptosis; Necroptosis</t>
  </si>
  <si>
    <t>CENTRAL-NERVOUS-SYSTEM; PROGRAMMED CELL-DEATH; EOSINOPHILIC MENINGITIS; ACHATINA-FULICA; DISEASE; BRAIN; NEUROPATHOLOGY; INFLAMMATION; MECHANISMS; HOSTS</t>
  </si>
  <si>
    <t>Background: Angiostrongylus cantonensis has been the only parasite among Angiostrongylidae to cause human central nervous system infection characterized by eosinophilic meningitis or meningoencephalitis. The mechanism of the extensive neurological impairments of hosts caused by A. cantonensis larvae remains unclear. The aim of the present study was to investigate apoptosis, necroptosis and autophagy in the brains of mice infected with A. cantonensis, which will be valuable for better understanding the pathogenesis of angiostrongyliasis cantonensis. Methods: Functional and histological neurological impairments of brain tissues from mice infected with A. cantonensis were measured by the Morris water maze test and haematoxylin and eosin (H&amp; E) staining, respectively. The transcriptional and translational levels of apoptosis-, necroptosis-and autophagy-related genes were quantified by quantitative real-time polymerase chain reaction (RT-PCR), and assessed by western blot and immunohistochemistry (IHC) analysis. Apoptotic and necroptotic cells and their distributions in infected brain tissues were analysed by flow cytometry and transmission electron microscopy (TEM). Results: Inflammatory response in the central nervous system deteriorated as A. cantonensis infection evolved, as characterized by abundant inflammatory cell infiltration underneath the meninges, which peaked at 21 days postinfection (dpi). The learning and memory capacities of the mice were significantly decreased at 14 dpi, indicating prominent impairment of their cognitive functions. Compared with those of the control group, the mRNA levels of caspase-3, -4, -6, and RIP3 and the protein levels of caspase-4, cleaved caspase-3, cleaved caspase-6, RIP3, and pRIP3 were obviously elevated. However, no changes in the mRNA or protein levels of FADD, Beclin-1 or LC3B were evident, indicating that apoptosis and necroptosis, but not autophagy, occurred in the brain tissues of mice infected with A. cantonensis. The quantitative RT-PCR, western blot, IHC, flow cytometry and TEM results further revealed the apoptotic and necroptotic microglia, astrocytes and neurons in the parenchymal and hippocampal regions of infected mice. Conclusions: To our knowledge, we showed for the first time that A. cantonensis infection causes the apoptosis and necroptosis of microglia and astrocytes in the parenchymal and hippocampal regions of host brain tissues, further demonstrating the pathogenesis of A. cantonensis infection and providing potential therapeutic targets for the management of angiostrongyliasis.</t>
  </si>
  <si>
    <t>[Zhang Mengying; Xu Yiyue; Tong, Pan; Yue, Hu; Ping, Huang; Wu Yanqi; Zhou Hongli; Wu Zhongdao; Lv Zhiyue] Sun Yat Sen Univ, Zhongshan Sch Med, Affiliated Hosp 5, Guangzhou 510080, Guangdong, Peoples R China; [Zhang Mengying; Xu Yiyue; Tong, Pan; Yue, Hu; Ping, Huang; Wu Yanqi; Zhou Hongli; Wu Zhongdao; Lv Zhiyue] Sun Yat Sen Univ, Minist Educ, Key Lab Trop Dis Control, Guangzhou 510080, Guangdong, Peoples R China; [Zhang Mengying; Yue, Hu; Ping, Huang; Wu Yanqi; Zhou Hongli; Wu Zhongdao; Lv Zhiyue] Prov Engn Technol Res Ctr Biol Vector Control, Guangzhou 510080, Guangdong, Peoples R China; [Limpanont, Yanin; Okanurak, Kamolnetr; Dekumyoy, Paron; Watthanakulpanich, Dorn] Mahidol Univ, Fac Trop Med, Bangkok 10400, Thailand; [Zhi, Wang] Hunan Agr Univ, Coll Biosci &amp; Biotechnol, Changsha 410128, Hunan, Peoples R China</t>
  </si>
  <si>
    <t>Lv, ZY (corresponding author), Sun Yat Sen Univ, Zhongshan Sch Med, Affiliated Hosp 5, Guangzhou 510080, Guangdong, Peoples R China.;Zhi, W (corresponding author), Hunan Agr Univ, Coll Biosci &amp; Biotechnol, Changsha 410128, Hunan, Peoples R China.</t>
  </si>
  <si>
    <t>wangzhispider@hotmail.com; lvzhiyue@mail.sysu.edu.cn</t>
  </si>
  <si>
    <t>National Natural Science Foundation of China [81371836, 81572023]; Guangdong Natural Science Foundation [2014A030313134]; Science and Technology Planning Project of Guangdong Province [2016A050502008]; National Key Research and Development Program of China [2016YFC1202003, 2016YFC1202005, 2016YFC1200500]; Project of Basic Platform of National Science and Technology Resources of the Ministry of Sciences and Technology of China [TDRC-201722]; Science and Technology Planning Project of Guangzhou [201607010029]; 111 Project [B12003]; Undergraduates Innovation Training Program of Guangdong Province [201410558274, 201601084]; Teaching Reform Project of Sun Yat-sen University [2016012]</t>
  </si>
  <si>
    <t>National Natural Science Foundation of China(National Natural Science Foundation of China (NSFC)); Guangdong Natural Science Foundation(National Natural Science Foundation of Guangdong Province); Science and Technology Planning Project of Guangdong Province; National Key Research and Development Program of China; Project of Basic Platform of National Science and Technology Resources of the Ministry of Sciences and Technology of China; Science and Technology Planning Project of Guangzhou; 111 Project(Ministry of Education, China - 111 Project); Undergraduates Innovation Training Program of Guangdong Province; Teaching Reform Project of Sun Yat-sen University</t>
  </si>
  <si>
    <t>This work was supported by grants from the National Natural Science Foundation of China (grant nos. 81371836 and 81572023), Guangdong Natural Science Foundation (grant no. 2014A030313134), Science and Technology Planning Project of Guangdong Province (grant no. 2016A050502008), the National Key Research and Development Program of China (grant nos. 2016YFC1202003, 2016YFC1202005 and 2016YFC1200500), the Project of Basic Platform of National Science and Technology Resources of the Ministry of Sciences and Technology of China (grant no. TDRC-201722), Science and Technology Planning Project of Guangzhou (grant no. 201607010029), the 111 Project (grant no. B12003), the Undergraduates Innovation Training Program of Guangdong Province (grant nos. 201410558274 and 201601084) and Teaching Reform Project of Sun Yat-sen University (grant no. 2016012).</t>
  </si>
  <si>
    <t>DEC 19</t>
  </si>
  <si>
    <t>10.1186/s13071-017-2565-y</t>
  </si>
  <si>
    <t>FR0AM</t>
  </si>
  <si>
    <t>WOS:000418723300002</t>
  </si>
  <si>
    <t>OuYang, LS; Wei, J; Wu, ZD; Zeng, X; Li, YL; Jia, Y; Ma, YX; Zhan, ML; Lei, WL</t>
  </si>
  <si>
    <t>OuYang, Lisi; Wei, Jie; Wu, Zhongdao; Zeng, Xin; Li, Youlan; Jia, Yu; Ma, Yuxin; Zhan, Mali; Lei, Wanlong</t>
  </si>
  <si>
    <t>Differences of larval development and pathological changes in permissive and nonpermissive rodent hosts for Angiostrongylus cantonensis infection</t>
  </si>
  <si>
    <t>EOSINOPHILIC MENINGITIS; CEREBROSPINAL-FLUID; CLINICAL-MANIFESTATIONS; ACHATINA-FULICA; MENINGOENCEPHALITIS; OUTBREAK; MATRIX-METALLOPROTEINASE-9; BRAIN; MICE; ALBENDAZOLE</t>
  </si>
  <si>
    <t>Angiostrongylus cantonensis is a neurotrophic and pulmonary parasite which causes severe neuropathological damages by invading and developing in the central nervous system (CNS). Nonpermissive host with A. cantonensis infection appeared to have more serious neurologic symptoms, and there is still not much knowledge about the host-parasite interrelationship in different hosts. We investigated and compared the larval size, recovery rate, distribution, and the severity of pathologic injuries in the CNS of both permissive host (e.g., rats) and nonpermissive hosts (e.g., mice). In present study, mice infected with A. cantonensis showed higher worm recovery rate in late-stage infection and smaller size of intracranial larvae as compared to the infected rats. Intracranial larvae mainly aggregated on cerebral surface of infected rats but on surface of cerebellum and brainstem in mice. Hemorrhage and tissue edema on brain surface caused by worm migration appeared earlier and severer in infected mice than in rats. Neuropathological examination revealed that injuries induced by A. cantonensis in brain parenchyma included hemorrhage, vascular dilatation, focal necrosis with neuronal loss, and infiltration of inflammatory cells. In the comparison of these pathological changes in rats and mice, infected mice suffered more serious injuries and provoked more intense inflammatory response as compared to infected rats. All these morphological evidences indicate that larval development was retardant in the CNS of nonpermissive host, and nonpermissive host experienced more serious pathological injuries than permissive host. It implies that the difference in innate immune response to parasite infection attribute to host specificity.</t>
  </si>
  <si>
    <t>[Wei, Jie; Wu, Zhongdao; Zeng, Xin] Sun Yat Sen Univ, Zhongshan Sch Med, Dept Parasitol, Guangzhou 510080, Guangdong, Peoples R China; [OuYang, Lisi; Li, Youlan; Jia, Yu; Ma, Yuxin; Zhan, Mali; Lei, Wanlong] Sun Yat Sen Univ, Zhongshan Sch Med, Dept Anat, Guangzhou 510080, Guangdong, Peoples R China; [Ma, Yuxin] Guangdong Pharmaceut Univ, Dept Anat, Sch Basic Med, Guangzhou, Guangdong, Peoples R China</t>
  </si>
  <si>
    <t>Wu, ZD (corresponding author), Sun Yat Sen Univ, Zhongshan Sch Med, Dept Parasitol, 74 Zhongshan Rd 2, Guangzhou 510080, Guangdong, Peoples R China.</t>
  </si>
  <si>
    <t>1151917403@qq.com; wllei2001@yahoo.com</t>
  </si>
  <si>
    <t>Major State Basic Research Development Program of China (973 Program) [2010CB530004]; National Natural Science Foundation of China [31070941, 20831006, 30770679]</t>
  </si>
  <si>
    <t>Major State Basic Research Development Program of China (973 Program)(National Basic Research Program of China); National Natural Science Foundation of China(National Natural Science Foundation of China (NSFC))</t>
  </si>
  <si>
    <t>This research was supported by the Major State Basic Research Development Program of China (973 Program, no. 2010CB530004) and National Natural Science Foundation of China (nos. 31070941, 20831006, and 30770679)</t>
  </si>
  <si>
    <t>10.1007/s00436-012-2995-6</t>
  </si>
  <si>
    <t>008JJ</t>
  </si>
  <si>
    <t>WOS:000308952900017</t>
  </si>
  <si>
    <t>Hu, ZF; Chen, X; Chang, J; Yu, JH; Tong, Q; Li, SG; Niu, HX</t>
  </si>
  <si>
    <t>Hu, Zongfu; Chen, Xi; Chang, Jie; Yu, Jianhua; Tong, Qing; Li, Shuguo; Niu, Huaxin</t>
  </si>
  <si>
    <t>Compositional and predicted functional analysis of the gut microbiota of Radix auricularia (Linnaeus) via high-throughput Illumina sequencing</t>
  </si>
  <si>
    <t>Radix auricularia; Intestinal bacterial communities; 16S rRNA gene; Illumina Miseq sequencing</t>
  </si>
  <si>
    <t>GIANT AFRICAN SNAIL; FRESH-WATER SNAIL; GASTROINTESTINAL-TRACT; ACHATINA-FULICA; HELIX-POMATIA; COMMUNITIES; BACTERIA; GASTROPODA; DIVERSITY; FISH</t>
  </si>
  <si>
    <t>Due to its wide distribution across the world, the snail Radix auricularia plays a central role in the transferal of energy and biomass by consuming plant biomass in freshwater systems. The gut microbiota are involved in the nutrition, digestion, immunity, and development of snails, particularly for cellulolytic bacteria, which greatly contribute to the digestion of plant fiber. For the first time, this study characterized the gut bacterial communities of R. auricularia, as well as predicted functions, using the Illumina Miseq platform to sequence 16S rRNA amplicons. Both juvenile snails (JS) and adult snails (AS) were sampled. The obtained 251,072 sequences were rarefied to 214,584 sequences and clustered into 1,196 operational taxonomic units (OTUs) with 97% sequence identity. The predominant phyla were Proteobacteria (JS: 36.0%, AS: 31.6%) and Cyanobacteria (JS: 16.3%, AS: 19.5%), followed by Chloroflexi (JS: 9.7%, AS: 13.1%), Firmicutes (JS: 14.4%, AS: 6.7%), Actinobacteria (JS: 8.2%, AS: 12.6%), and Tenericutes (JS: 7.3%, AS: 6.2%). The phylum Cyanobacteria may have originated from the plant diet instead of the gut microbiome. A total of 52 bacterial families and 55 genera were found with &gt;1% abundance in at least one sample. A large number of species could not be successfully identified, which could indicate the detection of novel ribotypes or result from insufficient availability of snail microbiome data. The core microbiome consisted of 469 OTUs, representing 88.4% of all sequences. Furthermore, the predicted function of bacterial community of R. auricularia performed by Phylogenetic Investigation of Communities by Reconstruction of Unobserved States suggests that functions related to metabolism and environmental information processing were enriched. The abundance of carbohydrate suggests a strong capability of the gut microbiome to digest lignin. Our results indicate an abundance of bacteria in both JS and AS, and thus the bacteria in R. auricularia gut form a promising source for novel enzymes, such as cellulolytic enzymes, that may be useful for biofuel production. Furthermore, searching for xenobiotic biodegradation bacteria may be a further important application of these snails.</t>
  </si>
  <si>
    <t>[Hu, Zongfu; Chang, Jie; Yu, Jianhua; Li, Shuguo; Niu, Huaxin] Inner Mongolia Univ Nationaliteis, Coll Anim Sci &amp; Technol, Tongliao, Peoples R China; [Hu, Zongfu; Chen, Xi; Tong, Qing] Northeast Agr Univ, Coll Anim Sci &amp; Technol, Harbin, Heilongjiang, Peoples R China; [Hu, Zongfu] Inner Mongolia Key Lab Toxicant Monitoring &amp; Toxi, Tongliao, Peoples R China</t>
  </si>
  <si>
    <t>Niu, HX (corresponding author), Inner Mongolia Univ Nationaliteis, Coll Anim Sci &amp; Technol, Tongliao, Peoples R China.</t>
  </si>
  <si>
    <t>niuhx@imun.edu.cn</t>
  </si>
  <si>
    <t>Niu, Huaxin/AAN-3138-2020</t>
  </si>
  <si>
    <t>tong, qing/0000-0002-6733-7340</t>
  </si>
  <si>
    <t>National Natural Science Foundation of China [31360640, 314360692]; Natural Science Foundation of Inner Mongolia University for Nationalities [NMDYB1705]; Interdisciplinary Program for Inner Mongolia University for Nationalities [MDXK008]</t>
  </si>
  <si>
    <t>National Natural Science Foundation of China(National Natural Science Foundation of China (NSFC)); Natural Science Foundation of Inner Mongolia University for Nationalities; Interdisciplinary Program for Inner Mongolia University for Nationalities</t>
  </si>
  <si>
    <t>This work was supported by the National Natural Science Foundation of China (No. 31360640 and 314360692), Natural Science Foundation of Inner Mongolia University for Nationalities (No. NMDYB1705), and Interdisciplinary Program for Inner Mongolia University for Nationalities (MDXK008). The funders had no role in study design, data collection and analysis, decision to publish, or preparation of the manuscript.</t>
  </si>
  <si>
    <t>AUG 28</t>
  </si>
  <si>
    <t>e5537</t>
  </si>
  <si>
    <t>10.7717/peerj.5537</t>
  </si>
  <si>
    <t>GS1SJ</t>
  </si>
  <si>
    <t>WOS:000443311800006</t>
  </si>
  <si>
    <t>Kim, JR; Hayes, KA; Yeung, NW; Cowie, RH</t>
  </si>
  <si>
    <t>Kim, Jaynee R.; Hayes, Kenneth A.; Yeung, Norine W.; Cowie, Robert H.</t>
  </si>
  <si>
    <t>Diverse Gastropod Hosts of Angiostrongylus cantonensis, the Rat Lungworm, Globally and with a Focus on the Hawaiian Islands</t>
  </si>
  <si>
    <t>GIANT AFRICAN SNAIL; EOSINOPHILIC-MENINGITIS; ACHATINA-FULICA; ENZOOTIC ANGIOSTRONGYLIASIS; EXPERIMENTAL-INFECTION; CLIMATE-CHANGE; MOLLUSKS; SLUGS; INTERMEDIATE; TRANSMISSION</t>
  </si>
  <si>
    <t>Eosinophilic meningitis caused by the parasitic nematode Angiostrongylus cantonensis is an emerging infectious disease with recent outbreaks primarily in tropical and subtropical locations around the world, including Hawaii. Humans contract the disease primarily through ingestion of infected gastropods, the intermediate hosts of Angiostrongylus cantonensis. Effective prevention of the disease and control of the spread of the parasite require a thorough understanding of the parasite's hosts, including their distributions, as well as the human and environmental factors that contribute to transmission. The aim of this study was to screen a large cross section of gastropod species throughout the main Hawaiian Islands to determine which act as hosts of Angiostrongylus cantonensis and to assess the parasite loads in these species. Molecular screening of 7 native and 30 non-native gastropod species revealed the presence of the parasite in 16 species (2 native, 14 non-native). Four of the species tested are newly recorded hosts, two species introduced to Hawaii (Oxychilus alliarius, Cyclotropis sp.) and two native species (Philonesia sp., Tornatellides sp.). Those species testing positive were from a wide diversity of heterobranch taxa as well as two distantly related caenogastropod taxa. Review of the global literature showed that many gastropod species from 34 additional families can also act as hosts. There was a wide range of parasite loads among and within species, with an estimated maximum of 2.8 million larvae in one individual of Laevicaulis alte. This knowledge of the intermediate host range of Angiostrongylus cantonensis and the range of parasite loads will permit more focused efforts to detect, monitor and control the most important hosts, thereby improving disease prevention in Hawaii as well as globally.</t>
  </si>
  <si>
    <t>[Kim, Jaynee R.] Univ Hawaii, Dept Biol, Honolulu, HI 96822 USA; [Kim, Jaynee R.; Hayes, Kenneth A.; Yeung, Norine W.; Cowie, Robert H.] Univ Hawaii, Pacific Biosci Res Ctr, Honolulu, HI 96822 USA; [Hayes, Kenneth A.] Howard Univ, Dept Biol, Washington, DC 20059 USA</t>
  </si>
  <si>
    <t>Cowie, RH (corresponding author), Univ Hawaii, Pacific Biosci Res Ctr, Honolulu, HI 96822 USA.</t>
  </si>
  <si>
    <t>cowie@hawaii.edu</t>
  </si>
  <si>
    <t>Hayes, Kenneth A./R-6395-2018; Cowie, Robert/AAM-9509-2020</t>
  </si>
  <si>
    <t>Hayes, Kenneth/0000-0002-0814-483X; Yeung, Norine/0000-0002-6361-9009</t>
  </si>
  <si>
    <t>United States Department of Agriculture Cooperative Agricultural Pest Survey program; National Science Foundation [DEB-1120906]; Watson T. Yoshimoto Foundation through the Ecology, Evolutionary and Conservation Biology program at the University of Hawaii; American Malacological Society; Hawaiian Malacological Society; Division Of Environmental Biology [1120906] Funding Source: National Science Foundation</t>
  </si>
  <si>
    <t>United States Department of Agriculture Cooperative Agricultural Pest Survey program; National Science Foundation(National Science Foundation (NSF)); Watson T. Yoshimoto Foundation through the Ecology, Evolutionary and Conservation Biology program at the University of Hawaii; American Malacological Society; Hawaiian Malacological Society; Division Of Environmental Biology(National Science Foundation (NSF)NSF - Directorate for Biological Sciences (BIO))</t>
  </si>
  <si>
    <t>Funding for this work was provided by the United States Department of Agriculture Cooperative Agricultural Pest Survey program (http://www.usda.gov/wps/portal/usda/usdahome), National Science Foundation (DEB-1120906; http://www.nsf.gov/), Watson T. Yoshimoto Foundation through the Ecology, Evolutionary and Conservation Biology program at the University of Hawaii (http://www.hawaii.edu/eecb/), American Malacological Society (http://www.malacological.org/) and Hawaiian Malacological Society. The funders had no role in study design, data collection and analysis, decision to publish, or preparation of the manuscript.</t>
  </si>
  <si>
    <t>MAY 2</t>
  </si>
  <si>
    <t>e94969</t>
  </si>
  <si>
    <t>10.1371/journal.pone.0094969</t>
  </si>
  <si>
    <t>AI1ZS</t>
  </si>
  <si>
    <t>WOS:000336655700022</t>
  </si>
  <si>
    <t>Shyu, LY; Chang, HH; Hsu, JD; Lin, DPC; Teng, YH; Lee, HH</t>
  </si>
  <si>
    <t>Shyu, Ling-Yuh; Chang, Han-Hsin; Hsu, Jeng-Dong; Lin, David Pei-Cheng; Teng, Ying-Hock; Lee, Hsiu-Hsiung</t>
  </si>
  <si>
    <t>Curcumin alleviates eosinophilic meningitis through reduction of eosinophil count following albendazole treatment against Angiostrongylus cantonensis in mice</t>
  </si>
  <si>
    <t>Angiostrongylus cantonensis; eosinophilic meningitis; curcumin; complementary medication</t>
  </si>
  <si>
    <t>BLOOD-BRAIN-BARRIER; CEREBROSPINAL-FLUID; ACHATINA-FULICA; CO-THERAPY; MATRIX-METALLOPROTEINASE-9; EFFICACY; ASSOCIATION; METASTRONGYLIDAE; COMBINATION; OUTBREAK</t>
  </si>
  <si>
    <t>Angiostrongylus cantonensis (A. cantonensis) is the most common cause of parasitic eosinophilic meningitis worldwide. By using an animal model of BALB/c mice infected with A. cantonensis, previous studies indicated that the anthelmintic drug, albendazole, could kill A. cantonensis larvae and prevent further infection. However, the dead larvae will induce severe immune responses targeting at brain tissues. To alleviate the detrimental effects caused by the dead larvae, we administered curcumin, a traditional anti-inflammatory agent, as a complementary treatment in addition to albendazole therapy, to determine whether curcumin could be beneficial for treatment. The results showed that although curcumin treatment alone did not reduce worm number, combined treatment by albendazole and curcumin helped to reduce eosinophil count in the cerebrospinal fluid, better than using albendazole alone. This alleviating effect did not affect albendazole treatment alone, since histological analysis showed similar worm eradication with or without addition of curcumin. Nevertheless, curcumin treatment alone and combined albendazole-curcumin treatment did not inhibit MMP-9 expression in the brain tissue. In conclusion, curcumin, when used as a complementary treatment to albendazole, could help to alleviate eosinophilic meningitis through suppression of eosinophil count in the cerebrospinal fluid.</t>
  </si>
  <si>
    <t>[Shyu, Ling-Yuh; Lee, Hsiu-Hsiung] Chung Shan Med Univ, Dept Parasitol, Taichung 402, Taiwan; [Shyu, Ling-Yuh; Teng, Ying-Hock; Lee, Hsiu-Hsiung] Chung Shan Med Univ, Inst Med, Taichung 402, Taiwan; [Chang, Han-Hsin] Chung Shan Med Univ, Sch Nutr, Taichung 402, Taiwan; [Hsu, Jeng-Dong] Chung Shan Med Univ, Dept Pathol, Taichung 402, Taiwan; [Lin, David Pei-Cheng] Chung Shan Med Univ, Sch Med Lab &amp; Biotechnol, Taichung 402, Taiwan; [Teng, Ying-Hock] Chung Shan Med Univ, Dept Emergency Med, Taichung 402, Taiwan</t>
  </si>
  <si>
    <t>Shyu, LY (corresponding author), Chung Shan Med Univ, Dept Parasitol, 110 Sec 1,Jianguo N Road, Taichung 402, Taiwan.</t>
  </si>
  <si>
    <t>Chung Shan Medical University, Taichung City, Taiwan [CSMU 93-OM-B-043]</t>
  </si>
  <si>
    <t>Chung Shan Medical University, Taichung City, Taiwan</t>
  </si>
  <si>
    <t>This study was supported by a research grant CSMU 93-OM-B-043 from Chung Shan Medical University, Taichung City, Taiwan.</t>
  </si>
  <si>
    <t>10.1017/S0031182011001922</t>
  </si>
  <si>
    <t>891ZC</t>
  </si>
  <si>
    <t>WOS:000300254600010</t>
  </si>
  <si>
    <t>Chatterjee, M; Baneth, G; Jaffe, CL; Sharma, V; Mandal, C</t>
  </si>
  <si>
    <t>Diagnostic and prognostic potential of antibodies against O-acetylated sialic acids in canine visceral leishmaniasis</t>
  </si>
  <si>
    <t>VETERINARY IMMUNOLOGY AND IMMUNOPATHOLOGY</t>
  </si>
  <si>
    <t>canine visceral leishmaniasis; antibodies against O-acetylated sialic acids; bovine submaxillary mucin; serodiagnosis</t>
  </si>
  <si>
    <t>BINDING LECTIN; ACHATINA-FULICA; ASYMPTOMATIC DOGS; IMMUNOGLOBULIN-G; IGG2 ANTIBODY; INFANTUM; 9-O-ACETYLATION; SERODIAGNOSIS; GANGLIOSIDE; SPECIFICITY</t>
  </si>
  <si>
    <t>Employing bovine submaxillary mucin (BSM) as the coating agent, an enzyme-linked immunosorbent assay (BSM-ELISA) was developed to detect antibodies directed against O-acetylated sialic acids (O-AcSA) in canine visceral leishmaniasis (CVL). Serum samples were collected from 50 dogs previously screened by a parasite-ELISA to detect anti-leishmanial antibodies and designated as seropositive (n = 30) and seronegative (n = 20). The BSM-ELISA detected anti-O-AcSA antibodies in 29 out of 30 seropositive dogs and was negative in 15 out of 20 seronegative dogs; the sensitivity and specificity of the assay being 96.6% and 75%, respectively. Seven dogs from an endemic area in central Israel were longitudinally monitored for 15 months clinically, serologically and cultured for parasite. The levels of antibodies directed against O-AcSA increased with the appearance of clinical symptoms and/or seropositivity, disappeared when the disease was self-limiting as also with chemotherapeutic response and reappeared with relapse. The BSM-ELISA, therefore, represents a valuable tool for assessment of disease progression. (C) 1999 Elsevier Science B.V. All rights reserved.</t>
  </si>
  <si>
    <t>Indian Inst Chem Biol, Dept Immunobiol, Calcutta, W Bengal, India; Hebrew Univ Jerusalem, Koret Sch Vet Med, Bet Dagan, Israel; Hebrew Univ Jerusalem, Hadassah Med Sch, Kuvin Ctr Infect &amp; Trop Dis, Dept Parasitol, IL-91010 Jerusalem, Israel</t>
  </si>
  <si>
    <t>Mandal, C (corresponding author), Indian Inst Chem Biol, Dept Immunobiol, 4 Raja SC Mullick Rd, Calcutta, W Bengal, India.</t>
  </si>
  <si>
    <t>Jaffe, Charles/AAU-8686-2020; Baneth, Gad/H-5773-2016</t>
  </si>
  <si>
    <t>Jaffe, Charles/0000-0002-2042-9993; Baneth, Gad/0000-0002-7549-1305</t>
  </si>
  <si>
    <t>0165-2427</t>
  </si>
  <si>
    <t>VET IMMUNOL IMMUNOP</t>
  </si>
  <si>
    <t>Vet. Immunol. Immunopathol.</t>
  </si>
  <si>
    <t>SEP 1</t>
  </si>
  <si>
    <t>10.1016/S0165-2427(99)00064-1</t>
  </si>
  <si>
    <t>Immunology; Veterinary Sciences</t>
  </si>
  <si>
    <t>238AR</t>
  </si>
  <si>
    <t>WOS:000082689200005</t>
  </si>
  <si>
    <t>Lima, MG; Tunholi-Alves, VM; Bonfim, TCS; Gaudencio, FN; Garcia, JS; Maldonado, A; Pinheiro, J; Thiengo, SC</t>
  </si>
  <si>
    <t>Lima, Mariana G.; Tunholi-Alves, Vinicius M.; Bonfim, Tatiane Cristina S.; Gaudencio, Fabricio N.; Garcia, Juberlan S.; Maldonado, Arnaldo, Jr.; Pinheiro, Jairo; Thiengo, Silvana C.</t>
  </si>
  <si>
    <t>Effects of experimental Angiostrongylus cantonensis infection on the reproductive biology of Biomphalaria straminea and Biomphalaria tenagophila</t>
  </si>
  <si>
    <t>Nematode; Mollusca; Host-parasite relationship; Reproductive biology; Parasitic castration</t>
  </si>
  <si>
    <t>PERFORMANCE LIQUID-CHROMATOGRAPHY; ECHINOSTOMA-PARAENSEI LIE; PARASITIC CASTRATION; MOLLUSCA GASTROPODA; SCHISTOSOMA-MANSONI; ACHATINA-FULICA; METASTRONGYLIDAE; NEMATODA; BRAZIL; HOST</t>
  </si>
  <si>
    <t>Eosinophilic meningoencephalitis is an endemic zoonosis in Southeast Asia and the Pacific Islands, but in recent years, new cases have been reported in various countries outside these regions, including Brazil, where it is considered an emerging disease. In this study, the effect of infection by the nematode Angiostrongylus cantonensis, one of the main etiologic agent of this disease, on the reproductive biology of the planorbid snails Biomphalaria straminea and B. tenagophila was investigated during the pre-patent period. Alterations in the reproductive biology of B. straminea and B. tenagophila were analyzed in laboratory-reared specimens infected by A. cantonensis during 21 days; the number of eggs, number of egg masses, number of eggs/mass, number of eggs/snail, viable eggs/snail, survival and galactogen content in the albumen gland were measured. The results indicated the occurrence of initial compensation in reproductive effort in both snail species, but at different moments in the pre-patent period. More specifically, a reduction of 46.53% in the eggs/egg mass ratio in infected B. straminea was observed, a reflection of a 50% decline in the concentration of galactogen contained in the albumen gland. Changes in this parameter were also noted in B. tenagophila, but only at the end of the study period, with a reduction of 15.49%. Histological analyses indicate that changes observed can be explained by the tissue damages caused by the migration and development of the larvae. These results shed more light on the host-parasite relationship and indicate the importance of studying reproductive aspects for efforts to control infected snails. Considering that terrestrial snails can also transmit eosinophilic meningitis (in addition to aquatic mollusks), the data obtained expand knowledge of this host-parasite relationship and provide support for programs to control this zoonosis.</t>
  </si>
  <si>
    <t>[Lima, Mariana G.; Tunholi-Alves, Vinicius M.; Bonfim, Tatiane Cristina S.; Gaudencio, Fabricio N.; Pinheiro, Jairo] Univ Fed Rural Rio De Janeiro, Curse Pos Grad Ciencias Vet, Seropedica, RJ, Brazil; [Lima, Mariana G.; Thiengo, Silvana C.] Fiocruz MS, Lab Referenda Nacl Esquistossomose Malacol, Inst Oswaldo Cruz, Av Brasil 4365, BR-21040900 Manguinho, RJ, Brazil; [Bonfim, Tatiane Cristina S.; Garcia, Juberlan S.; Maldonado, Arnaldo, Jr.] Fiocruz MS, Lab Biol &amp; Parasitol Mamiferos Silvestr Reservato, Inst Oswaldo Cruz, Av Brasil 4365, BR-21040900 Manguinho, RJ, Brazil; [Lima, Mariana G.; Tunholi-Alves, Vinicius M.; Gaudencio, Fabricio N.; Pinheiro, Jairo] Univ Fed Rural Rio De Jeneiro, Inst Biol, Dept Ciencias Fisiol, Area Biofis, Seropedica, RJ, Brazil</t>
  </si>
  <si>
    <t>Lima, MG (corresponding author), Univ Fed Rural Rio De Jeneiro, Curso Pos Grad Ciencias Vet, Dept Parasitol Anim, Inst Vet, Km 7,BR 465, BR-23897000 Seropedica, RJ, Brazil.</t>
  </si>
  <si>
    <t>maribiorural@gmail.com; vinicius_menezestunholi@yahoo.com.br; tatianecdsb@hotmail.com; fabriciogaudencio@hotmail.com; jsgarcia@gmail.com; arnaldomaldonadojunior@gmail.com; jps@ufrrj.br; sthiengo@ioc.fiocruz.br</t>
  </si>
  <si>
    <t>Junior, Arnaldo Maldonado/AAE-4881-2020; Pinheiro, Jairo/AAU-1560-2020; Junior, Arnaldo M J Maldonado/C-9641-2013</t>
  </si>
  <si>
    <t>Junior, Arnaldo Maldonado/0000-0003-4067-8660; Pinheiro, Jairo/0000-0001-8370-2814; Thiengo, Silvana/0000-0002-5547-206X; Lima, Mariana/0000-0002-6127-0624</t>
  </si>
  <si>
    <t>Conselho Nacional para o Desenvolvimento Cientifico e Tecnologico (CNPq) [447211/2014-5]; Coordenacao de Aperfeicoamento de Pessoal de Nivel Superior (CAPES) [BEX6616/14-3]; Fundacao Carlos Chagas Filho de Amparo a Pesquisa do Estado do Rio de Janeiro (FAPERJ) [E-26/102.304/2013]</t>
  </si>
  <si>
    <t>Conselho Nacional para o Desenvolvimento Cientifico e Tecnologico (CNPq)(Conselho Nacional de Desenvolvimento Cientifico e Tecnologico (CNPQ)); Coordenacao de Aperfeicoamento de Pessoal de Nivel Superior (CAPES)(Coordenacao de Aperfeicoamento de Pessoal de Nivel Superior (CAPES)); Fundacao Carlos Chagas Filho de Amparo a Pesquisa do Estado do Rio de Janeiro (FAPERJ)(Fundacao Carlos Chagas Filho de Amparo a Pesquisa do Estado do Rio De Janeiro (FAPERJ))</t>
  </si>
  <si>
    <t>This study was financially supported by the Conselho Nacional para o Desenvolvimento Cientifico e Tecnologico (CNPq, 447211/2014-5), Coordenacao de Aperfeicoamento de Pessoal de Nivel Superior (CAPES BEX6616/14-3) and Fundacao Carlos Chagas Filho de Amparo a Pesquisa do Estado do Rio de Janeiro (FAPERJ, E-26/102.304/2013). Lima, M.G., Thiengo, S.C. and Pinheiro, J. participated in the study's design; Lima, M.G., Tunholi-Alves, V.M., Gaudencio, F.N., Bonfim, T.C. and Pinheiro, J. took part in the data collection, analysis and interpretation; Lima, M.G., Tunholi-Alves, V.M., Gaudencio, F.N.; Bonfim, T.C., Garcia, J.S, Maldonado Jr, A., Thiengo, S. C. and Pinheiro, J participated in writing the manuscript and in the decision for publication.</t>
  </si>
  <si>
    <t>10.1016/j.jip.2017.08.006</t>
  </si>
  <si>
    <t>FI0ZL</t>
  </si>
  <si>
    <t>WOS:000411658400016</t>
  </si>
  <si>
    <t>Nagata, Y; Fujiwara, T; Kawaguchi-Nagata, K; Fukumori, Y; Yamanaka, T</t>
  </si>
  <si>
    <t>Occurrence of peptidyl D-amino acids in soluble fractions of several eubacteria, archaea and eukaryotes</t>
  </si>
  <si>
    <t>BIOCHIMICA ET BIOPHYSICA ACTA-GENERAL SUBJECTS</t>
  </si>
  <si>
    <t>D-amino acid; peptidyl amino acid; eubacterium; archaeum; eukaryote</t>
  </si>
  <si>
    <t>MYELIN BASIC-PROTEIN; ASPARTIC-ACID; D-ALANINE; D-SERINE; ACHATINA-FULICA; D-GLUTAMATE; D-PROLINE; RACEMIZATION; PURIFICATION; BACILLUS</t>
  </si>
  <si>
    <t>The occurrence of peptidyl D-amino acids in the aqueous soluble fractions was investigated in various eubacteria, some archaea and some eukaryotes, The contents of the D-enantiomers of serine. alanine, proline, glutamate (glutamine), aspartate (asparagine) and phenylalanine were determined with cell-and tissue-extracts, by means of acid hydrolysis and high-performance liquid chromatography. The rate of D-enantiomer (%, the ratio in molar concentration of a D-amino acid to the total of the D-amino acid and the corresponding L-amino acid) of alanine and glutamate wore high in some Gram-positive eubacteria: 11.7% in Staphylococcus epidermidis and 10.3% in Streptococcus pyogenes for alanine, and 22.3% for glutamate in Bacillus YN-1. The D-glutamate content was also high (8.0%) in the Gram-negative eubacterium, Thiobacillus ferrooxidans. D-Aspartate was common, as was D-glutamate: the highest D-aspartate content was detected in an archaeum, Pyrobaculum islandicum (4.0%). However, the content of D-aspartate was low, 0.2-1.8% in most other bacteria. The presence of D-serine was shown in some organisms, but that of D-proline was scarce. The D-enantiomer of phenylalanine was not detected in any of the organisms examined, These results indicate that of the bacteria examined herein most Gram-negative and some Gram-positive eubacteria, as well as archaea contain only low levels of D-amino acids in the soluble peptidyl fraction, and the levels were comparable to those in eukaryotes examined. To our knowledge, the general presence of peptidyl D-amino acids in these organisms, especially archaea and eukaryotic cells including those from rat liver tissues, has been shown here for the first time. (C) 1998 Elsevier Science B.V.</t>
  </si>
  <si>
    <t>Himeji Inst Technol, Dept Life Sci, Himeji, Hyogo 67122, Japan; Fac Biosci &amp; Biotechnol, Tokyo Inst Technol, Kanagawa 226, Japan; Hyogo Coll Med, Dept Bacteriol, Nishinomiya, Hyogo 663, Japan; Nihon Univ, Coll Sci &amp; Technol, Dept Ind Chem, Tokyo 101, Japan</t>
  </si>
  <si>
    <t>Nagata, Y (corresponding author), Himeji Inst Technol, Dept Life Sci, Himeji, Hyogo 67122, Japan.</t>
  </si>
  <si>
    <t>nagata@sci.himeji-tech.ac.jp</t>
  </si>
  <si>
    <t>Fukumori, Yoshihiro/J-2483-2014</t>
  </si>
  <si>
    <t>0304-4165</t>
  </si>
  <si>
    <t>BBA-GEN SUBJECTS</t>
  </si>
  <si>
    <t>Biochim. Biophys. Acta-Gen. Subj.</t>
  </si>
  <si>
    <t>JAN 8</t>
  </si>
  <si>
    <t>10.1016/S0304-4165(97)00084-6</t>
  </si>
  <si>
    <t>Biochemistry &amp; Molecular Biology; Biophysics</t>
  </si>
  <si>
    <t>YU031</t>
  </si>
  <si>
    <t>WOS:000071672900011</t>
  </si>
  <si>
    <t>Turck, HC; Fox, MT; Cowie, RH</t>
  </si>
  <si>
    <t>Turck, Helena C.; Fox, Mark T.; Cowie, Robert H.</t>
  </si>
  <si>
    <t>Paratenic hosts of Angiostrongylus cantonensis and their relation to human neuroangiostrongyliasis globally</t>
  </si>
  <si>
    <t>ONE HEALTH</t>
  </si>
  <si>
    <t>Eosinophilic meningitis; Life cycle; Nematode; Parasite; Tropical disease; Zoonosis</t>
  </si>
  <si>
    <t>GIANT AFRICAN SNAIL; EOSINOPHILIC MENINGITIS; RAT LUNGWORM; EXPERIMENTAL-INFECTION; INTERMEDIATE HOST; ACHATINA-FULICA; NEMATODA METASTRONGYLOIDEA; FRESH-WATER; MENINGOENCEPHALITIS; DISEASE</t>
  </si>
  <si>
    <t>The nematode parasite Angiostrongylus cantonensis (rat lungworm) has a complex life cycle involving rats (definitive hosts) and gastropods (intermediate hosts), as well as various paratenic hosts. Humans become infected and develop rat lungworm disease (neuroangiostrongyliasis) when they consume intermediate or par-atenic hosts containing the infective parasite larvae. This study synthesizes knowledge of paratenic hosts of A. cantonensis and investigates their role in causing human neuroangiostrongyliasis worldwide. A literature re-view was conducted by searching PubMed, JSTOR and Scopus, pooling additional information from sources accumulated over many years by RHC, and snowball searching. The review identified 138 relevant articles published between 1962 and 2022. Freshwater prawns/shrimp, crayfish, crabs, flatworms, fish, sea snakes, frogs, toads, newts, lizards, centipedes, cattle, pigs and snails were reported to act as paratenic hosts in various regions including South and Southeast Asia, Pacific islands, the USA and the Caribbean, as well as experimentally. Human cases of neuroangiostrongyliasis have been reported from the 1960s onwards, linked, sometimes spec-ulatively, to consumption of freshwater prawns/shrimp, crabs, flatworms, fish, frogs, toads, lizards and centi-pedes. The potential of paratenic hosts to cause neuroangiostrongyliasis depends on whether they are eaten, how frequently they are consumed, the preparation method, including whether eaten raw or undercooked, and whether they are consumed intentionally or accidentally. It also depends on infection prevalence in the host populations and probably on how high the parasite load is in the consumed hosts. To prevent human infections, it is crucial to interrupt the transmission of rat lungworm to humans, from both intermediate hosts and frequently consumed paratenic hosts, by adhering to safe food preparation protocols. Educating the general public and the medical community about this largely neglected tropical/subtropical disease is key.</t>
  </si>
  <si>
    <t>[Turck, Helena C.; Fox, Mark T.] Royal Vet Coll, 4 Royal Coll St, London NW1 0TU, England; [Turck, Helena C.] London Sch Hyg &amp; Trop Med, Keppel St, London WC1E 7HT, England; [Cowie, Robert H.] Univ Hawaii, Pacific Biosci Res Ctr, 3050 Maile Way,Gilmore 408, Honolulu, HI 96822 USA</t>
  </si>
  <si>
    <t>Cowie, RH (corresponding author), Univ Hawaii, Pacific Biosci Res Ctr, 3050 Maile Way,Gilmore 408, Honolulu, HI 96822 USA.</t>
  </si>
  <si>
    <t>2352-7714</t>
  </si>
  <si>
    <t>ONE HEALTH-AMSTERDAM</t>
  </si>
  <si>
    <t>One Health</t>
  </si>
  <si>
    <t>10.1016/j.onehlt.2022.100426</t>
  </si>
  <si>
    <t>4F4WZ</t>
  </si>
  <si>
    <t>WOS:000848514900002</t>
  </si>
  <si>
    <t>Dimzas, D; Morelli, S; Traversa, D; Di Cesare, A; Van Bourgonie, YR; Breugelmans, K; Backeljau, T; di Regalbono, AF; Diakou, A</t>
  </si>
  <si>
    <t>Dimzas, Dimitris; Morelli, Simone; Traversa, Donato; Di Cesare, Angela; Van Bourgonie, Yoo Ree; Breugelmans, Karin; Backeljau, Thierry; di Regalbono, Antonio Frangipane; Diakou, Anastasia</t>
  </si>
  <si>
    <t>Intermediate gastropod hosts of major feline cardiopulmonary nematodes in an area of wildcat and domestic cat sympatry in Greece</t>
  </si>
  <si>
    <t>Aelurostrongylus abstrusus; Angiostrongylus chabaudi; Cardiopulmonary parasites; Domestic cat; Gastropods; Slugs; Snails; Troglostrongylus brevior; Wildcat</t>
  </si>
  <si>
    <t>LUNGWORMS AELUROSTRONGYLUS-ABSTRUSUS; TROGLOSTRONGYLUS-BREVIOR; ANGIOSTRONGYLUS-VASORUM; LARVAL DEVELOPMENT; SILVESTRIS-SILVESTRIS; ENVIRONMENTAL-FACTORS; ACHATINA-FULICA; LIFE-CYCLE; INFECTION; METASTRONGYLOIDEA</t>
  </si>
  <si>
    <t>Background The metastrongyloid nematodes Aelurostrongylus abstrusus, Troglostrongylus brevior and Angiostrongylus chabaudi are cardiopulmonary parasites affecting domestic cats (Felis catus) and wildcats (Felis silvestris). Although knowledge on these nematodes has been improved in the past years, gaps in our knowledge of their distribution and role of gastropods as intermediate hosts in Europe still exist. This study reports on the presence of these nematodes and their intermediate hosts in an area in Greece where domestic cats and wildcats occur in sympatry. Methods Terrestrial gastropods were collected in the field and identified morphologically and by mitochondrial DNA-sequence analysis. Metastrongyloid larvae were detected by artificial digestion, morphologically identified to the species and stage level and their identity was molecularly confirmed. Results Aelurostrongylus abstrusus was found in the snails Massylaea vermiculata and Helix lucorum, T. brevior in the slug Tandonia sp., and A. chabaudi in the slug Limax sp. and the snails H. lucorum and M. vermiculata. Conclusions To the best of our knowledge this study provides the first reports of (i) terrestrial gastropods being naturally infected with A. chabaudi, (ii) T. brevior naturally infecting terrestrial gastropods in Europe, and (iii) A. abstrusus naturally infecting terrestrial gastropods in Greece. Furthermore, the present study describes for the first time developmental stages of A. chabaudi and T. brevior in naturally infected gastropods. The biological characteristics of various intermediate gastropod hosts that could influence the distribution and expansion of feline cardiopulmonary nematodes are discussed, along with epizootiological implications and perspectives.</t>
  </si>
  <si>
    <t>[Dimzas, Dimitris; Diakou, Anastasia] Aristotle Univ Thessaloniki, Fac Hlth Sci, Sch Vet Med, Thessaloniki 54124, Greece; [Morelli, Simone; Traversa, Donato; Di Cesare, Angela] Teaching Vet Hosp, Fac Vet Med, I-64100 Teramo, Italy; [Van Bourgonie, Yoo Ree; Breugelmans, Karin; Backeljau, Thierry] BopCo LifeWatch Belgium, Royal Belgian Inst Nat Sci, B-1000 Brussels, Belgium; [Backeljau, Thierry] Univ Antwerp, Dept Biol, Evolutionary Ecol Grp, B-2610 Antwerp, Belgium; [di Regalbono, Antonio Frangipane] Univ Padua, Dept Anim Med Prod &amp; Hlth, I-35020 Padua, Italy</t>
  </si>
  <si>
    <t>Diakou, A (corresponding author), Aristotle Univ Thessaloniki, Fac Hlth Sci, Sch Vet Med, Thessaloniki 54124, Greece.</t>
  </si>
  <si>
    <t>diakou@vet.auth.gr</t>
  </si>
  <si>
    <t>Morelli, Simone/ABD-7716-2020</t>
  </si>
  <si>
    <t>Diakou, Anastasia/0000-0001-8347-0769</t>
  </si>
  <si>
    <t>BopCo</t>
  </si>
  <si>
    <t>This study was supported by BopCo (http://bopco.myspecies.info/), which is a contribution of the Belgian Science Policy Office (BELSPO) to the European Research Infrastructure Consortium LifeWatch (https://www.lifewatch.eu/web/guest/home).</t>
  </si>
  <si>
    <t>JUL 10</t>
  </si>
  <si>
    <t>10.1186/s13071-020-04213-z</t>
  </si>
  <si>
    <t>MP2HU</t>
  </si>
  <si>
    <t>WOS:000552031100003</t>
  </si>
  <si>
    <t>B</t>
  </si>
  <si>
    <t>Liu, DY</t>
  </si>
  <si>
    <t>Liu, D</t>
  </si>
  <si>
    <t>Liu, Dongyou</t>
  </si>
  <si>
    <t>Angiostrongylus</t>
  </si>
  <si>
    <t>MOLECULAR DETECTION OF HUMAN PARASITIC PATHOGENS</t>
  </si>
  <si>
    <t>Article; Book Chapter</t>
  </si>
  <si>
    <t>SNAIL ACHATINA-FULICA; EOSINOPHILIC-MENINGITIS; ABDOMINAL ANGIOSTRONGYLIASIS; CANTONENSIS INFECTION; 1ST REPORT; PARASTRONGYLUS-CANTONENSIS; MAINLAND CHINA; STAGE LARVAE; RAW FROGS; COSTARICENSIS</t>
  </si>
  <si>
    <t>Royal Coll Pathologists Australasia Qual Assuranc, Surry Hills, NSW, Australia</t>
  </si>
  <si>
    <t>Liu, DY (corresponding author), Royal Coll Pathologists Australasia Qual Assuranc, Surry Hills, NSW, Australia.</t>
  </si>
  <si>
    <t>Liu, Dongyou/AAD-7334-2019</t>
  </si>
  <si>
    <t>Liu, Dongyou/0000-0001-8291-0267</t>
  </si>
  <si>
    <t>CRC PRESS-TAYLOR &amp; FRANCIS GROUP</t>
  </si>
  <si>
    <t>BOCA RATON</t>
  </si>
  <si>
    <t>6000 BROKEN SOUND PARKWAY NW, STE 300, BOCA RATON, FL 33487-2742 USA</t>
  </si>
  <si>
    <t>978-1-4398-1243-3; 978-1-4398-1242-6</t>
  </si>
  <si>
    <t>Book Citation Index – Science (BKCI-S)</t>
  </si>
  <si>
    <t>BC7QM</t>
  </si>
  <si>
    <t>WOS:000355146200045</t>
  </si>
  <si>
    <t>Dar, MA; Dhole, NP; Xie, RR; Pawar, KD; Ullah, K; Rahi, P; Pandit, RS; Sun, JZ</t>
  </si>
  <si>
    <t>Dar, Mudasir A.; Dhole, Neeraja P.; Xie, Rongrong; Pawar, Kiran D.; Ullah, Kalim; Rahi, Praveen; Pandit, Radhakrishna S.; Sun, Jianzhong</t>
  </si>
  <si>
    <t>Valorization Potential of a Novel Bacterial Strain, Bacillus altitudinis RSP75, towards Lignocellulose Bioconversion: An Assessment of Symbiotic Bacteria from the Stored Grain Pest, Tribolium castaneum</t>
  </si>
  <si>
    <t>MICROORGANISMS</t>
  </si>
  <si>
    <t>red flour beetle; gut system; cellulose degradation bacteria; lignocellulose; hydrolyzed biomass; bioethanol</t>
  </si>
  <si>
    <t>CELLULOSE-DEGRADING BACTERIA; TRITICUM-AESTIVUM L.; GASTROINTESTINAL-TRACT; ACHATINA-FULICA; GUT BACTERIA; WHEAT BRAN; FT-IR; BIOMASS; WOOD; IDENTIFICATION</t>
  </si>
  <si>
    <t>Bioconversion of lignocellulose into renewable energy and commodity products faces a major obstacle of inefficient saccharification due to its recalcitrant structure. In nature, lignocellulose is efficiently degraded by some insects, including termites and beetles, potentially due to the contribution from symbiotic gut bacteria. To this end, the presented investigation reports the isolation and characterization of cellulolytic bacteria from the gut system of red flour beetle, Tribolium castaneum. Out of the 15 isolated bacteria, strain RSP75 showed the highest cellulolytic activities by forming a clearance zone of 28 mm in diameter with a hydrolytic capacity of similar to 4.7. The MALDI-TOF biotyping and 16S rRNA gene sequencing revealed that the strain RSP75 belongs to Bacillus altitudinis. Among the tested enzymes, B. altitudinis RSP75 showed maximum activity of 63.2 IU/mL extract for xylanase followed by beta-glucosidase (47.1 +/- 3 IU/mL extract) which were manifold higher than previously reported activities. The highest substrate degradation was achieved with wheat husk and corn cob powder which accounted for 69.2% and 54.5%, respectively. The scanning electron microscopy showed adhesion of the bacterial cells with the substrate which was further substantiated by FTIR analysis that depicted the absence of the characteristic cellulose bands at wave numbers 1247, 1375, and 1735 cm(-1) due to hydrolysis by the bacterium. Furthermore, B. altitudinis RSP75 showed co-culturing competence with Saccharomyces cerevisiae for bioethanol production from lignocellulose as revealed by GC-MS analysis. The overall observations signify the gut of T. castaneum as a unique and impressive reservoir to prospect for lignocellulose-degrading bacteria that can have many biotechnological applications, including biofuels and biorefinery.</t>
  </si>
  <si>
    <t>[Dar, Mudasir A.; Xie, Rongrong; Sun, Jianzhong] Jiangsu Univ, Sch Environm &amp; Safety Engn, Biofuels Inst, Zhenjiang 212013, Jiangsu, Peoples R China; [Dar, Mudasir A.; Dhole, Neeraja P.; Pandit, Radhakrishna S.] Savitribai Phule Pune Univ, Dept Zool, Pune 411007, Maharashtra, India; [Pawar, Kiran D.] Shivaji Univ, Sch Nanosci &amp; Biotechnol, Kolhapur 416004, Maharashtra, India; [Ullah, Kalim] Jiangsu Univ, Sch Med, Zhenjiang 212013, Jiangsu, Peoples R China; [Rahi, Praveen] Natl Ctr Microbial Res, Trinity Complex, Pune 411021, Maharashtra, India</t>
  </si>
  <si>
    <t>Sun, JZ (corresponding author), Jiangsu Univ, Sch Environm &amp; Safety Engn, Biofuels Inst, Zhenjiang 212013, Jiangsu, Peoples R China.;Pandit, RS (corresponding author), Savitribai Phule Pune Univ, Dept Zool, Pune 411007, Maharashtra, India.</t>
  </si>
  <si>
    <t>mudasir.dar@unipune.ac.in; neerajadhole420@gmail.com; rrxie@ujs.edu.cn; kdp.snst@unishivaji.ac.in; kalimbtk@gmail.com; pravin@nccs.res.in; rspandit@unipune.ac.in; jzsun1002@ujs.edu.cn</t>
  </si>
  <si>
    <t>rahi, praveen/C-8726-2011; Ullah, Kalim/ABA-3782-2020; Dar, Mudasir/AAG-8909-2019</t>
  </si>
  <si>
    <t>rahi, praveen/0000-0002-3154-9616; Ullah, Kalim/0000-0003-4508-9988; Dar, Mudasir/0000-0001-6063-3385; Sun, Jianzhong/0000-0002-0857-2842; Pawar, Kiran/0000-0002-2519-2454</t>
  </si>
  <si>
    <t>National Natural Science Foundation of China [31900367, 31772529]; Jiangsu University, China [5363000606, 10JDG127]; Council of Scientific and Industrial Research (CSIR), Govt. of India; S.P. Pune University, Pune under DRDP scheme; S.P. Pune University, Pune under UGC-CAS III scheme; S.P. Pune University, Pune under DST-PURSE scheme</t>
  </si>
  <si>
    <t>National Natural Science Foundation of China(National Natural Science Foundation of China (NSFC)); Jiangsu University, China; Council of Scientific and Industrial Research (CSIR), Govt. of India(Council of Scientific &amp; Industrial Research (CSIR) - India); S.P. Pune University, Pune under DRDP scheme; S.P. Pune University, Pune under UGC-CAS III scheme; S.P. Pune University, Pune under DST-PURSE scheme</t>
  </si>
  <si>
    <t>This study was supported by the grants received from the National Natural Science Foundation of China (31900367, 31772529) and Jiangsu University, China (5363000606, 10JDG127). N.P.D. is grateful to the Council of Scientific and Industrial Research (CSIR), Govt. of India for providing a senior research fellowship. R.S.P. acknowledges S.P. Pune University, Pune for the grants received under DRDP, UGC-CAS III, and DST-PURSE schemes. K.D.P. acknowledges the DBT-BUILDER-SUK program sanctioned to Shivaji University, Kolhapur, India. The funders had no role in study design, data collection, analyses, decision to publish, or preparation of the manuscript.</t>
  </si>
  <si>
    <t>2076-2607</t>
  </si>
  <si>
    <t>Microorganisms</t>
  </si>
  <si>
    <t>10.3390/microorganisms9091952</t>
  </si>
  <si>
    <t>UX8NF</t>
  </si>
  <si>
    <t>WOS:000701094400001</t>
  </si>
  <si>
    <t>Dorta-Contreras, AJ; Nunez-Fernandez, FA; Wrez-Martin, O; Lastre-Gonzalez, M; Magraner-Tarrau, ME; Fanego, RBC; Noris-Garcia, E; Padilla-Docal, B; Interian-Morales, MT; Martinez-Delgado, JF; Sanchez-Zulueta, E</t>
  </si>
  <si>
    <t>Dorta-Contreras, A. J.; Nunez-Fernandez, F. A.; Wrez-Martin, O.; Lastre-Gonzalez, M.; Magraner-Tarrau, M. E.; Fanego, R. Bu-Coifu; Noris-Garcia, E.; Padilla-Docal, B.; Interian-Morales, M. T.; Martinez-Delgado, J. F.; Sanchez-Zulueta, E.</t>
  </si>
  <si>
    <t>Peculiarities of meningoencephalitis caused by Angiostrongylus cantonensis in America</t>
  </si>
  <si>
    <t>REVISTA DE NEUROLOGIA</t>
  </si>
  <si>
    <t>CENTRAL-NERVOUS-SYSTEM; CEREBROSPINAL-FLUID BARRIER; EOSINOPHILIC-MENINGITIS; INTRATHECAL SYNTHESIS; ACHATINA-FULICA; IMMUNE-RESPONSE; 1ST RECORD; RATS; CUBA; IGE</t>
  </si>
  <si>
    <t>[Dorta-Contreras, A. J.; Fanego, R. Bu-Coifu; Noris-Garcia, E.; Padilla-Docal, B.] Fac Ciencias Med Doctor Miguel Enriquez, LABCEL, Santa Clara, Cuba; [Nunez-Fernandez, F. A.] Inst Med Trop Pedro Kouri, Dept Parasitol, Santa Clara, Cuba; [Wrez-Martin, O.; Lastre-Gonzalez, M.] Inst Finlay, Santa Clara, Cuba; [Magraner-Tarrau, M. E.; Interian-Morales, M. T.] Hosp Pediat San Miguel Padron, Santa Clara, Cuba; [Sanchez-Zulueta, E.] Hosp Gen Calixto Garcia, Santa Clara, Cuba; [Martinez-Delgado, J. F.] Inst Super Ciencias Med Villa Clara, Santa Clara, Cuba</t>
  </si>
  <si>
    <t>Dorta-Contreras, AJ (corresponding author), Fac Ciencias Med Doctor Miguel Enriquez, LABCEL, Apartado Postal 10049,Ciudad Habana, Havana 11000, Cuba.</t>
  </si>
  <si>
    <t>adorta@infomed.sld.cu</t>
  </si>
  <si>
    <t>Contreras, Alberto Juan Dorta/AAF-2693-2020</t>
  </si>
  <si>
    <t>Contreras, Alberto Juan Dorta/0000-0002-8818-4697; Nunez, Fidel Angel/0000-0001-8611-441X</t>
  </si>
  <si>
    <t>BARCELONA</t>
  </si>
  <si>
    <t>C/O CESAR VIGUERA, EDITOR, APDO 94121, 08080 BARCELONA, SPAIN</t>
  </si>
  <si>
    <t>0210-0010</t>
  </si>
  <si>
    <t>1576-6578</t>
  </si>
  <si>
    <t>REV NEUROLOGIA</t>
  </si>
  <si>
    <t>Rev. Neurologia</t>
  </si>
  <si>
    <t>DEC 16</t>
  </si>
  <si>
    <t>10.33588/rn.4512.2007393</t>
  </si>
  <si>
    <t>Clinical Neurology</t>
  </si>
  <si>
    <t>Neurosciences &amp; Neurology</t>
  </si>
  <si>
    <t>248MB</t>
  </si>
  <si>
    <t>WOS:000252156300011</t>
  </si>
  <si>
    <t>Tunholi-Alves, VM; Tunholi, VM; Pinheiro, J; Thiengo, SC</t>
  </si>
  <si>
    <t>Tunholi-Alves, Vinicius Menezes; Tunholi, Victor Menezes; Pinheiro, Jairo; Thiengo, Silvana Carvalho</t>
  </si>
  <si>
    <t>Effects of infection by larvae of Angiostrongylus cantonensis (Nematoda, Metastrongylidae) on the metabolism of the experimental intermediate host Biomphalaria glabrata</t>
  </si>
  <si>
    <t>Host-parasite relationship; Biomphalaria glabrata; Angiostrongylus cantonensis; Biochemical changes</t>
  </si>
  <si>
    <t>BRADYBAENA-SIMILARIS GASTROPODA; SNAIL ACHATINA-FULICA; AFRICAN GIANT SNAIL; EOSINOPHILIC MENINGOENCEPHALITIS; TREMATODA ECHINOSTOMATIDAE; NITROGENOUS PRODUCTS; HEMOLYMPH; STARVATION; MOLLUSCA; BRAZIL</t>
  </si>
  <si>
    <t>The effect of infection by Angiostrongylus cantonensis on the activity of the enzymes alanine aminotransferase (ALT) and aspartate aminotransferase (AST) and the concentration of total proteins, uric acid and urea in the hemolymph of Biomphalaria glabrata were investigated. The snails were dissected after 1,2 and 3 weeks of infection to collect the hemolymph. The infection by A. cantonensis induced severe changes in the host snail's metabolism, triggering physiological mechanisms to minimize the deleterious effects caused by the larvae. There was a significant decrease in the concentration of total proteins in the infected snails, which occurred gradually as the infection advanced. This change was accompanied by an increase in the concentrations of urea and a decrease in the levels of uric acid in the hemolymph, suggesting that in this model the infection induces proteolysis and inversion of the excretion pattern of the infected snails. Besides this, variations in the activities of the aminotransferases were observed, with significantly higher levels in the infected groups than in the control group. These results indicate an increase in the protein metabolism of the infected snails, since there was an increase in nitrogen catabolites such as urea. (C) 2012 Elsevier Inc. All rights reserved.</t>
  </si>
  <si>
    <t>[Tunholi-Alves, Vinicius Menezes; Tunholi, Victor Menezes; Pinheiro, Jairo] Univ Fed Rural Rio de Janeiro, Inst Biol, Dept Ciencias Fisiol, Rio de Janeiro, Brazil; [Tunholi-Alves, Vinicius Menezes; Tunholi, Victor Menezes] Univ Fed Rural Rio de Janeiro, Inst Vet, Dept Parasitol Anim, Curso Posgrad Ciencias Vet, Rio de Janeiro, Brazil; [Thiengo, Silvana Carvalho] Fiocruz MS, IOC, Lab Nacl Referencia Malacol Med, BR-21040900 Rio De Janeiro, Brazil</t>
  </si>
  <si>
    <t>Thiengo, Silvana A R C/I-2886-2015; Pinheiro, Jairo/AAU-1560-2020</t>
  </si>
  <si>
    <t>Pinheiro, Jairo/0000-0001-8370-2814; Thiengo, Silvana/0000-0002-5547-206X</t>
  </si>
  <si>
    <t>10.1016/j.exppara.2012.03.003</t>
  </si>
  <si>
    <t>959IV</t>
  </si>
  <si>
    <t>WOS:000305307000002</t>
  </si>
  <si>
    <t>Rojas, A; Maldonado, A; Mora, J; Morassutti, A; Rodriguez, R; Solano-Barquero, A; Tijerino, A; Vargas, M; Graeff-Teixeira, C</t>
  </si>
  <si>
    <t>Rojas, Alicia; Maldonado-Junior, Arnaldo; Mora, Javier; Morassutti, Alessandra; Rodriguez, Rubens; Solano-Barquero, Alberto; Tijerino, Anamariela; Vargas, Marianela; Graeff-Teixeira, Carlos</t>
  </si>
  <si>
    <t>Abdominal angiostrongyliasis in the Americas: fifty years since the discovery of a new metastrongylid species, Angiostrongylus costaricensis</t>
  </si>
  <si>
    <t>Angiostrongylus costaricensis; Abdominal angiostrongyliasis; Eosinophilic enteritis; Zoonosis; Helminthiasis</t>
  </si>
  <si>
    <t>INTERMEDIATE HOST; SARASINULA-MARGINATA; ACHATINA-FULICA; CESPEDES 1971; 1ST RECORD; EXPERIMENTAL-INFECTION; REPRODUCTIVE-BIOLOGY; SOUTHERN BRAZIL; C57BL/6 MICE; WILD RODENTS</t>
  </si>
  <si>
    <t>Angiostrongylus costaricensis is a zoonotic parasitic nematode described for the first time in 1971 by Pedro Morera and Rodolfo Cespedes in Costa Rica. This parasite causes an infection known as abdominal angiostrongyliasis, affecting mainly school-aged children and young adults. Infection with A. costaricensis has been associated with a myriad of rodent and mollusk species in the Americas and the Caribbean, as its natural hosts and reservoirs. In this commemorative review, we highlight the extensive research collected through a 50-year journey, which includes ecological, pathological, and molecular studies on A. costaricensis and its implicated disease. We also identify major knowledge gaps in its evolutionary history, the ecological role of imported and invasive mollusk species, and immune response. We propose that the advent of -omics analyses will allow us to gather novel information regarding A. costaricensis biology and infection dynamics, as well as to promote the design of much-needed sensitive and specific diagnostic tools.</t>
  </si>
  <si>
    <t>[Rojas, Alicia; Mora, Javier; Solano-Barquero, Alberto] Univ Costa Rica, Ctr Invest Enfermedades Trop, Lab Helminthol, San Jose, Costa Rica; [Maldonado-Junior, Arnaldo] Fundacao Oswaldo Cruz FIOCRUZ, Lab Biol &amp; Parasitol Mamiferos Silvertres Reserva, Rio De Janeiro, RJ, Brazil; [Morassutti, Alessandra; Rodriguez, Rubens] IMED Passo Fundo, Sch Med, Inst Patol &amp; Biol Mol Passo Fundo, Rio Grande Do Sul, Brazil; [Tijerino, Anamariela; Vargas, Marianela] Natl Reference Ctr Parasitol, Inst Costarri Cense Invest &amp; Ensenanza Nutr &amp; Sal, Cartago, Costa Rica; [Graeff-Teixeira, Carlos] Univ Fed Espirito Santo, Ctr Ciencias Saude, Nucleo Doencas Infecciosas, Vitoria, ES, Brazil</t>
  </si>
  <si>
    <t>Rojas, A (corresponding author), Univ Costa Rica, Ctr Invest Enfermedades Trop, Lab Helminthol, San Jose, Costa Rica.</t>
  </si>
  <si>
    <t>anaalicia.rojas@ucr.ac.cr</t>
  </si>
  <si>
    <t>Solano Barquero, Alberto/0000-0002-8800-1205; Maldonado Junior, Arnaldo/0000-0003-4067-8660; Rojas, Alicia/0000-0003-2007-7198; Mora, Javier/0000-0002-9288-1858</t>
  </si>
  <si>
    <t>JUL 22</t>
  </si>
  <si>
    <t>10.1186/s13071-021-04875-3</t>
  </si>
  <si>
    <t>TS0HI</t>
  </si>
  <si>
    <t>WOS:000679337100001</t>
  </si>
  <si>
    <t>Yang, JL; Wei, XM; Liu, XQ; Xu, J; Yang, DL; Yang, JM; Fang, JH; Hu, XK</t>
  </si>
  <si>
    <t>Yang, Jialong; Wei, Xiumei; Liu, Xiangquan; Xu, Jie; Yang, Dinglong; Yang, Jianmin; Fang, Jinghui; Hu, Xiaoke</t>
  </si>
  <si>
    <t>Cloning and transcriptional analysis of two sialic acid-binding lectins (SABLs) from razor clam Solen grandis</t>
  </si>
  <si>
    <t>FISH &amp; SHELLFISH IMMUNOLOGY</t>
  </si>
  <si>
    <t>Solen grandis; Sialic acid-binding lectin; Innate immunity; Sugar recognition; Real-time PCR</t>
  </si>
  <si>
    <t>C-TYPE LECTIN; SNAIL ACHATINA-FULICA; CHLAMYS-FARRERI; HORSESHOE-CRAB; ANTIBACTERIAL ACTIVITY; LOBSTER AGGLUTININS; PHOSPHATASES SHP-1; PURIFICATION; RECOGNITION; RECEPTOR</t>
  </si>
  <si>
    <t>Sialic acid-binding lectin (SABL) plays crucial role in both innate and adaptive immune responses benefiting from its predominant affinity toward glycan. In the present study, two SABLs from razor clam Solen grandis (designated as SgSABL-1 and SgSABL-2) were identified, and their expression patterns, both in tissues and towards microorganism glycan stimulation, were then characterized. The cDNA of SgSABL-1 and SgSABL-2 was 988 and 1281 bp, containing an open reading frame (ORF) of 744 and 570 bp, respectively, and deduced amino acid sequences showed high similarity to other invertebrates SABLs. Both SgSABL-1 and SgSABL-2 encoded a C1q domain. SgSABL-1 and SgSABL-2 were found to be constitutively expressed in a wide range of tissues with different levels, including mantle, gill, gonad, hemocyte, muscle, and hepatopancreas, and both of them were highly expressed in hepatopancreas. SgSABL-1 and SgSABL-2 could be significantly induced after razor clams were stimulated by acetylated subunits-containing glycan LPS and PGN, suggesting the two SgSABLs might perform potential function of glycan recognition. In addition, SgSABL-2 could also be induced by beta-1,3-glucan. All these results indicated that SgSABL-1 and SgSABL-2 might be involved in the immune response against microbe infection and contributed to the pathogens recognition. (C) 2012 Elsevier Ltd. All rights reserved.</t>
  </si>
  <si>
    <t>[Yang, Jialong; Hu, Xiaoke] Chinese Acad Sci, Yantai Inst Coastal Zone Res, Yantai 264003, Peoples R China; [Wei, Xiumei; Liu, Xiangquan; Xu, Jie; Yang, Dinglong; Yang, Jianmin; Fang, Jinghui] Shandong Marine Fisheries Res Inst, Yantai 264006, Peoples R China; [Yang, Jialong] Chinese Acad Sci, Inst Oceanol, Key Lab Expt Marine Biol, Qingdao 266071, Peoples R China</t>
  </si>
  <si>
    <t>Yang, JL (corresponding author), Chinese Acad Sci, Yantai Inst Coastal Zone Res, Yantai 264003, Peoples R China.</t>
  </si>
  <si>
    <t>jlyang@yic.ac.cn; plum0102@gmail.com</t>
  </si>
  <si>
    <t>Wei, Xiumei/0000-0002-2253-8181; Hu, Xiaoke/0000-0003-2082-0025</t>
  </si>
  <si>
    <t>Program of Agriculture Thoroughbred Project, Shandong province, China</t>
  </si>
  <si>
    <t>We are grateful to all the laboratory members for their technical advice and helpful discussions. This research was supported by Program of Agriculture Thoroughbred Project, Shandong province, China to Dr. Xiangquan Liu.</t>
  </si>
  <si>
    <t>1050-4648</t>
  </si>
  <si>
    <t>1095-9947</t>
  </si>
  <si>
    <t>FISH SHELLFISH IMMUN</t>
  </si>
  <si>
    <t>Fish Shellfish Immunol.</t>
  </si>
  <si>
    <t>10.1016/j.fsi.2012.01.012</t>
  </si>
  <si>
    <t>Fisheries; Immunology; Marine &amp; Freshwater Biology; Veterinary Sciences</t>
  </si>
  <si>
    <t>912UO</t>
  </si>
  <si>
    <t>WOS:000301827100009</t>
  </si>
  <si>
    <t>Morassutti, AL; Thiengo, SC; Fernandez, M; Sawanyawisuth, K; Graeff-Teixeira, C</t>
  </si>
  <si>
    <t>Morassutti, Alessandra Loureiro; Thiengo, Silvana Carvalho; Fernandez, Monica; Sawanyawisuth, Kittisak; Graeff-Teixeira, Carlos</t>
  </si>
  <si>
    <t>Eosinophilic meningitis caused by Angiostrongylus cantonensis: an emergent disease in Brazil</t>
  </si>
  <si>
    <t>eosinophilic meningitis; Angiostrongylus cantonensis; emergent in Brazil; algorithm</t>
  </si>
  <si>
    <t>GIANT AFRICAN SNAIL; ACHATINA-FULICA; 1ST REPORT; ENDEMIC ANGIOSTRONGYLIASIS; MONOCLONAL-ANTIBODIES; CIRCULATING ANTIGEN; CLINICAL FINDINGS; SOUTHERN TAIWAN; LAND SNAILS; OUTBREAK</t>
  </si>
  <si>
    <t>Eosinophilic meningitis (EoM) is an acute disease that affects the central nervous system. It is primarily caused by infection with the nematode Angiostrongylus cantonensis. This infection was previously restricted to certain Asian countries and the Pacific Islands, but it was first reported in Brazil in 2007. Since then, intermediate and definitive hosts infected with A. cantonensis have been identified within the urban areas of many states in Brazil, including those in the northern, northeastern, southeastern and southern regions. The goals of this review are to draw the attention of the medical community and health centres to the emergence of EoM in Brazil, to compile information about several aspects of the human infection and mode of transmission and to provide a short protocol of procedures for the diagnosis of this disease.</t>
  </si>
  <si>
    <t>[Morassutti, Alessandra Loureiro; Graeff-Teixeira, Carlos] Pontificia Univ Rio Grande do Sul, Fac Biociencias, Lab Biol Parasitaria, Porto Alegre, RS, Brazil; [Morassutti, Alessandra Loureiro; Graeff-Teixeira, Carlos] Pontificia Univ Rio Grande do Sul, Inst Pesquisas Biomed, Mol Parasitol Lab, Porto Alegre, RS, Brazil; [Thiengo, Silvana Carvalho; Fernandez, Monica] Fiocruz MS, Inst Oswaldo Cruz, Lab Malacol, BR-21045900 Rio De Janeiro, RJ, Brazil; [Sawanyawisuth, Kittisak] Khon Kaen Univ, Fac Med, Dept Med, Khon Kaen, Thailand; [Sawanyawisuth, Kittisak] Khon Kaen Univ, Fac Med, Ctr Emerging Infect Dis, Khon Kaen, Thailand</t>
  </si>
  <si>
    <t>Graeff-Teixeira, C (corresponding author), Pontificia Univ Rio Grande do Sul, Fac Biociencias, Lab Biol Parasitaria, Porto Alegre, RS, Brazil.</t>
  </si>
  <si>
    <t>Morassutti, Alessandra L./E-1046-2015; Thiengo, Silvana A R C/I-2886-2015</t>
  </si>
  <si>
    <t>Morassutti, Alessandra L./0000-0002-8142-1055; Thiengo, Silvana/0000-0002-5547-206X</t>
  </si>
  <si>
    <t>CAPES; CNPq; FAPERGS</t>
  </si>
  <si>
    <t>CAPES(Coordenacao de Aperfeicoamento de Pessoal de Nivel Superior (CAPES)); CNPq(Conselho Nacional de Desenvolvimento Cientifico e Tecnologico (CNPQ)); FAPERGS(Fundacao de Amparo a Ciencia e Tecnologia do Estado do Rio Grande do Sul (FAPERGS))</t>
  </si>
  <si>
    <t>CAPES, CNPq, FAPERGS</t>
  </si>
  <si>
    <t>10.1590/0074-0276140023</t>
  </si>
  <si>
    <t>AN3LE</t>
  </si>
  <si>
    <t>WOS:000340488700001</t>
  </si>
  <si>
    <t>Martins, FG; Lima, MG; Castro, RN; Sant'Anna, LD; dos Santos, MAJ; Garcia, JS; Pinheiro, J</t>
  </si>
  <si>
    <t>Martins, Florence Goncalves; Lima, Mariana Gomes; Castro, Rosane Nora; Sant'Anna, Luiza D'Oliveira; Jose dos Santos, Marcos Antonio; Garcia, Juberlan Silva; Pinheiro, Jairo</t>
  </si>
  <si>
    <t>Bulimulus tenuissimus (mollusca) as a new potential host of Angiostrogylus cantonensis (nematoda), a histological and metabolic study</t>
  </si>
  <si>
    <t>Comparative physiology; Host-parasite relationship; Carbohydrates metabolism; Angiostrongylus cantonensis; Bulimulidae</t>
  </si>
  <si>
    <t>PERFORMANCE LIQUID-CHROMATOGRAPHY; ACHATINA-FULICA MOLLUSCA; ANGIOSTRONGYLUS-CANTONENSIS; BIOMPHALARIA-GLABRATA; EOSINOPHILIC-MENINGITIS; ECHINOSTOMA-PARAENSEI; SCHISTOSOMA-MANSONI; BIOCHEMICAL PROFILE; INTERMEDIATE HOST; GASTROPODA</t>
  </si>
  <si>
    <t>The terrestrial gastropod Bulimulus tenuissimus is widespread in South America. It is an intermediate host of many parasites, but there are no records of infection of this snail by Angiostrongylus cantonensis, despite the occurrence of this parasite and angiostrongyliasis cases in the same areas in which B. tenuissimus occurs. For this reason, it is important investigate the susceptibility of B. tenuissimus to A. cantonensis-infection, since it can be used as intermediate host of A. cantonensis, increasing the list of terrestrial gastropods that infect wild and domestic animals and humans with this parasite. The purpose of this study was to evaluate the susceptibility of B. tenuissimus to experimental infection with L1 larvae of A. cantonensis. The snails were exposed to 1200 L1 larvae and it was possible observe many developing larvae in the cephalopedal mass and mantle tissues, with intense hemocyte infiltration and collagen deposition, but no typical granuloma structures were formed. The glucose content and lactate dehydrogenase activity in the hemolymph varied, indicating an increase of anaerobic energy metabolism in the middle of infection, but with a tendency to return to normal values at the end of pre-patent period. This was corroborated by the marked reduction in the glycogen content in the cephalopedal mass and digestive gland in the first and second week after exposure, followed by a slight increase in the third week. The content of pyruvic acid in the hemolymph was 14.84% lower at the end of pre-patent period, and oxalic acid content was 41.14% higher. These results indicate an aerobic to anaerobic transition process. The PAS reaction showed a large amount of glycogen inside the developing larvae and muscular tissues of the cephalopedal mass, indicating that despite the high consumption of this polysaccharide by the parasite, the snail is able to maintain its energy metabolism based on carbohydrates. The results reveal that B. tenuissimus is a robust host, which can live with the developing larvae of A. cantonensis and overcome the metabolic damages resulting from parasitism.</t>
  </si>
  <si>
    <t>[Martins, Florence Goncalves; Lima, Mariana Gomes; Pinheiro, Jairo] UFRRJ, Curso Posgrad Ciencias Vet, Inst Vet, BR465,Km7, BR-23897000 Seropedica, RJ, Brazil; [Castro, Rosane Nora; Sant'Anna, Luiza D'Oliveira] UFRRJ, Dept Quim, Inst Ciencias Exatas, BR465,Km7, BR-23897000 Seropedica, RJ, Brazil; [Jose dos Santos, Marcos Antonio] Inst Ciencias Biol &amp; Saude, Dept Biol Anim, BR465,Km7, BR-23897000 Seropedica, RJ, Brazil; [Garcia, Juberlan Silva] Fiocruz MS, LBPMR, Ave Brasil 4365, BR-21040360 Rio De Janeiro, RJ, Brazil; [Pinheiro, Jairo] Inst Ciencias Biol &amp; Saude, Dept Ciencias Fisiol, BR465,Km7, BR-23897000 Seropedica, RJ, Brazil</t>
  </si>
  <si>
    <t>Pinheiro, J (corresponding author), UFRRJ, Curso Posgrad Ciencias Vet, Inst Vet, BR465,Km7, BR-23897000 Seropedica, RJ, Brazil.</t>
  </si>
  <si>
    <t>CASTRO, ROSANE NORA/V-4309-2019; Pinheiro, Jairo/AAU-1560-2020</t>
  </si>
  <si>
    <t>Pinheiro, Jairo/0000-0001-8370-2814</t>
  </si>
  <si>
    <t>Fundacao de Amparo a Pesquisa do Estado do Rio de Janeiro (FAPERJ) [E26-203.004/2016]; Conselho Nacional para o Desenvolvimento Cientifico e Tecnologico (CNPq) [447211/2014-5]</t>
  </si>
  <si>
    <t>Fundacao de Amparo a Pesquisa do Estado do Rio de Janeiro (FAPERJ)(Fundacao Carlos Chagas Filho de Amparo a Pesquisa do Estado do Rio De Janeiro (FAPERJ)); Conselho Nacional para o Desenvolvimento Cientifico e Tecnologico (CNPq)(Conselho Nacional de Desenvolvimento Cientifico e Tecnologico (CNPQ))</t>
  </si>
  <si>
    <t>This work was supported financially by the Fundacao de Amparo a Pesquisa do Estado do Rio de Janeiro (FAPERJ - Process number E26-203.004/2016) and Conselho Nacional para o Desenvolvimento Cientifico e Tecnologico (CNPq - Process number 447211/2014-5). We thank Iza Patricio for technical support during snail maintenance and biochemical analysis.</t>
  </si>
  <si>
    <t>10.1016/j.jip.2018.04.003</t>
  </si>
  <si>
    <t>GJ0AU</t>
  </si>
  <si>
    <t>WOS:000434907500010</t>
  </si>
  <si>
    <t>Rebello, KM; Barros, JSL; Mota, EM; Carvalho, PC; Perales, J; Lenzi, HL; Neves-Ferreira, AGC</t>
  </si>
  <si>
    <t>Rebello, Karina M.; Barros, Juliana S. L.; Mota, Ester M.; Carvalho, Paulo C.; Perales, Jonas; Lenzi, Henrique L.; Neves-Ferreira, Ana G. C.</t>
  </si>
  <si>
    <t>Comprehensive proteomic profiling of adult Angiostrongylus costaricensis, a human parasitic nematode</t>
  </si>
  <si>
    <t>JOURNAL OF PROTEOMICS</t>
  </si>
  <si>
    <t>Angiostrongylus costaricensis; Nematode; Proteome; Immunogenic proteins</t>
  </si>
  <si>
    <t>2-DIMENSIONAL GEL-ELECTROPHORESIS; ABDOMINAL ANGIOSTRONGYLIASIS; ACHATINA-FULICA; BRUGIA-MALAYI; CAENORHABDITIS-ELEGANS; PLASMINOGEN-BINDING; INTERMEDIATE HOST; SCHISTOSOMA-BOVIS; MASS-SPECTROMETRY; FILARIAL PARASITE</t>
  </si>
  <si>
    <t>Angiostrongylus costaricensis is a nematode helminth that causes an intestinal acute inflammatory process known as abdominal angiostrongyliasis, which is a poorly understood human disease occurring in Latin America. Our aim was to study the proteomic profiles of adult parasites focusing on immunogenic proteins. Total cellular extracts from both genders showed similar 2-DE profiles, with 60% of all protein spots focused between pH 5-7 and presenting molecular masses from 20.1 to 66 kDa. A total of 53 different dominant proteins were identified in our dataset and were mainly associated with the following over-represented Gene Ontology Biological Process terms: macromolecule metabolic process, 'developmental process, response to stress, and biological regulation. Female and male immunoblots showed similar patterns of reactive proteins. Immunoreactive spots identified by MALDI-PSD were found to represent heat shock proteins, a putative abnormal DAuer Formation family member, and galectins. To date, very few biochemical analyses have focused on the nematode Angiostrongylus costaricensis. As such, our results contribute to a better understanding of its biology and the mechanisms underlying the host-parasite relationship associated with this species. Moreover, our findings represent a first step in the search for candidate proteins for diagnostic assays and the treatment of this parasitic infection. (C) 2011 Elsevier B.V. All rights reserved.</t>
  </si>
  <si>
    <t>[Rebello, Karina M.; Barros, Juliana S. L.; Carvalho, Paulo C.; Perales, Jonas; Neves-Ferreira, Ana G. C.] Inst Oswaldo Cruz, Lab Toxinol, BR-21040900 Rio De Janeiro, Brazil; [Rebello, Karina M.; Barros, Juliana S. L.; Mota, Ester M.; Lenzi, Henrique L.] Inst Oswaldo Cruz, Pathol Lab, BR-21040900 Rio De Janeiro, Brazil; [Carvalho, Paulo C.] Ctr Technol Dev Hlth CDTS, Rio De Janeiro, Brazil; [Rebello, Karina M.; Carvalho, Paulo C.; Perales, Jonas; Neves-Ferreira, Ana G. C.] Rio de Janeiro Prote Network, Rio De Janeiro, Brazil</t>
  </si>
  <si>
    <t>Neves-Ferreira, AGC (corresponding author), Inst Oswaldo Cruz, Lab Toxinol, Fiocruz Av Brasil,4365 Manguinhos, BR-21040900 Rio De Janeiro, Brazil.</t>
  </si>
  <si>
    <t>anag@ioc.fiocruz.br</t>
  </si>
  <si>
    <t>Neves-Ferreira, Ana Gisele C./N-3596-2013; Rebello, Karina M/H-1632-2012; Idn, Inct/J-8385-2013</t>
  </si>
  <si>
    <t xml:space="preserve">Neves-Ferreira, Ana Gisele C./0000-0002-7863-9512; </t>
  </si>
  <si>
    <t>Fiocruz (PAPES V and PDTIS); Conselho Nacional de Desenvolvimento Cientifico e Tecnologico (CNPq); Fundacao de Amparo a Pesquisa do Estado do Rio de Janeiro (FAPERJ); Coordenacao de Aperfeicoamento de Pessoal de Nivel Superior (CAPES); CAPES/Fiocruz [30-2006]</t>
  </si>
  <si>
    <t>Fiocruz (PAPES V and PDTIS); Conselho Nacional de Desenvolvimento Cientifico e Tecnologico (CNPq)(Conselho Nacional de Desenvolvimento Cientifico e Tecnologico (CNPQ)); Fundacao de Amparo a Pesquisa do Estado do Rio de Janeiro (FAPERJ)(Fundacao Carlos Chagas Filho de Amparo a Pesquisa do Estado do Rio De Janeiro (FAPERJ)); Coordenacao de Aperfeicoamento de Pessoal de Nivel Superior (CAPES)(Coordenacao de Aperfeicoamento de Pessoal de Nivel Superior (CAPES)); CAPES/Fiocruz(Coordenacao de Aperfeicoamento de Pessoal de Nivel Superior (CAPES))</t>
  </si>
  <si>
    <t>This research was supported by Brazilian grants from Fiocruz (PAPES V and PDTIS), Conselho Nacional de Desenvolvimento Cientifico e Tecnologico (CNPq), Fundacao de Amparo a Pesquisa do Estado do Rio de Janeiro (FAPERJ) and Coordenacao de Aperfeicoamento de Pessoal de Nivel Superior (CAPES). We thank the staff of the Toxinology and Pathology Laboratories-IOC/Fiocruz for excellent technical assistance. We gratefully acknowledge Dr. Andre Teixeira S. Ferreira and Dr. Richard H. Valente (Toxinology Laboratory-IOC/Fiocruz) for their assistance with the mass spectrometric analysis. We also thank Monique R. O. Trugilho (Toxinolog Laboratory-IOC/Fiocruz) for helping with 2-DE gel image analysis. We are grateful to Heloisa M. N. Diniz and Cristina S. Ferreira (Image Production and Treatment Service - IOC/Fiocruz) for processing the figures and creating the life cycle cartoon. KMR thanks CAPES for her PhD fellowship. PCC thanks CAPES/Fiocruz 30-2006 for his fellowship.</t>
  </si>
  <si>
    <t>1874-3919</t>
  </si>
  <si>
    <t>1876-7737</t>
  </si>
  <si>
    <t>J PROTEOMICS</t>
  </si>
  <si>
    <t>J. Proteomics</t>
  </si>
  <si>
    <t>AUG 24</t>
  </si>
  <si>
    <t>SI</t>
  </si>
  <si>
    <t>10.1016/j.jprot.2011.04.031</t>
  </si>
  <si>
    <t>Biochemical Research Methods</t>
  </si>
  <si>
    <t>823TI</t>
  </si>
  <si>
    <t>WOS:000295149000007</t>
  </si>
  <si>
    <t>Veenstra, JA</t>
  </si>
  <si>
    <t>Veenstra, Jan A.</t>
  </si>
  <si>
    <t>Neuropeptide evolution: Neurohormones and neuropeptides predicted from the genomes of Capitella teleta and Helobdella robusta</t>
  </si>
  <si>
    <t>GENERAL AND COMPARATIVE ENDOCRINOLOGY</t>
  </si>
  <si>
    <t>Glycoprotein hormone; Insulin; Conopressin; NPY; Allatostatin; Achatin; Allatotropin; RGWamide; FMRFamide; Luqin; Tachykinin; Alvinella; Hirudo; Pomatoceros</t>
  </si>
  <si>
    <t>INSULIN-RELATED PEPTIDE; AMINO-ACID RESIDUE; ACHATINA-FULICA; GLYCOPROTEIN HORMONE-ALPHA-2; APLYSIA-CALIFORNICA; LYMNAEA-STAGNALIS; PROTEIN HORMONES; SIGNAL PEPTIDES; CLEAVAGE SITES; GGNG PEPTIDES</t>
  </si>
  <si>
    <t>Genes encoding neurohormones and neuropeptide precursors were identified in the genomes of two annelids, the leech Helobdella robusta and the polychaete worm Capitella teleta. Although no neuropeptides have been identified from these two species and relatively few neuropeptides from annelids in general, 43 and 35 such genes were found in Capitella and Helobdella, respectively. The predicted peptidomes of these two species are similar to one another and also similar to those of mollusks, particular in the case of Capitella. Helobdella seems to have less neuropeptide genes than Capitella and it lacks the glycoprotein hormones bursicon and GPA2/GPB5: in both cases the genes coding the two subunits as well as the genes coding their receptors are absent from its genome. In Helobdella several neuropeptide genes are duplicated, thus it has five NPY genes, including one pseudogene, as well as four genes coding Wwamides (allatostatin B). Genes coding achatin, allatotropin, allatostatin C, conopressin, FFamide, FLamide, FMRFamide, GGRFamide, GnRH, myomodulin, NPY, pedal peptides, RGWamide (a likely APGWamide homolog), RXDLamide, VR(F/I)amide, WWamide were found in both species, while genes coding cerebrin, elevenin, GGNG, LFRWamide, LRFYamide, luqin, lymnokinin and tachykinin were only found in Capitella. (C) 2011 Elsevier Inc. All rights reserved.</t>
  </si>
  <si>
    <t>[Veenstra, Jan A.] Univ Bordeaux, INCIA, UMR 5287, CNRS, F-33400 Talence, France</t>
  </si>
  <si>
    <t>Veenstra, JA (corresponding author), Univ Bordeaux 1, INCIA, UMR 5287, CNRS, Ave Fac, F-33405 Talence, France.</t>
  </si>
  <si>
    <t>j.veenstra@cnic.u-bordeaux1.fr</t>
  </si>
  <si>
    <t>Veenstra, Jan/B-4610-2008</t>
  </si>
  <si>
    <t>Veenstra, Jan Adrianus/0000-0002-2783-0018</t>
  </si>
  <si>
    <t>0016-6480</t>
  </si>
  <si>
    <t>GEN COMP ENDOCR</t>
  </si>
  <si>
    <t>Gen. Comp. Endocrinol.</t>
  </si>
  <si>
    <t>10.1016/j.ygcen.2011.01.005</t>
  </si>
  <si>
    <t>Endocrinology &amp; Metabolism; Zoology</t>
  </si>
  <si>
    <t>737TC</t>
  </si>
  <si>
    <t>WOS:000288590100006</t>
  </si>
  <si>
    <t>Park, Y</t>
  </si>
  <si>
    <t>Park, Youmie</t>
  </si>
  <si>
    <t>Mining Invertebrate Natural Products for Future Therapeutic Treasure</t>
  </si>
  <si>
    <t>NATURAL PRODUCT COMMUNICATIONS</t>
  </si>
  <si>
    <t>natural products; invertebrate source; snails; acharan sulfate; drug candidates; conotoxins; lectins; carbohydrate-degrading enzymes</t>
  </si>
  <si>
    <t>SNAIL ACHATINA-FULICA; GIANT AFRICAN SNAIL; NICOTINIC ACETYLCHOLINE-RECEPTORS; ACID-BINDING LECTIN; ACHARAN SULFATE; POMACEA-CANALICULATA; ANTICOAGULANT ACTIVITY; BIOMPHALARIA-GLABRATA; CEPAEA-HORTENSIS; HELIX-POMATIA</t>
  </si>
  <si>
    <t>This review focuses on biologically active entities from invertebrate sources, especially snails. The reader will encounter several categories of compounds from snails including glycosaminoglycans, peptides, proteins (glycoproteins), and enzymes which possess diverse biological activities. Among glycosaminoglycans, acharan sulfate which was isolated from a giant African snail Acahtina fulica is reviewed extensively. Conotoxins which are also called conopeptides are unique peptide mixtures from marine cone snail. Conotoxins are secreted to capture its prey, and currently have the potential to be highly effective drug candidates. One of the conotoxins is now in the market as a pain killer. Proteins as well as glycoproteins in the snail are known to be involved in the host defense process from an attack of diverse pathogens. Carbohydrate-degrading enzymes characterized and purified in snails are introduced to give an insight into the applicability in glycobiology research such as synthesis and structure characterization of glycoconjugates. It seems that simple snails produce very complicated biological compounds which could be an invaluable source in future therapeutics as well as research areas in natural medicine.</t>
  </si>
  <si>
    <t>Inje Univ, Coll Pharm, Gimhae 621749, Gyeongnam, South Korea</t>
  </si>
  <si>
    <t>Park, Y (corresponding author), Inje Univ, Coll Pharm, 607 Obang Dong, Gimhae 621749, Gyeongnam, South Korea.</t>
  </si>
  <si>
    <t>youmiep@inje.ac.kr</t>
  </si>
  <si>
    <t>Ministry of Education, Science and Technology [2010-0004730]</t>
  </si>
  <si>
    <t>Ministry of Education, Science and Technology(Ministry of Education, Science &amp; Technology (MEST), Republic of Korea)</t>
  </si>
  <si>
    <t>This work was supported by the Basic Science Research Program of the National Research Foundation of Korea (NRF), funded by the Ministry of Education, Science and Technology (grant number: 2010-0004730). The author thanks to Ms. Lina Han for helping the preparation of pictures.</t>
  </si>
  <si>
    <t>NATURAL PRODUCTS INC</t>
  </si>
  <si>
    <t>WESTERVILLE</t>
  </si>
  <si>
    <t>7963 ANDERSON PARK LN, WESTERVILLE, OH 43081 USA</t>
  </si>
  <si>
    <t>1934-578X</t>
  </si>
  <si>
    <t>1555-9475</t>
  </si>
  <si>
    <t>NAT PROD COMMUN</t>
  </si>
  <si>
    <t>Nat. Prod. Commun.</t>
  </si>
  <si>
    <t>Chemistry, Medicinal; Food Science &amp; Technology</t>
  </si>
  <si>
    <t>Pharmacology &amp; Pharmacy; Food Science &amp; Technology</t>
  </si>
  <si>
    <t>813QH</t>
  </si>
  <si>
    <t>WOS:000294381500044</t>
  </si>
  <si>
    <t>Penagos-Tabares, F; Lange, MK; Chaparro-Gutierrez, JJ; Taubert, A; Hermosilla, C</t>
  </si>
  <si>
    <t>Penagos-Tabares, Felipe; Lange, Malin K.; Chaparro-Gutierrez, Jenny J.; Taubert, Anja; Hermosilla, Carlos</t>
  </si>
  <si>
    <t>Angiostrongylus vasorum and Aelurostrongylus abstrusus: Neglected and underestimated parasites in South America</t>
  </si>
  <si>
    <t>Angiostrongylus vasorum; Aelurostrongylus abstrusus; Gastropod-borne diseases; Lungworms; Metastrongyloidea</t>
  </si>
  <si>
    <t>FOXES VULPES-VULPES; SNAIL ACHATINA-FULICA; GIANT AFRICAN SNAIL; CANINE ANGIOSTRONGYLOSIS; TROGLOSTRONGYLUS-BREVIOR; INTERMEDIATE HOST; CRENOSOMA-VULPIS; NEMATODA-METASTRONGYLOIDEA; HELMINTH-PARASITES; LARVAL DEVELOPMENT</t>
  </si>
  <si>
    <t>The gastropod-borne nematodes Angiostrongylus vasorum and Aelurostrongylus abstrusus are global causes of cardio/pulmonary diseases in dogs and cats. In the last decade, the number of reports on canine and feline lungworms has increased in several areas of Europe and North America. The unspecific clinical signs and prolonged course of these diseases often renders diagnosis challenging. Both infections are considered as emerging and underestimated causes of disease in domestic pets. In South America, little information is available on these diseases, apart from occasional reports proving the principle presence of A. vasorum and A. abstrusus. Thus, the purpose of this review is to summarize reports on infections in both domestic and wildlife animals in South America and to increase the awareness on gastropod-borne metastrongyloid parasites, which also include important zoonotic species, such as A. cantonensis and A. costaricensis. This review highlights the usefulness of diagnostic tools, such as the Baermann funnel technique, serology and PCR, and proposes to include these routinely on cases with clinical suspicion for lungworm infections. Future national epidemiological surveys are recommended to be conducted to gain a deeper insight into the actual epidemiological situation of gastropod-borne parasitoses in South America.</t>
  </si>
  <si>
    <t>[Penagos-Tabares, Felipe; Lange, Malin K.; Taubert, Anja; Hermosilla, Carlos] Justus Liebig Univ Giessen, Inst Parasitol, D-35392 Giessen, Germany; [Penagos-Tabares, Felipe; Chaparro-Gutierrez, Jenny J.] Univ Antioquia, Vet Med Sch, CIBAV Res Grp, Medellin 050034, Colombia</t>
  </si>
  <si>
    <t>Penagos-Tabares, F (corresponding author), Justus Liebig Univ Giessen, Inst Parasitol, D-35392 Giessen, Germany.;Penagos-Tabares, F (corresponding author), Univ Antioquia, Vet Med Sch, CIBAV Res Grp, Medellin 050034, Colombia.</t>
  </si>
  <si>
    <t>Penagos-Tabares, Felipe/0000-0002-4698-4741; Chaparro, Jenny/0000-0002-2750-0721</t>
  </si>
  <si>
    <t>Hilde and Ewald Berge foundation</t>
  </si>
  <si>
    <t>Malin Katharina Lange was financially supported by the Hilde and Ewald Berge foundation.</t>
  </si>
  <si>
    <t>BIOMED CENTRAL LTD</t>
  </si>
  <si>
    <t>236 GRAYS INN RD, FLOOR 6, LONDON WC1X 8HL, ENGLAND</t>
  </si>
  <si>
    <t>MAR 27</t>
  </si>
  <si>
    <t>10.1186/s13071-018-2765-0</t>
  </si>
  <si>
    <t>GB4WP</t>
  </si>
  <si>
    <t>WOS:000429063400004</t>
  </si>
  <si>
    <t>Sharma, V; Chatterjee, M; Sen, G; Kumar, CA; Mandal, C</t>
  </si>
  <si>
    <t>Role of linkage specific 9-O-acetylated sialoglycoconjugates in activation of the alternate complement pathway in mammalian erythrocytes</t>
  </si>
  <si>
    <t>9-O-acetylated sialic acids; erythrocytes; Achatinin-H; alternate complement pathway; hemolysis</t>
  </si>
  <si>
    <t>ACID-BINDING LECTIN; ACETYLATED SIALIC ACIDS; ACUTE LYMPHOBLASTIC-LEUKEMIA; INFLUENZA-C-VIRUS; ACHATINA-FULICA; 9-O-ACETYL-N-ACETYLNEURAMINIC ACID; IDENTIFICATION; PURIFICATION; ESTERASE; SURFACE</t>
  </si>
  <si>
    <t>Substitution of the -OH group at C-9 of sialic acid by an O-acetyl ester has been suggested to modify various biological phenomena that are regulated by sialic acids. Amongst them, enhancement of erythrocyte lysis by 9-O-acetylated sialic acid determinants through modulation of the alternate pathway of complement has been extensively studied on murine erythrocytes [1]. A variable expression of linkage specific 9-O-acetylated sialoglycoconjugates as defined by the lectinogenic epitope of Achatinin-H namely 9-O-acetylated sialic acid alpha2--&gt;6Gal NAc was identified on rabbit, guinea pig, hamster, rat, mouse and human erythrocytes. This differential expression of linkage specific 9-O-acetylated sialoglycoconjugates strongly correlated with the susceptibility of mammalian erythrocytes to lysis by the alternate pathway of complement. Additionally, low levels of antibodies directed against O-acetylated sialic acids in these mammalian species suggested that these constitutively present determinants have low immunogenicity. Taken together, our results indicate that complement mediated hemolysis depends not simply upon the extent of surface 9-O-acetylated sialic acids present but more importantly upon the specific linkage.</t>
  </si>
  <si>
    <t>Indian Inst Chem Biol, Kolkata 700032, W Bengal, India</t>
  </si>
  <si>
    <t>Mandal, C (corresponding author), Indian Inst Chem Biol, 4 Raja SC Mullick Rd, Kolkata 700032, W Bengal, India.</t>
  </si>
  <si>
    <t>1573-4986</t>
  </si>
  <si>
    <t>10.1023/A:1010925414222</t>
  </si>
  <si>
    <t>464WR</t>
  </si>
  <si>
    <t>WOS:000170556800008</t>
  </si>
  <si>
    <t>Barratt, J; Chan, D; Sandaradura, I; Malik, R; Spielman, D; Lee, R; Marriott, D; Harkness, J; Ellis, J; Stark, D</t>
  </si>
  <si>
    <t>Barratt, Joel; Chan, Douglas; Sandaradura, Indy; Malik, Richard; Spielman, Derek; Lee, Rogan; Marriott, Deborah; Harkness, John; Ellis, John; Stark, Damien</t>
  </si>
  <si>
    <t>Angiostrongylus cantonensis: a review of its distribution, molecular biology and clinical significance as a human pathogen</t>
  </si>
  <si>
    <t>Angiostrongyliasis; Angiostrongylus; Diagnosis; Eosinophilic meningitis; Molluscs; Rat; Lungworm; Clinical significance; Epidemiology; Molecular biology</t>
  </si>
  <si>
    <t>CATHEPSIN-B-LIKE; HUMAN EOSINOPHILIC-MENINGITIS; SNAIL ACHATINA-FULICA; IGG SUBCLASS ANTIBODIES; FILTRATION ASSAY DIGFA; CENTRAL-NERVOUS-SYSTEM; AFRICAN LAND SNAILS; 1ST CASE-REPORT; RIO-DE-JANEIRO; RAT LUNGWORM</t>
  </si>
  <si>
    <t>Angiostrongylus cantonensis is a metastrongyloid nematode found widely in the Asia-Pacific region, and the aetiological agent of angiostrongyliasis; a disease characterized by eosinophilic meningitis. Rattus rats are definitive hosts of A. cantonensis, while intermediate hosts include terrestrial and aquatic molluscs. Humans are dead-end hosts that usually become infected upon ingestion of infected molluscs. A presumptive diagnosis is often made based on clinical features, a history of mollusc consumption, eosinophilic pleocytosis in cerebral spinal fluid, and advanced imaging such as computed tomography. Serological tests are available for angiostrongyliasis, though many tests are still under development. While there is no treatment consensus, therapy often includes a combination of anthelmintics and corticosteroids. Angiostrongyliasis is relatively rare, but is often associated with morbidity and sometimes mortality. Recent reports suggest the parasites' range is increasing, leading to fatalities in regions previously considered Angiostrongylus-free, and sometimes, delayed diagnosis in newly invaded regions. Increased awareness of angiostrongyliasis would facilitate rapid diagnosis and improved clinical outcomes. This paper summarizes knowledge on the parasites' life cycle, clinical aspects and epidemiology. The molecular biology of Angiostrongylus spp. is also discussed. Attention is paid to the significance of angiostrongyliasis in Australia, given the recent severe cases reported from the Sydney region.</t>
  </si>
  <si>
    <t>[Barratt, Joel; Chan, Douglas] Univ Technol Sydney, Inst i3, Ultimo, NSW, Australia; [Barratt, Joel; Chan, Douglas; Ellis, John] Univ Technol Sydney, Sch Life Sci, Ultimo, NSW, Australia; [Chan, Douglas; Marriott, Deborah; Harkness, John; Stark, Damien] St Vincents Hosp, SydPath, Dept Microbiol, Victoria St, Darlinghurst, NSW, Australia; [Sandaradura, Indy] Univ Notre Dame, Sch Med, Sydney, NSW, Australia; [Malik, Richard] Univ Sydney, Ctr Vet Educ, B22, Sydney, NSW 2006, Australia; [Spielman, Derek] Univ Sydney, Fac Vet Sci, Sydney, NSW 2006, Australia; [Lee, Rogan] Westmead Hosp, ICPMR, Westmead Clin Sch, Westmead, NSW 2065, Australia</t>
  </si>
  <si>
    <t>Barratt, J (corresponding author), Univ Technol Sydney, Sch Life Sci, Inst i3, POB 123, Broadway, NSW 2007, Australia.</t>
  </si>
  <si>
    <t>joel.barratt-1@uts.edu.au</t>
  </si>
  <si>
    <t>Malik, Richard/I-2009-2019; Ellis, John T/L-6988-2016; Sandaradura, Indy/AAY-5046-2020</t>
  </si>
  <si>
    <t>Ellis, John T/0000-0001-7328-4831; Sandaradura, Indy/0000-0002-9457-8262; Barratt, Joel/0000-0001-8711-2408</t>
  </si>
  <si>
    <t>University of Technology Sydney</t>
  </si>
  <si>
    <t>We acknowledge the University of Technology Sydney and St. Vincent's Hospital, Sydney in support of Ph.D. student, Douglas Chan (scholarship and infrastructure, respectively).</t>
  </si>
  <si>
    <t>10.1017/S0031182016000652</t>
  </si>
  <si>
    <t>DR6AK</t>
  </si>
  <si>
    <t>WOS:000379983300002</t>
  </si>
  <si>
    <t>Jordaens, K; Dillen, L; Backeljau, T</t>
  </si>
  <si>
    <t>Jordaens, Kurt; Dillen, Lobke; Backeljau, Thierry</t>
  </si>
  <si>
    <t>Effects of mating, breeding system and parasites on reproduction in hermaphrodites: pulmonate gastropods (Mollusca)</t>
  </si>
  <si>
    <t>ANIMAL BIOLOGY</t>
  </si>
  <si>
    <t>12th Benelux Congress of Zoology</t>
  </si>
  <si>
    <t>OCT 26-28, 2005</t>
  </si>
  <si>
    <t>Wageningen, NETHERLANDS</t>
  </si>
  <si>
    <t>Wageningen Univ, Expt Zool Grp</t>
  </si>
  <si>
    <t>FRESH-WATER SNAIL; LIFE-HISTORY VARIATION; LYMNAEA-PEREGRA GASTROPODA; HELIX-ASPERSA MULLER; BIOMPHALARIA-GLABRATA SAY; BULINUS-TRUNCATUS GASTROPODA; SCHISTOSOME-BEARING SNAILS; MALE OUTCROSSING ABILITY; ACHATINA-FULICA BOWDICH; FERTILIZING LAND SNAIL</t>
  </si>
  <si>
    <t>There are approximately 20 000 pulmonate gastropod species that are all hermaphroditic and (with a few exceptions) can act in both (i.e., male and female) sexual roles. Life history traits such as growth (rate), age at first reproduction, fecundity, fertility, future survival and offspring survival are highly variable within pulmonate species, even among individuals of the same population. Here, we review some aspects of reproduction (availability of partners, size-dependent sex allocation, courtship, (multiple) mating, sperm longevity/viability, social facilitation), breeding system (self-fertilisation, outcrossing or mixed) and parasitism that may influence an individual's reproductive success and therefore account for part of the intraspecific variation in life history traits. A literature study showed that fecundity, fertility and/or growth are significantly affected by: i) the mating group size through changes in interference competition (e.g., crowding), breeding system and sex allocation; ii) individual body size with larger individuals producing more eggs than smaller individuals; iii) mating whereby female fitness may be positively or negatively affected; iv) social facilitation whereby female fitness is positively affected by the presence of conspecifics; v) the breeding system including the phenomena of inbreeding and outbreeding depression; and vi) parasites that may suppress or stimulate reproduction, especially egg-laying, in parasitised individuals. Moreover, multiple mating and multiple paternity seem very common in pulmonates. Interestingly, several of the above-mentioned aspects seem to interact or even act synergetically. Although many aspects of life history variation in pulmonate gastropods are still poorly understood which makes it difficult to draw general conclusions, pulmonates offer ample opportunities to study the evolution of major topics in evolution and life history strategies. Indeed, there is a growing number of basommatophoran and stylommatophoran model species, experimental setups and molecular, histological and histochemical techniques that are used to test current hypothesis on sex allocation, sexual selection (sexual conflict, sperm competition or cryptic female choice), the evolution of breeding systems and host-parasite interactions which will yield much information for the study of life history strategies as well.</t>
  </si>
  <si>
    <t>Univ Antwerp, Dept Biol, Evolutionary Biol Grp, B-2020 Antwerp, Belgium; Inst Royal Sci Nat Belgique, Dept Invertebrates, B-1000 Brussels, Belgium</t>
  </si>
  <si>
    <t>Jordaens, K (corresponding author), Univ Antwerp, Dept Biol, Evolutionary Biol Grp, Groenenborgerlaan 171, B-2020 Antwerp, Belgium.</t>
  </si>
  <si>
    <t>kurt.jordaens@ua.ac.be</t>
  </si>
  <si>
    <t>BRILL ACADEMIC PUBLISHERS</t>
  </si>
  <si>
    <t>LEIDEN</t>
  </si>
  <si>
    <t>PLANTIJNSTRAAT 2, P O BOX 9000, 2300 PA LEIDEN, NETHERLANDS</t>
  </si>
  <si>
    <t>1570-7555</t>
  </si>
  <si>
    <t>1570-7563</t>
  </si>
  <si>
    <t>ANIM BIOL</t>
  </si>
  <si>
    <t>Anim. Biol.</t>
  </si>
  <si>
    <t>10.1163/157075607780377965</t>
  </si>
  <si>
    <t>170TX</t>
  </si>
  <si>
    <t>WOS:000246689000003</t>
  </si>
  <si>
    <t>Mandal, C; Chatterjee, M; Sinha, D</t>
  </si>
  <si>
    <t>Investigation of 9-o-acetylated sialoglycoconjugates in childhood acute lymphoblastic leukaemia</t>
  </si>
  <si>
    <t>BRITISH JOURNAL OF HAEMATOLOGY</t>
  </si>
  <si>
    <t>sialic acids; 9-O-acetylated sialoglycoconjugates; anti-9-O-acetylated sialoglycoconjugates; minimal residual disease (MRD); childhood acute lymphoblastic leukaemia (ALL)</t>
  </si>
  <si>
    <t>MINIMAL RESIDUAL DISEASE; ACID-BINDING LECTIN; INFLUENZA-C-VIRUS; ACETYLATED SIALIC ACIDS; MURINE ERYTHROLEUKEMIA-CELLS; POLYMERASE-CHAIN-REACTION; CENTRAL-NERVOUS-SYSTEM; ACHATINA-FULICA SNAIL; DE-ORTHO-ACETYLATION; HUMAN COLONIC MUCIN</t>
  </si>
  <si>
    <t>Indian Assoc Cultivat Sci, Immunobiol Div, Calcutta 700032, W Bengal, India</t>
  </si>
  <si>
    <t>Mandal, C (corresponding author), Indian Assoc Cultivat Sci, Immunobiol Div, 4 Raja SC Mullick Rd, Calcutta 700032, W Bengal, India.</t>
  </si>
  <si>
    <t>0007-1048</t>
  </si>
  <si>
    <t>BRIT J HAEMATOL</t>
  </si>
  <si>
    <t>Br. J. Haematol.</t>
  </si>
  <si>
    <t>10.1046/j.1365-2141.2000.02105.x</t>
  </si>
  <si>
    <t>Hematology</t>
  </si>
  <si>
    <t>363VF</t>
  </si>
  <si>
    <t>WOS:000089857800006</t>
  </si>
  <si>
    <t>Idpaper</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</si>
  <si>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</si>
  <si>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</si>
  <si>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</si>
  <si>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</si>
  <si>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</si>
  <si>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</si>
  <si>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</si>
  <si>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</si>
  <si>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</si>
  <si>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</si>
  <si>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</si>
  <si>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</si>
  <si>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</si>
  <si>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</si>
  <si>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</si>
  <si>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</si>
  <si>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</si>
  <si>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</si>
  <si>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</si>
  <si>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</si>
  <si>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</si>
  <si>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</si>
  <si>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</si>
  <si>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</si>
  <si>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</si>
  <si>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</si>
  <si>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</si>
  <si>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</si>
  <si>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</si>
  <si>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</si>
  <si>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</si>
  <si>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</si>
  <si>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</si>
  <si>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</si>
  <si>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</si>
  <si>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</si>
  <si>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</si>
  <si>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</si>
  <si>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</si>
  <si>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</si>
  <si>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</si>
  <si>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</si>
  <si>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</si>
  <si>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</si>
  <si>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</si>
  <si>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</si>
  <si>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</si>
  <si>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</si>
  <si>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</si>
  <si>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</si>
  <si>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</si>
  <si>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</si>
  <si>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</si>
  <si>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</si>
  <si>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</si>
  <si>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</si>
  <si>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</si>
  <si>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</si>
  <si>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</si>
  <si>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</si>
  <si>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</si>
  <si>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</si>
  <si>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</si>
  <si>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</si>
  <si>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</si>
  <si>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</si>
  <si>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</si>
  <si>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</si>
  <si>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</si>
  <si>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</si>
  <si>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</si>
  <si>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</si>
  <si>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</si>
  <si>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</si>
  <si>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</si>
  <si>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</si>
  <si>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</si>
  <si>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</si>
  <si>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</si>
  <si>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</si>
  <si>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</si>
  <si>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</si>
  <si>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</si>
  <si>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</si>
  <si>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</si>
  <si>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</si>
  <si>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</si>
  <si>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</si>
  <si>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</si>
  <si>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</si>
  <si>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</si>
  <si>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</si>
  <si>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</si>
  <si>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</si>
  <si>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</si>
  <si>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</si>
  <si>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</si>
  <si>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</si>
  <si>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</si>
  <si>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</si>
  <si>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</si>
  <si>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</si>
  <si>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</si>
  <si>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</si>
  <si>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</si>
  <si>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</si>
  <si>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</si>
  <si>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</si>
  <si>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</si>
  <si>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</si>
  <si>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</si>
  <si>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</si>
  <si>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</si>
  <si>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</si>
  <si>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</si>
  <si>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</si>
  <si>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</si>
  <si>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</si>
  <si>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</si>
  <si>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</si>
  <si>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</si>
  <si>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</si>
  <si>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</si>
  <si>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</si>
  <si>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</si>
  <si>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</si>
  <si>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</si>
  <si>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</si>
  <si>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</si>
  <si>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</si>
  <si>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</si>
  <si>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</si>
  <si>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</si>
  <si>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</si>
  <si>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</si>
  <si>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</si>
  <si>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</si>
  <si>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</si>
  <si>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</si>
  <si>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</si>
  <si>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</si>
  <si>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</si>
  <si>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</si>
  <si>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</si>
  <si>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</si>
  <si>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</si>
  <si>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</si>
  <si>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</si>
  <si>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</si>
  <si>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</si>
  <si>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</si>
  <si>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</si>
  <si>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</si>
  <si>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</si>
  <si>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</si>
  <si>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</si>
  <si>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</si>
  <si>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</si>
  <si>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</si>
  <si>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</si>
  <si>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</si>
  <si>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</si>
  <si>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</si>
  <si>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</si>
  <si>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</si>
  <si>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</si>
  <si>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</si>
  <si>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</si>
  <si>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</si>
  <si>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</si>
  <si>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</si>
  <si>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</si>
  <si>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</si>
  <si>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</si>
  <si>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</si>
  <si>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</si>
  <si>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</si>
  <si>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</si>
  <si>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</si>
  <si>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</si>
  <si>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</si>
  <si>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</si>
  <si>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</si>
  <si>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</si>
  <si>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</si>
  <si>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</si>
  <si>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</si>
  <si>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</si>
  <si>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</si>
  <si>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</si>
  <si>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</si>
  <si>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</si>
  <si>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ParasiteSpecies</t>
  </si>
  <si>
    <t>Angiostrongylus cantonensis</t>
  </si>
  <si>
    <t>Angiostrongylus vasorum</t>
  </si>
  <si>
    <t>Angiostrongylus cantonensis, Angiostrongylus vasorum</t>
  </si>
  <si>
    <t>Read_what</t>
  </si>
  <si>
    <t>T</t>
  </si>
  <si>
    <t>P</t>
  </si>
  <si>
    <t>n</t>
  </si>
  <si>
    <t>Effects of parasitism and stress on the protein concentration of hemolymph have been investigated using the rat lungworm Angiostromgylus cantonensis in the snail host Achatina fulica. The normal hemolymph protein concentration, averaging 1.77 g/100 ml in noninfected snails, did not show any reduction when the hosts were infected with third stage larvae. When the infected snails were bled repeatedly, protein concentration showed a significant decrease by 0.6 g/100 ml. Starved, infected snails were capable of maintaining their hemolymph protein level within the normal range. This treatment, however, in combination with frequent bleeding, caused much stress to the snails and reduced survival. The number of survivors depended on the frequency of bleeding and on the food level.</t>
  </si>
  <si>
    <t xml:space="preserve">In the snail, Achatina fulica, parasitized by the rat lungworm Angiostrongylus cantonensis, levels of carbohydrate in hemolymph and digestive glands were determined. The normal level of hemolymph glucose of 11.7 mg% dropped to 4.25 mg% in the infected snails, a significant difference after only one week of infection. The level of total reducing sugar in the hemolymph also decreased significantly (12.3 mg% to 3.6 mg%) in this period. Later on, the snails were capable of adapting themselves to the parasitic infection and the concentration of hemolymph sugars returned to the normal range. Starvation caused a decrease in the carbohydrate reserves of the digestive gland only when the starved snails had been previously infected. </t>
  </si>
  <si>
    <t>NA</t>
  </si>
  <si>
    <t>usable</t>
  </si>
  <si>
    <t>y</t>
  </si>
  <si>
    <t>Angiostrongylus cantonensis, Angiostrongylus costaricensis</t>
  </si>
  <si>
    <t>Aelurostrongylus abstrusus</t>
  </si>
  <si>
    <t>Angiostrongylus cantonensis, Aelurostrongylus abstrusus, Strongyluris sp</t>
  </si>
  <si>
    <t>Mycoplasma, Citrobacter freundii</t>
  </si>
  <si>
    <t>Angiostrongylus cantonensis is a lungworm found in rats (mainly Rattus norvegicus) and is the main etiologic agent of eosinophilic meningitis after accidental human infection. Parasitological diagnosis is difficult because larvae are seldom found during cerebrospinal fluid examinations; molecular methods are thus required. According to Wang et al.1, more than 2,820 cases have been reported in approximately 30 countries, mostly in Asia and the Pacific Islands. A. cantonensis infection has been increasingly detected in travelers returning from endemic areas2 and is now considered to be a growing food safety concern3. Laboratory isolation and identification of this parasite were reported for the first time in Brazil in the State of Espírito Santo after eosinophilic meningitis was diagnosed in two patients4, followed by its detection in two patients in Pernambuco5. A. cantonensis larvae and adult worms or their deoxyribonucleic acid (DNA) have been detected in hosts from several coastal locations in Brazil, ranging from Pará in the north to Santa Catarina in the south6-8. However, A. cantonensis was not found in Rio Grande do Sul9. While trying to isolate larvae of Strongyloides ratti and S. venezuelensis in an investigation of antigens that are cross-reactive with A. costaricensis, a rat (R. norvegicus) was captured in Vila Fátima, Porto Alegre, Brazil (30° 2′ 53.99″ S 51° 9′ 30.69″ W). The animal was kept alive for the collection of larvae from its feces. The animal died several hours after capture, and necropsy was performed. The lungs showed several areas with white, hard and consolidated lesions that were removed and analyzed under a stereomicroscope. Eleven female and two male worms were found in the pulmonary arteries. The worms were clarified with creosote and mounted on slides for examination under an optical microscope. The morphology of the males' copulatory bursa (Figure 1) and the average length of the worms (females, 26.8 ± 2.41mm; males, 20 ± 1.41mm) were in accordance with data from the literature10. A real-time polymerase chain reaction demonstrated a similarity in cycle thresholds (CTs) between DNA sequences from the worms (CT=12) and from the Akita strain of A. cantonensis (CT=8). A. cantonensis most likely entered Brazil on cargo ships from endemic areas carrying infected rats or an intermediate host11. Porto Alegre is a commercial port city on the Guaíba River to which ships deliver many products, such as fertilizers, soybeans and salt, from many parts of the world, including India, Egypt, China and other areas of Brazil. Other Brazilian locations in which the presence of A. cantonensis has been reported are also in or adjacent to harbors, indicating that dispersion of the nematode may be occurring through rats on ships. Vila Fátima is approximately 11km from the Guaíba harbor and is linked to the port by a stream, Arroio Dilúvio, that is also partially linked to the wastepipe effluent system, which provides a natural habitat and pathway for rats. Although raw mollusks are not typically consumed in Brazil, currently available data indicate that sanitary education and epidemiological surveillance must be urgently updated. The increasing global transit of people and goods is rapidly changing the distribution pattern of infectious agents, such as A. cantonensis.</t>
  </si>
  <si>
    <t>http://ve.scielo.org/scielo.php?script=sci_arttext&amp;pid=S1690-46482014000200007</t>
  </si>
  <si>
    <t>Ancylostoma caninum, Angiostrongylus cantonensis, Oslerus rostratus, Rhabditis sp, Aphelenchoides sp, Caenorhabditis briggsae, Oslerus osleri, Cephaloboides nidrosiensis</t>
  </si>
  <si>
    <t>http://www.msptm.org/files/327_-_335_Constantino-Santos_DMA.pdf</t>
  </si>
  <si>
    <t>Strongyluris sp</t>
  </si>
  <si>
    <t>https://www.semanticscholar.org/paper/PHYLOGENY-OF-ANGIOSTRONGYLUS-CANTONENSIS-IN-BASED-C-Apichat-Narongrit/2fddf4ec061777a297a9824ec3c4245564394315</t>
  </si>
  <si>
    <t>Strongyloides stercoralis</t>
  </si>
  <si>
    <t>Aelurostrongylus abstrosus, Angiostrongylus sp, Strongyluris sp</t>
  </si>
  <si>
    <t>Phasmarhabditis hermaphrodita</t>
  </si>
  <si>
    <t>Caenorhabditis briggsae</t>
  </si>
  <si>
    <t>Aelurostrongylus abstrusus, Strongyluris sp</t>
  </si>
  <si>
    <t>Angiostrongylus cantonensis, Caenorhabditis sp, Strongyluris sp</t>
  </si>
  <si>
    <t>Rhabditella axei, Rhabditis terricola, Cruznema sp, Pristionchus entomophagus</t>
  </si>
  <si>
    <t>Aelurostrongylus abstrusus, Angiostrongylus vasorum, Troglostrongylus brevior, Crenosoma vulpis</t>
  </si>
  <si>
    <t>Angiostrongylus cantonensis, Angiostrongylus malaysiensis</t>
  </si>
  <si>
    <t>Rhabditis sp</t>
  </si>
  <si>
    <t>Cruzia tentaculata</t>
  </si>
  <si>
    <t>Caenorhabditis brenneri</t>
  </si>
  <si>
    <t>Ancylostoma caninum</t>
  </si>
  <si>
    <t>Acinetobacter baumannii</t>
  </si>
  <si>
    <t>Aeromonas hydrophila</t>
  </si>
  <si>
    <t>Angiostrongylus costaricensis</t>
  </si>
  <si>
    <t>Angiostrongylus malaysiensis</t>
  </si>
  <si>
    <t>Citrobacter freundii</t>
  </si>
  <si>
    <t>Crenosoma vulpis</t>
  </si>
  <si>
    <t>Escherichia coli</t>
  </si>
  <si>
    <t>Fasciola gigantica</t>
  </si>
  <si>
    <t>Klebsiella pneumoniae</t>
  </si>
  <si>
    <t>Oslerus osleri</t>
  </si>
  <si>
    <t>Oslerus rostratus</t>
  </si>
  <si>
    <t>Pseudomonas aeruginosa</t>
  </si>
  <si>
    <t>Rhabditis terricola</t>
  </si>
  <si>
    <t>Troglostrongylus brevior</t>
  </si>
  <si>
    <t>Chilomastix spp., Trichomonas spp., Giardia spp., Balantidium spp., Entamoeba spp., Lodamoeba spp., Blastocystis spp., Ascarioidea, Trichuroidea, Ancylostomatidae, Cestoda, Rhabditida, Citrobacter freundii, Escherichia coli, Klebsiella pneumoniae, Klebsiella azaenae, Aeromonas hydrophila, Acinetobacter baumannii, Pseudomonas aeruginosa, Campylobacter spp.</t>
  </si>
  <si>
    <t>Strongyloides stercoralis, Angiostrongylus cantonensis, Fasciola gigantica, Schistosoma mansoni</t>
  </si>
  <si>
    <t>Schistosoma mansoni</t>
  </si>
  <si>
    <t>Rhabditis axei</t>
  </si>
  <si>
    <t>Year</t>
  </si>
  <si>
    <t>nb_publications</t>
  </si>
  <si>
    <t>nb_publications_cum</t>
  </si>
  <si>
    <t>nb_species_cum</t>
  </si>
  <si>
    <t>new_species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</si>
</sst>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8"/>
      <name val="Arial"/>
    </font>
    <font>
      <sz val="10"/>
      <name val="Arial"/>
      <family val="2"/>
    </font>
    <font>
      <b/>
      <sz val="10"/>
      <name val="Arial"/>
      <family val="2"/>
    </font>
    <font>
      <b/>
      <sz val="12"/>
      <name val="Arial"/>
      <family val="2"/>
    </font>
    <font>
      <i/>
      <sz val="12"/>
      <name val="Arial"/>
      <family val="2"/>
    </font>
    <font>
      <sz val="12"/>
      <name val="Arial"/>
      <family val="2"/>
    </font>
    <font>
      <i/>
      <sz val="12"/>
      <color rgb="FFFF000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2" borderId="0" xfId="0" applyFill="1"/>
    <xf numFmtId="0" fontId="2" fillId="0" borderId="0" xfId="0" applyFont="1"/>
    <xf numFmtId="0" fontId="2" fillId="2" borderId="0" xfId="0" applyFont="1" applyFill="1"/>
    <xf numFmtId="0" fontId="0" fillId="0" borderId="0" xfId="0" applyFill="1"/>
    <xf numFmtId="0" fontId="2" fillId="0" borderId="0" xfId="0" applyFont="1" applyFill="1"/>
    <xf numFmtId="0" fontId="3" fillId="0" borderId="0" xfId="0" applyFont="1" applyAlignment="1">
      <alignment horizontal="right" vertical="center"/>
    </xf>
    <xf numFmtId="0" fontId="6" fillId="0" borderId="0" xfId="0" applyFont="1" applyAlignment="1">
      <alignment textRotation="90"/>
    </xf>
    <xf numFmtId="0" fontId="6" fillId="0" borderId="0" xfId="0" applyFont="1"/>
    <xf numFmtId="0" fontId="4" fillId="0" borderId="1" xfId="0" applyFont="1" applyBorder="1" applyAlignment="1">
      <alignment horizontal="right" vertical="center"/>
    </xf>
    <xf numFmtId="0" fontId="5" fillId="0" borderId="1" xfId="0" applyFont="1" applyBorder="1" applyAlignment="1">
      <alignment horizontal="center" textRotation="90" wrapText="1"/>
    </xf>
    <xf numFmtId="0" fontId="5" fillId="3" borderId="1" xfId="0" applyFont="1" applyFill="1" applyBorder="1" applyAlignment="1">
      <alignment horizontal="center" textRotation="90" wrapText="1"/>
    </xf>
    <xf numFmtId="0" fontId="7" fillId="3" borderId="1" xfId="0" applyFont="1" applyFill="1" applyBorder="1" applyAlignment="1">
      <alignment horizontal="center" textRotation="90" wrapText="1"/>
    </xf>
    <xf numFmtId="0" fontId="4" fillId="0" borderId="1" xfId="0" applyFont="1" applyBorder="1" applyAlignment="1">
      <alignment horizontal="center" vertical="center"/>
    </xf>
    <xf numFmtId="0" fontId="5" fillId="0" borderId="2" xfId="0" applyFont="1" applyFill="1" applyBorder="1" applyAlignment="1">
      <alignment horizontal="center" textRotation="90" wrapText="1"/>
    </xf>
    <xf numFmtId="0" fontId="0" fillId="0" borderId="0" xfId="0" applyAlignment="1">
      <alignment horizontal="center"/>
    </xf>
  </cellXfs>
  <cellStyles count="1">
    <cellStyle name="Normal" xfId="0" builtinId="0"/>
  </cellStyles>
  <dxfs count="3">
    <dxf>
      <fill>
        <patternFill patternType="solid">
          <fgColor rgb="FFC6E0B4"/>
          <bgColor rgb="FF000000"/>
        </patternFill>
      </fill>
    </dxf>
    <dxf>
      <font>
        <color rgb="FF006100"/>
      </font>
      <fill>
        <patternFill>
          <bgColor rgb="FFC6EFCE"/>
        </patternFill>
      </fill>
    </dxf>
    <dxf>
      <fill>
        <patternFill patternType="solid">
          <fgColor rgb="FFC6E0B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414844747312545"/>
          <c:y val="4.61361014994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time_patterns!$Z$1</c:f>
              <c:strCache>
                <c:ptCount val="1"/>
                <c:pt idx="0">
                  <c:v>nb_publications_cum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time_patterns!$A$2:$A$58</c:f>
              <c:numCache>
                <c:formatCode>General</c:formatCode>
                <c:ptCount val="57"/>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pt idx="55">
                  <c:v>2021</c:v>
                </c:pt>
                <c:pt idx="56">
                  <c:v>2022</c:v>
                </c:pt>
              </c:numCache>
            </c:numRef>
          </c:xVal>
          <c:yVal>
            <c:numRef>
              <c:f>time_patterns!$Z$2:$Z$58</c:f>
              <c:numCache>
                <c:formatCode>General</c:formatCode>
                <c:ptCount val="57"/>
                <c:pt idx="0">
                  <c:v>2</c:v>
                </c:pt>
                <c:pt idx="1">
                  <c:v>2</c:v>
                </c:pt>
                <c:pt idx="2">
                  <c:v>2</c:v>
                </c:pt>
                <c:pt idx="3">
                  <c:v>2</c:v>
                </c:pt>
                <c:pt idx="4">
                  <c:v>2</c:v>
                </c:pt>
                <c:pt idx="5">
                  <c:v>2</c:v>
                </c:pt>
                <c:pt idx="6">
                  <c:v>2</c:v>
                </c:pt>
                <c:pt idx="7">
                  <c:v>2</c:v>
                </c:pt>
                <c:pt idx="8">
                  <c:v>3</c:v>
                </c:pt>
                <c:pt idx="9">
                  <c:v>3</c:v>
                </c:pt>
                <c:pt idx="10">
                  <c:v>4</c:v>
                </c:pt>
                <c:pt idx="11">
                  <c:v>4</c:v>
                </c:pt>
                <c:pt idx="12">
                  <c:v>5</c:v>
                </c:pt>
                <c:pt idx="13">
                  <c:v>5</c:v>
                </c:pt>
                <c:pt idx="14">
                  <c:v>6</c:v>
                </c:pt>
                <c:pt idx="15">
                  <c:v>6</c:v>
                </c:pt>
                <c:pt idx="16">
                  <c:v>6</c:v>
                </c:pt>
                <c:pt idx="17">
                  <c:v>6</c:v>
                </c:pt>
                <c:pt idx="18">
                  <c:v>6</c:v>
                </c:pt>
                <c:pt idx="19">
                  <c:v>6</c:v>
                </c:pt>
                <c:pt idx="20">
                  <c:v>6</c:v>
                </c:pt>
                <c:pt idx="21">
                  <c:v>6</c:v>
                </c:pt>
                <c:pt idx="22">
                  <c:v>6</c:v>
                </c:pt>
                <c:pt idx="23">
                  <c:v>6</c:v>
                </c:pt>
                <c:pt idx="24">
                  <c:v>6</c:v>
                </c:pt>
                <c:pt idx="25">
                  <c:v>6</c:v>
                </c:pt>
                <c:pt idx="26">
                  <c:v>7</c:v>
                </c:pt>
                <c:pt idx="27">
                  <c:v>7</c:v>
                </c:pt>
                <c:pt idx="28">
                  <c:v>7</c:v>
                </c:pt>
                <c:pt idx="29">
                  <c:v>7</c:v>
                </c:pt>
                <c:pt idx="30">
                  <c:v>7</c:v>
                </c:pt>
                <c:pt idx="31">
                  <c:v>8</c:v>
                </c:pt>
                <c:pt idx="32">
                  <c:v>8</c:v>
                </c:pt>
                <c:pt idx="33">
                  <c:v>8</c:v>
                </c:pt>
                <c:pt idx="34">
                  <c:v>9</c:v>
                </c:pt>
                <c:pt idx="35">
                  <c:v>10</c:v>
                </c:pt>
                <c:pt idx="36">
                  <c:v>10</c:v>
                </c:pt>
                <c:pt idx="37">
                  <c:v>10</c:v>
                </c:pt>
                <c:pt idx="38">
                  <c:v>10</c:v>
                </c:pt>
                <c:pt idx="39">
                  <c:v>10</c:v>
                </c:pt>
                <c:pt idx="40">
                  <c:v>10</c:v>
                </c:pt>
                <c:pt idx="41">
                  <c:v>14</c:v>
                </c:pt>
                <c:pt idx="42">
                  <c:v>15</c:v>
                </c:pt>
                <c:pt idx="43">
                  <c:v>18</c:v>
                </c:pt>
                <c:pt idx="44">
                  <c:v>20</c:v>
                </c:pt>
                <c:pt idx="45">
                  <c:v>23</c:v>
                </c:pt>
                <c:pt idx="46">
                  <c:v>28</c:v>
                </c:pt>
                <c:pt idx="47">
                  <c:v>29</c:v>
                </c:pt>
                <c:pt idx="48">
                  <c:v>32</c:v>
                </c:pt>
                <c:pt idx="49">
                  <c:v>38</c:v>
                </c:pt>
                <c:pt idx="50">
                  <c:v>45</c:v>
                </c:pt>
                <c:pt idx="51">
                  <c:v>51</c:v>
                </c:pt>
                <c:pt idx="52">
                  <c:v>57</c:v>
                </c:pt>
                <c:pt idx="53">
                  <c:v>63</c:v>
                </c:pt>
                <c:pt idx="54">
                  <c:v>66</c:v>
                </c:pt>
                <c:pt idx="55">
                  <c:v>70</c:v>
                </c:pt>
                <c:pt idx="56">
                  <c:v>73</c:v>
                </c:pt>
              </c:numCache>
            </c:numRef>
          </c:yVal>
          <c:smooth val="0"/>
          <c:extLst>
            <c:ext xmlns:c16="http://schemas.microsoft.com/office/drawing/2014/chart" uri="{C3380CC4-5D6E-409C-BE32-E72D297353CC}">
              <c16:uniqueId val="{00000000-590E-422E-A589-3E052D41CBEA}"/>
            </c:ext>
          </c:extLst>
        </c:ser>
        <c:dLbls>
          <c:showLegendKey val="0"/>
          <c:showVal val="0"/>
          <c:showCatName val="0"/>
          <c:showSerName val="0"/>
          <c:showPercent val="0"/>
          <c:showBubbleSize val="0"/>
        </c:dLbls>
        <c:axId val="1644675535"/>
        <c:axId val="1644678031"/>
      </c:scatterChart>
      <c:valAx>
        <c:axId val="1644675535"/>
        <c:scaling>
          <c:orientation val="minMax"/>
          <c:max val="2022"/>
          <c:min val="196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78031"/>
        <c:crosses val="autoZero"/>
        <c:crossBetween val="midCat"/>
      </c:valAx>
      <c:valAx>
        <c:axId val="164467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75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time_patterns!$AB$1</c:f>
              <c:strCache>
                <c:ptCount val="1"/>
                <c:pt idx="0">
                  <c:v>nb_species_cum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time_patterns!$A$2:$A$58</c:f>
              <c:numCache>
                <c:formatCode>General</c:formatCode>
                <c:ptCount val="57"/>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pt idx="55">
                  <c:v>2021</c:v>
                </c:pt>
                <c:pt idx="56">
                  <c:v>2022</c:v>
                </c:pt>
              </c:numCache>
            </c:numRef>
          </c:xVal>
          <c:yVal>
            <c:numRef>
              <c:f>time_patterns!$AB$2:$AB$58</c:f>
              <c:numCache>
                <c:formatCode>General</c:formatCode>
                <c:ptCount val="57"/>
                <c:pt idx="0">
                  <c:v>1</c:v>
                </c:pt>
                <c:pt idx="1">
                  <c:v>1</c:v>
                </c:pt>
                <c:pt idx="2">
                  <c:v>1</c:v>
                </c:pt>
                <c:pt idx="3">
                  <c:v>1</c:v>
                </c:pt>
                <c:pt idx="4">
                  <c:v>1</c:v>
                </c:pt>
                <c:pt idx="5">
                  <c:v>1</c:v>
                </c:pt>
                <c:pt idx="6">
                  <c:v>1</c:v>
                </c:pt>
                <c:pt idx="7">
                  <c:v>1</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3</c:v>
                </c:pt>
                <c:pt idx="42">
                  <c:v>4</c:v>
                </c:pt>
                <c:pt idx="43">
                  <c:v>4</c:v>
                </c:pt>
                <c:pt idx="44">
                  <c:v>4</c:v>
                </c:pt>
                <c:pt idx="45">
                  <c:v>4</c:v>
                </c:pt>
                <c:pt idx="46">
                  <c:v>5</c:v>
                </c:pt>
                <c:pt idx="47">
                  <c:v>5</c:v>
                </c:pt>
                <c:pt idx="48">
                  <c:v>13</c:v>
                </c:pt>
                <c:pt idx="49">
                  <c:v>14</c:v>
                </c:pt>
                <c:pt idx="50">
                  <c:v>17</c:v>
                </c:pt>
                <c:pt idx="51">
                  <c:v>17</c:v>
                </c:pt>
                <c:pt idx="52">
                  <c:v>17</c:v>
                </c:pt>
                <c:pt idx="53">
                  <c:v>22</c:v>
                </c:pt>
                <c:pt idx="54">
                  <c:v>22</c:v>
                </c:pt>
                <c:pt idx="55">
                  <c:v>23</c:v>
                </c:pt>
                <c:pt idx="56">
                  <c:v>23</c:v>
                </c:pt>
              </c:numCache>
            </c:numRef>
          </c:yVal>
          <c:smooth val="0"/>
          <c:extLst>
            <c:ext xmlns:c16="http://schemas.microsoft.com/office/drawing/2014/chart" uri="{C3380CC4-5D6E-409C-BE32-E72D297353CC}">
              <c16:uniqueId val="{00000000-D42A-4344-8CC1-503473398D22}"/>
            </c:ext>
          </c:extLst>
        </c:ser>
        <c:dLbls>
          <c:showLegendKey val="0"/>
          <c:showVal val="0"/>
          <c:showCatName val="0"/>
          <c:showSerName val="0"/>
          <c:showPercent val="0"/>
          <c:showBubbleSize val="0"/>
        </c:dLbls>
        <c:axId val="9680687"/>
        <c:axId val="9683183"/>
      </c:scatterChart>
      <c:valAx>
        <c:axId val="9680687"/>
        <c:scaling>
          <c:orientation val="minMax"/>
          <c:max val="2022"/>
          <c:min val="196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183"/>
        <c:crosses val="autoZero"/>
        <c:crossBetween val="midCat"/>
      </c:valAx>
      <c:valAx>
        <c:axId val="968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31</xdr:col>
      <xdr:colOff>603570</xdr:colOff>
      <xdr:row>22</xdr:row>
      <xdr:rowOff>33416</xdr:rowOff>
    </xdr:from>
    <xdr:to>
      <xdr:col>38</xdr:col>
      <xdr:colOff>10948</xdr:colOff>
      <xdr:row>44</xdr:row>
      <xdr:rowOff>148434</xdr:rowOff>
    </xdr:to>
    <xdr:graphicFrame macro="">
      <xdr:nvGraphicFramePr>
        <xdr:cNvPr id="3" name="Graphique 2">
          <a:extLst>
            <a:ext uri="{FF2B5EF4-FFF2-40B4-BE49-F238E27FC236}">
              <a16:creationId xmlns:a16="http://schemas.microsoft.com/office/drawing/2014/main" id="{2C9B6917-55DF-4E0A-B4C8-C4C0CE942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412229</xdr:colOff>
      <xdr:row>23</xdr:row>
      <xdr:rowOff>163966</xdr:rowOff>
    </xdr:from>
    <xdr:to>
      <xdr:col>44</xdr:col>
      <xdr:colOff>511804</xdr:colOff>
      <xdr:row>46</xdr:row>
      <xdr:rowOff>151754</xdr:rowOff>
    </xdr:to>
    <xdr:graphicFrame macro="">
      <xdr:nvGraphicFramePr>
        <xdr:cNvPr id="4" name="Graphique 3">
          <a:extLst>
            <a:ext uri="{FF2B5EF4-FFF2-40B4-BE49-F238E27FC236}">
              <a16:creationId xmlns:a16="http://schemas.microsoft.com/office/drawing/2014/main" id="{426D29A2-0BA9-4867-B153-C8529A3B2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93"/>
  <sheetViews>
    <sheetView tabSelected="1" topLeftCell="A64" workbookViewId="0">
      <selection activeCell="B8" sqref="A1:BU193"/>
    </sheetView>
  </sheetViews>
  <sheetFormatPr defaultColWidth="8.88671875" defaultRowHeight="13.2" x14ac:dyDescent="0.25"/>
  <sheetData>
    <row r="1" spans="1:73" x14ac:dyDescent="0.25">
      <c r="A1" t="s">
        <v>3629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row>
    <row r="2" spans="1:73" x14ac:dyDescent="0.25">
      <c r="A2" t="s">
        <v>3630</v>
      </c>
      <c r="B2" t="s">
        <v>72</v>
      </c>
      <c r="C2" t="s">
        <v>73</v>
      </c>
      <c r="D2" t="s">
        <v>74</v>
      </c>
      <c r="E2" t="s">
        <v>74</v>
      </c>
      <c r="F2" t="s">
        <v>74</v>
      </c>
      <c r="G2" t="s">
        <v>75</v>
      </c>
      <c r="H2" t="s">
        <v>74</v>
      </c>
      <c r="I2" t="s">
        <v>74</v>
      </c>
      <c r="J2" t="s">
        <v>76</v>
      </c>
      <c r="K2" t="s">
        <v>77</v>
      </c>
      <c r="L2" t="s">
        <v>74</v>
      </c>
      <c r="M2" t="s">
        <v>74</v>
      </c>
      <c r="N2" t="s">
        <v>78</v>
      </c>
      <c r="O2" t="s">
        <v>79</v>
      </c>
      <c r="P2" t="s">
        <v>74</v>
      </c>
      <c r="Q2" t="s">
        <v>74</v>
      </c>
      <c r="R2" t="s">
        <v>74</v>
      </c>
      <c r="S2" t="s">
        <v>74</v>
      </c>
      <c r="T2" t="s">
        <v>74</v>
      </c>
      <c r="U2" t="s">
        <v>80</v>
      </c>
      <c r="V2" t="s">
        <v>81</v>
      </c>
      <c r="W2" t="s">
        <v>82</v>
      </c>
      <c r="X2" t="s">
        <v>83</v>
      </c>
      <c r="Y2" t="s">
        <v>74</v>
      </c>
      <c r="Z2" t="s">
        <v>84</v>
      </c>
      <c r="AA2" t="s">
        <v>85</v>
      </c>
      <c r="AB2" t="s">
        <v>86</v>
      </c>
      <c r="AC2" t="s">
        <v>87</v>
      </c>
      <c r="AD2" t="s">
        <v>74</v>
      </c>
      <c r="AE2" t="s">
        <v>74</v>
      </c>
      <c r="AF2" t="s">
        <v>74</v>
      </c>
      <c r="AG2" t="s">
        <v>74</v>
      </c>
      <c r="AH2">
        <v>30</v>
      </c>
      <c r="AI2">
        <v>91</v>
      </c>
      <c r="AJ2">
        <v>105</v>
      </c>
      <c r="AK2">
        <v>1</v>
      </c>
      <c r="AL2">
        <v>88</v>
      </c>
      <c r="AM2" t="s">
        <v>88</v>
      </c>
      <c r="AN2" t="s">
        <v>89</v>
      </c>
      <c r="AO2" t="s">
        <v>90</v>
      </c>
      <c r="AP2" t="s">
        <v>91</v>
      </c>
      <c r="AQ2" t="s">
        <v>92</v>
      </c>
      <c r="AR2" t="s">
        <v>74</v>
      </c>
      <c r="AS2" t="s">
        <v>93</v>
      </c>
      <c r="AT2" t="s">
        <v>94</v>
      </c>
      <c r="AU2" t="s">
        <v>95</v>
      </c>
      <c r="AV2">
        <v>2007</v>
      </c>
      <c r="AW2">
        <v>9</v>
      </c>
      <c r="AX2">
        <v>6</v>
      </c>
      <c r="AY2" t="s">
        <v>74</v>
      </c>
      <c r="AZ2" t="s">
        <v>74</v>
      </c>
      <c r="BA2" t="s">
        <v>74</v>
      </c>
      <c r="BB2" t="s">
        <v>74</v>
      </c>
      <c r="BC2">
        <v>693</v>
      </c>
      <c r="BD2">
        <v>702</v>
      </c>
      <c r="BE2" t="s">
        <v>74</v>
      </c>
      <c r="BF2" t="s">
        <v>96</v>
      </c>
      <c r="BG2" t="str">
        <f>HYPERLINK("http://dx.doi.org/10.1007/s10530-006-9069-6","http://dx.doi.org/10.1007/s10530-006-9069-6")</f>
        <v>http://dx.doi.org/10.1007/s10530-006-9069-6</v>
      </c>
      <c r="BH2" t="s">
        <v>74</v>
      </c>
      <c r="BI2" t="s">
        <v>74</v>
      </c>
      <c r="BJ2">
        <v>10</v>
      </c>
      <c r="BK2" t="s">
        <v>97</v>
      </c>
      <c r="BL2" t="s">
        <v>98</v>
      </c>
      <c r="BM2" t="s">
        <v>99</v>
      </c>
      <c r="BN2" t="s">
        <v>100</v>
      </c>
      <c r="BO2" t="s">
        <v>74</v>
      </c>
      <c r="BP2" t="s">
        <v>74</v>
      </c>
      <c r="BQ2" t="s">
        <v>74</v>
      </c>
      <c r="BR2" t="s">
        <v>74</v>
      </c>
      <c r="BS2" t="s">
        <v>101</v>
      </c>
      <c r="BT2" t="s">
        <v>102</v>
      </c>
      <c r="BU2" t="str">
        <f>HYPERLINK("https%3A%2F%2Fwww.webofscience.com%2Fwos%2Fwoscc%2Ffull-record%2FWOS:000248805300007","View Full Record in Web of Science")</f>
        <v>View Full Record in Web of Science</v>
      </c>
    </row>
    <row r="3" spans="1:73" x14ac:dyDescent="0.25">
      <c r="A3" t="s">
        <v>3631</v>
      </c>
      <c r="B3" t="s">
        <v>72</v>
      </c>
      <c r="C3" t="s">
        <v>103</v>
      </c>
      <c r="D3" t="s">
        <v>74</v>
      </c>
      <c r="E3" t="s">
        <v>74</v>
      </c>
      <c r="F3" t="s">
        <v>74</v>
      </c>
      <c r="G3" t="s">
        <v>104</v>
      </c>
      <c r="H3" t="s">
        <v>74</v>
      </c>
      <c r="I3" t="s">
        <v>74</v>
      </c>
      <c r="J3" t="s">
        <v>105</v>
      </c>
      <c r="K3" t="s">
        <v>106</v>
      </c>
      <c r="L3" t="s">
        <v>74</v>
      </c>
      <c r="M3" t="s">
        <v>74</v>
      </c>
      <c r="N3" t="s">
        <v>78</v>
      </c>
      <c r="O3" t="s">
        <v>79</v>
      </c>
      <c r="P3" t="s">
        <v>74</v>
      </c>
      <c r="Q3" t="s">
        <v>74</v>
      </c>
      <c r="R3" t="s">
        <v>74</v>
      </c>
      <c r="S3" t="s">
        <v>74</v>
      </c>
      <c r="T3" t="s">
        <v>74</v>
      </c>
      <c r="U3" t="s">
        <v>107</v>
      </c>
      <c r="V3" t="s">
        <v>108</v>
      </c>
      <c r="W3" t="s">
        <v>109</v>
      </c>
      <c r="X3" t="s">
        <v>110</v>
      </c>
      <c r="Y3" t="s">
        <v>74</v>
      </c>
      <c r="Z3" t="s">
        <v>111</v>
      </c>
      <c r="AA3" t="s">
        <v>112</v>
      </c>
      <c r="AB3" t="s">
        <v>113</v>
      </c>
      <c r="AC3" t="s">
        <v>114</v>
      </c>
      <c r="AD3" t="s">
        <v>115</v>
      </c>
      <c r="AE3" t="s">
        <v>116</v>
      </c>
      <c r="AF3" t="s">
        <v>117</v>
      </c>
      <c r="AG3" t="s">
        <v>74</v>
      </c>
      <c r="AH3">
        <v>25</v>
      </c>
      <c r="AI3">
        <v>2</v>
      </c>
      <c r="AJ3">
        <v>6</v>
      </c>
      <c r="AK3">
        <v>1</v>
      </c>
      <c r="AL3">
        <v>3</v>
      </c>
      <c r="AM3" t="s">
        <v>118</v>
      </c>
      <c r="AN3" t="s">
        <v>119</v>
      </c>
      <c r="AO3" t="s">
        <v>120</v>
      </c>
      <c r="AP3" t="s">
        <v>121</v>
      </c>
      <c r="AQ3" t="s">
        <v>74</v>
      </c>
      <c r="AR3" t="s">
        <v>74</v>
      </c>
      <c r="AS3" t="s">
        <v>122</v>
      </c>
      <c r="AT3" t="s">
        <v>123</v>
      </c>
      <c r="AU3" t="s">
        <v>124</v>
      </c>
      <c r="AV3">
        <v>2017</v>
      </c>
      <c r="AW3">
        <v>22</v>
      </c>
      <c r="AX3">
        <v>3</v>
      </c>
      <c r="AY3" t="s">
        <v>74</v>
      </c>
      <c r="AZ3" t="s">
        <v>74</v>
      </c>
      <c r="BA3" t="s">
        <v>74</v>
      </c>
      <c r="BB3" t="s">
        <v>74</v>
      </c>
      <c r="BC3">
        <v>6276</v>
      </c>
      <c r="BD3">
        <v>6286</v>
      </c>
      <c r="BE3" t="s">
        <v>74</v>
      </c>
      <c r="BF3" t="s">
        <v>125</v>
      </c>
      <c r="BG3" t="str">
        <f>HYPERLINK("http://dx.doi.org/10.21897/rmvz.1132","http://dx.doi.org/10.21897/rmvz.1132")</f>
        <v>http://dx.doi.org/10.21897/rmvz.1132</v>
      </c>
      <c r="BH3" t="s">
        <v>74</v>
      </c>
      <c r="BI3" t="s">
        <v>74</v>
      </c>
      <c r="BJ3">
        <v>11</v>
      </c>
      <c r="BK3" t="s">
        <v>126</v>
      </c>
      <c r="BL3" t="s">
        <v>98</v>
      </c>
      <c r="BM3" t="s">
        <v>127</v>
      </c>
      <c r="BN3" t="s">
        <v>128</v>
      </c>
      <c r="BO3" t="s">
        <v>74</v>
      </c>
      <c r="BP3" t="s">
        <v>129</v>
      </c>
      <c r="BQ3" t="s">
        <v>74</v>
      </c>
      <c r="BR3" t="s">
        <v>74</v>
      </c>
      <c r="BS3" t="s">
        <v>101</v>
      </c>
      <c r="BT3" t="s">
        <v>130</v>
      </c>
      <c r="BU3" t="str">
        <f>HYPERLINK("https%3A%2F%2Fwww.webofscience.com%2Fwos%2Fwoscc%2Ffull-record%2FWOS:000444087800010","View Full Record in Web of Science")</f>
        <v>View Full Record in Web of Science</v>
      </c>
    </row>
    <row r="4" spans="1:73" x14ac:dyDescent="0.25">
      <c r="A4" t="s">
        <v>3632</v>
      </c>
      <c r="B4" t="s">
        <v>72</v>
      </c>
      <c r="C4" t="s">
        <v>131</v>
      </c>
      <c r="D4" t="s">
        <v>74</v>
      </c>
      <c r="E4" t="s">
        <v>74</v>
      </c>
      <c r="F4" t="s">
        <v>74</v>
      </c>
      <c r="G4" t="s">
        <v>132</v>
      </c>
      <c r="H4" t="s">
        <v>74</v>
      </c>
      <c r="I4" t="s">
        <v>74</v>
      </c>
      <c r="J4" t="s">
        <v>133</v>
      </c>
      <c r="K4" t="s">
        <v>134</v>
      </c>
      <c r="L4" t="s">
        <v>74</v>
      </c>
      <c r="M4" t="s">
        <v>74</v>
      </c>
      <c r="N4" t="s">
        <v>78</v>
      </c>
      <c r="O4" t="s">
        <v>79</v>
      </c>
      <c r="P4" t="s">
        <v>74</v>
      </c>
      <c r="Q4" t="s">
        <v>74</v>
      </c>
      <c r="R4" t="s">
        <v>74</v>
      </c>
      <c r="S4" t="s">
        <v>74</v>
      </c>
      <c r="T4" t="s">
        <v>74</v>
      </c>
      <c r="U4" t="s">
        <v>135</v>
      </c>
      <c r="V4" t="s">
        <v>136</v>
      </c>
      <c r="W4" t="s">
        <v>137</v>
      </c>
      <c r="X4" t="s">
        <v>138</v>
      </c>
      <c r="Y4" t="s">
        <v>74</v>
      </c>
      <c r="Z4" t="s">
        <v>139</v>
      </c>
      <c r="AA4" t="s">
        <v>140</v>
      </c>
      <c r="AB4" t="s">
        <v>74</v>
      </c>
      <c r="AC4" t="s">
        <v>141</v>
      </c>
      <c r="AD4" t="s">
        <v>142</v>
      </c>
      <c r="AE4" t="s">
        <v>143</v>
      </c>
      <c r="AF4" t="s">
        <v>144</v>
      </c>
      <c r="AG4" t="s">
        <v>74</v>
      </c>
      <c r="AH4">
        <v>17</v>
      </c>
      <c r="AI4">
        <v>5</v>
      </c>
      <c r="AJ4">
        <v>6</v>
      </c>
      <c r="AK4">
        <v>0</v>
      </c>
      <c r="AL4">
        <v>4</v>
      </c>
      <c r="AM4" t="s">
        <v>145</v>
      </c>
      <c r="AN4" t="s">
        <v>146</v>
      </c>
      <c r="AO4" t="s">
        <v>147</v>
      </c>
      <c r="AP4" t="s">
        <v>148</v>
      </c>
      <c r="AQ4" t="s">
        <v>149</v>
      </c>
      <c r="AR4" t="s">
        <v>74</v>
      </c>
      <c r="AS4" t="s">
        <v>134</v>
      </c>
      <c r="AT4" t="s">
        <v>150</v>
      </c>
      <c r="AU4" t="s">
        <v>151</v>
      </c>
      <c r="AV4">
        <v>2016</v>
      </c>
      <c r="AW4">
        <v>53</v>
      </c>
      <c r="AX4">
        <v>1</v>
      </c>
      <c r="AY4" t="s">
        <v>74</v>
      </c>
      <c r="AZ4" t="s">
        <v>74</v>
      </c>
      <c r="BA4" t="s">
        <v>74</v>
      </c>
      <c r="BB4" t="s">
        <v>74</v>
      </c>
      <c r="BC4">
        <v>109</v>
      </c>
      <c r="BD4">
        <v>112</v>
      </c>
      <c r="BE4" t="s">
        <v>74</v>
      </c>
      <c r="BF4" t="s">
        <v>152</v>
      </c>
      <c r="BG4" t="str">
        <f>HYPERLINK("http://dx.doi.org/10.1515/helmin-2015-0071","http://dx.doi.org/10.1515/helmin-2015-0071")</f>
        <v>http://dx.doi.org/10.1515/helmin-2015-0071</v>
      </c>
      <c r="BH4" t="s">
        <v>74</v>
      </c>
      <c r="BI4" t="s">
        <v>74</v>
      </c>
      <c r="BJ4">
        <v>4</v>
      </c>
      <c r="BK4" t="s">
        <v>153</v>
      </c>
      <c r="BL4" t="s">
        <v>98</v>
      </c>
      <c r="BM4" t="s">
        <v>153</v>
      </c>
      <c r="BN4" t="s">
        <v>154</v>
      </c>
      <c r="BO4" t="s">
        <v>74</v>
      </c>
      <c r="BP4" t="s">
        <v>155</v>
      </c>
      <c r="BQ4" t="s">
        <v>74</v>
      </c>
      <c r="BR4" t="s">
        <v>74</v>
      </c>
      <c r="BS4" t="s">
        <v>101</v>
      </c>
      <c r="BT4" t="s">
        <v>156</v>
      </c>
      <c r="BU4" t="str">
        <f>HYPERLINK("https%3A%2F%2Fwww.webofscience.com%2Fwos%2Fwoscc%2Ffull-record%2FWOS:000372293600015","View Full Record in Web of Science")</f>
        <v>View Full Record in Web of Science</v>
      </c>
    </row>
    <row r="5" spans="1:73" x14ac:dyDescent="0.25">
      <c r="A5" t="s">
        <v>3633</v>
      </c>
      <c r="B5" t="s">
        <v>72</v>
      </c>
      <c r="C5" t="s">
        <v>157</v>
      </c>
      <c r="D5" t="s">
        <v>74</v>
      </c>
      <c r="E5" t="s">
        <v>74</v>
      </c>
      <c r="F5" t="s">
        <v>74</v>
      </c>
      <c r="G5" t="s">
        <v>158</v>
      </c>
      <c r="H5" t="s">
        <v>74</v>
      </c>
      <c r="I5" t="s">
        <v>74</v>
      </c>
      <c r="J5" t="s">
        <v>159</v>
      </c>
      <c r="K5" t="s">
        <v>160</v>
      </c>
      <c r="L5" t="s">
        <v>74</v>
      </c>
      <c r="M5" t="s">
        <v>74</v>
      </c>
      <c r="N5" t="s">
        <v>78</v>
      </c>
      <c r="O5" t="s">
        <v>79</v>
      </c>
      <c r="P5" t="s">
        <v>74</v>
      </c>
      <c r="Q5" t="s">
        <v>74</v>
      </c>
      <c r="R5" t="s">
        <v>74</v>
      </c>
      <c r="S5" t="s">
        <v>74</v>
      </c>
      <c r="T5" t="s">
        <v>74</v>
      </c>
      <c r="U5" t="s">
        <v>161</v>
      </c>
      <c r="V5" t="s">
        <v>162</v>
      </c>
      <c r="W5" t="s">
        <v>163</v>
      </c>
      <c r="X5" t="s">
        <v>164</v>
      </c>
      <c r="Y5" t="s">
        <v>74</v>
      </c>
      <c r="Z5" t="s">
        <v>165</v>
      </c>
      <c r="AA5" t="s">
        <v>166</v>
      </c>
      <c r="AB5" t="s">
        <v>167</v>
      </c>
      <c r="AC5" t="s">
        <v>168</v>
      </c>
      <c r="AD5" t="s">
        <v>74</v>
      </c>
      <c r="AE5" t="s">
        <v>74</v>
      </c>
      <c r="AF5" t="s">
        <v>74</v>
      </c>
      <c r="AG5" t="s">
        <v>74</v>
      </c>
      <c r="AH5">
        <v>14</v>
      </c>
      <c r="AI5">
        <v>22</v>
      </c>
      <c r="AJ5">
        <v>26</v>
      </c>
      <c r="AK5">
        <v>0</v>
      </c>
      <c r="AL5">
        <v>16</v>
      </c>
      <c r="AM5" t="s">
        <v>169</v>
      </c>
      <c r="AN5" t="s">
        <v>170</v>
      </c>
      <c r="AO5" t="s">
        <v>171</v>
      </c>
      <c r="AP5" t="s">
        <v>172</v>
      </c>
      <c r="AQ5" t="s">
        <v>173</v>
      </c>
      <c r="AR5" t="s">
        <v>74</v>
      </c>
      <c r="AS5" t="s">
        <v>174</v>
      </c>
      <c r="AT5" t="s">
        <v>175</v>
      </c>
      <c r="AU5" t="s">
        <v>176</v>
      </c>
      <c r="AV5">
        <v>2015</v>
      </c>
      <c r="AW5">
        <v>51</v>
      </c>
      <c r="AX5">
        <v>3</v>
      </c>
      <c r="AY5" t="s">
        <v>74</v>
      </c>
      <c r="AZ5" t="s">
        <v>74</v>
      </c>
      <c r="BA5" t="s">
        <v>74</v>
      </c>
      <c r="BB5" t="s">
        <v>74</v>
      </c>
      <c r="BC5">
        <v>749</v>
      </c>
      <c r="BD5">
        <v>753</v>
      </c>
      <c r="BE5" t="s">
        <v>74</v>
      </c>
      <c r="BF5" t="s">
        <v>177</v>
      </c>
      <c r="BG5" t="str">
        <f>HYPERLINK("http://dx.doi.org/10.7589/2014-06-160","http://dx.doi.org/10.7589/2014-06-160")</f>
        <v>http://dx.doi.org/10.7589/2014-06-160</v>
      </c>
      <c r="BH5" t="s">
        <v>74</v>
      </c>
      <c r="BI5" t="s">
        <v>74</v>
      </c>
      <c r="BJ5">
        <v>5</v>
      </c>
      <c r="BK5" t="s">
        <v>178</v>
      </c>
      <c r="BL5" t="s">
        <v>98</v>
      </c>
      <c r="BM5" t="s">
        <v>178</v>
      </c>
      <c r="BN5" t="s">
        <v>179</v>
      </c>
      <c r="BO5">
        <v>25973628</v>
      </c>
      <c r="BP5" t="s">
        <v>74</v>
      </c>
      <c r="BQ5" t="s">
        <v>74</v>
      </c>
      <c r="BR5" t="s">
        <v>74</v>
      </c>
      <c r="BS5" t="s">
        <v>101</v>
      </c>
      <c r="BT5" t="s">
        <v>180</v>
      </c>
      <c r="BU5" t="str">
        <f>HYPERLINK("https%3A%2F%2Fwww.webofscience.com%2Fwos%2Fwoscc%2Ffull-record%2FWOS:000357765400026","View Full Record in Web of Science")</f>
        <v>View Full Record in Web of Science</v>
      </c>
    </row>
    <row r="6" spans="1:73" x14ac:dyDescent="0.25">
      <c r="A6" t="s">
        <v>3634</v>
      </c>
      <c r="B6" t="s">
        <v>72</v>
      </c>
      <c r="C6" t="s">
        <v>181</v>
      </c>
      <c r="D6" t="s">
        <v>74</v>
      </c>
      <c r="E6" t="s">
        <v>74</v>
      </c>
      <c r="F6" t="s">
        <v>74</v>
      </c>
      <c r="G6" t="s">
        <v>182</v>
      </c>
      <c r="H6" t="s">
        <v>74</v>
      </c>
      <c r="I6" t="s">
        <v>74</v>
      </c>
      <c r="J6" t="s">
        <v>183</v>
      </c>
      <c r="K6" t="s">
        <v>184</v>
      </c>
      <c r="L6" t="s">
        <v>74</v>
      </c>
      <c r="M6" t="s">
        <v>74</v>
      </c>
      <c r="N6" t="s">
        <v>78</v>
      </c>
      <c r="O6" t="s">
        <v>79</v>
      </c>
      <c r="P6" t="s">
        <v>74</v>
      </c>
      <c r="Q6" t="s">
        <v>74</v>
      </c>
      <c r="R6" t="s">
        <v>74</v>
      </c>
      <c r="S6" t="s">
        <v>74</v>
      </c>
      <c r="T6" t="s">
        <v>74</v>
      </c>
      <c r="U6" t="s">
        <v>185</v>
      </c>
      <c r="V6" t="s">
        <v>186</v>
      </c>
      <c r="W6" t="s">
        <v>187</v>
      </c>
      <c r="X6" t="s">
        <v>188</v>
      </c>
      <c r="Y6" t="s">
        <v>74</v>
      </c>
      <c r="Z6" t="s">
        <v>189</v>
      </c>
      <c r="AA6" t="s">
        <v>190</v>
      </c>
      <c r="AB6" t="s">
        <v>191</v>
      </c>
      <c r="AC6" t="s">
        <v>192</v>
      </c>
      <c r="AD6" t="s">
        <v>74</v>
      </c>
      <c r="AE6" t="s">
        <v>74</v>
      </c>
      <c r="AF6" t="s">
        <v>74</v>
      </c>
      <c r="AG6" t="s">
        <v>74</v>
      </c>
      <c r="AH6">
        <v>46</v>
      </c>
      <c r="AI6">
        <v>1</v>
      </c>
      <c r="AJ6">
        <v>1</v>
      </c>
      <c r="AK6">
        <v>0</v>
      </c>
      <c r="AL6">
        <v>1</v>
      </c>
      <c r="AM6" t="s">
        <v>193</v>
      </c>
      <c r="AN6" t="s">
        <v>194</v>
      </c>
      <c r="AO6" t="s">
        <v>195</v>
      </c>
      <c r="AP6" t="s">
        <v>196</v>
      </c>
      <c r="AQ6" t="s">
        <v>197</v>
      </c>
      <c r="AR6" t="s">
        <v>74</v>
      </c>
      <c r="AS6" t="s">
        <v>198</v>
      </c>
      <c r="AT6" t="s">
        <v>199</v>
      </c>
      <c r="AU6" t="s">
        <v>200</v>
      </c>
      <c r="AV6">
        <v>2020</v>
      </c>
      <c r="AW6">
        <v>80</v>
      </c>
      <c r="AX6">
        <v>2</v>
      </c>
      <c r="AY6" t="s">
        <v>74</v>
      </c>
      <c r="AZ6" t="s">
        <v>74</v>
      </c>
      <c r="BA6" t="s">
        <v>74</v>
      </c>
      <c r="BB6" t="s">
        <v>74</v>
      </c>
      <c r="BC6">
        <v>245</v>
      </c>
      <c r="BD6">
        <v>254</v>
      </c>
      <c r="BE6" t="s">
        <v>74</v>
      </c>
      <c r="BF6" t="s">
        <v>201</v>
      </c>
      <c r="BG6" t="str">
        <f>HYPERLINK("http://dx.doi.org/10.1590/1519-6984.190291","http://dx.doi.org/10.1590/1519-6984.190291")</f>
        <v>http://dx.doi.org/10.1590/1519-6984.190291</v>
      </c>
      <c r="BH6" t="s">
        <v>74</v>
      </c>
      <c r="BI6" t="s">
        <v>74</v>
      </c>
      <c r="BJ6">
        <v>10</v>
      </c>
      <c r="BK6" t="s">
        <v>202</v>
      </c>
      <c r="BL6" t="s">
        <v>98</v>
      </c>
      <c r="BM6" t="s">
        <v>203</v>
      </c>
      <c r="BN6" t="s">
        <v>204</v>
      </c>
      <c r="BO6">
        <v>31291398</v>
      </c>
      <c r="BP6" t="s">
        <v>205</v>
      </c>
      <c r="BQ6" t="s">
        <v>74</v>
      </c>
      <c r="BR6" t="s">
        <v>74</v>
      </c>
      <c r="BS6" t="s">
        <v>101</v>
      </c>
      <c r="BT6" t="s">
        <v>206</v>
      </c>
      <c r="BU6" t="str">
        <f>HYPERLINK("https%3A%2F%2Fwww.webofscience.com%2Fwos%2Fwoscc%2Ffull-record%2FWOS:000541781300003","View Full Record in Web of Science")</f>
        <v>View Full Record in Web of Science</v>
      </c>
    </row>
    <row r="7" spans="1:73" x14ac:dyDescent="0.25">
      <c r="A7" t="s">
        <v>3635</v>
      </c>
      <c r="B7" t="s">
        <v>72</v>
      </c>
      <c r="C7" t="s">
        <v>207</v>
      </c>
      <c r="D7" t="s">
        <v>74</v>
      </c>
      <c r="E7" t="s">
        <v>74</v>
      </c>
      <c r="F7" t="s">
        <v>74</v>
      </c>
      <c r="G7" t="s">
        <v>207</v>
      </c>
      <c r="H7" t="s">
        <v>74</v>
      </c>
      <c r="I7" t="s">
        <v>74</v>
      </c>
      <c r="J7" t="s">
        <v>208</v>
      </c>
      <c r="K7" t="s">
        <v>209</v>
      </c>
      <c r="L7" t="s">
        <v>74</v>
      </c>
      <c r="M7" t="s">
        <v>74</v>
      </c>
      <c r="N7" t="s">
        <v>210</v>
      </c>
      <c r="O7" t="s">
        <v>79</v>
      </c>
      <c r="P7" t="s">
        <v>74</v>
      </c>
      <c r="Q7" t="s">
        <v>74</v>
      </c>
      <c r="R7" t="s">
        <v>74</v>
      </c>
      <c r="S7" t="s">
        <v>74</v>
      </c>
      <c r="T7" t="s">
        <v>74</v>
      </c>
      <c r="U7" t="s">
        <v>211</v>
      </c>
      <c r="V7" t="s">
        <v>74</v>
      </c>
      <c r="W7" t="s">
        <v>212</v>
      </c>
      <c r="X7" t="s">
        <v>213</v>
      </c>
      <c r="Y7" t="s">
        <v>74</v>
      </c>
      <c r="Z7" t="s">
        <v>214</v>
      </c>
      <c r="AA7" t="s">
        <v>215</v>
      </c>
      <c r="AB7" t="s">
        <v>74</v>
      </c>
      <c r="AC7" t="s">
        <v>74</v>
      </c>
      <c r="AD7" t="s">
        <v>74</v>
      </c>
      <c r="AE7" t="s">
        <v>74</v>
      </c>
      <c r="AF7" t="s">
        <v>74</v>
      </c>
      <c r="AG7" t="s">
        <v>74</v>
      </c>
      <c r="AH7">
        <v>5</v>
      </c>
      <c r="AI7">
        <v>13</v>
      </c>
      <c r="AJ7">
        <v>20</v>
      </c>
      <c r="AK7">
        <v>0</v>
      </c>
      <c r="AL7">
        <v>3</v>
      </c>
      <c r="AM7" t="s">
        <v>209</v>
      </c>
      <c r="AN7" t="s">
        <v>216</v>
      </c>
      <c r="AO7" t="s">
        <v>217</v>
      </c>
      <c r="AP7" t="s">
        <v>218</v>
      </c>
      <c r="AQ7" t="s">
        <v>219</v>
      </c>
      <c r="AR7" t="s">
        <v>74</v>
      </c>
      <c r="AS7" t="s">
        <v>220</v>
      </c>
      <c r="AT7" t="s">
        <v>221</v>
      </c>
      <c r="AU7" t="s">
        <v>222</v>
      </c>
      <c r="AV7">
        <v>2001</v>
      </c>
      <c r="AW7">
        <v>35</v>
      </c>
      <c r="AX7">
        <v>6</v>
      </c>
      <c r="AY7" t="s">
        <v>74</v>
      </c>
      <c r="AZ7" t="s">
        <v>74</v>
      </c>
      <c r="BA7" t="s">
        <v>74</v>
      </c>
      <c r="BB7" t="s">
        <v>74</v>
      </c>
      <c r="BC7">
        <v>582</v>
      </c>
      <c r="BD7">
        <v>584</v>
      </c>
      <c r="BE7" t="s">
        <v>74</v>
      </c>
      <c r="BF7" t="s">
        <v>223</v>
      </c>
      <c r="BG7" t="str">
        <f>HYPERLINK("http://dx.doi.org/10.1590/S0034-89102001000600013","http://dx.doi.org/10.1590/S0034-89102001000600013")</f>
        <v>http://dx.doi.org/10.1590/S0034-89102001000600013</v>
      </c>
      <c r="BH7" t="s">
        <v>74</v>
      </c>
      <c r="BI7" t="s">
        <v>74</v>
      </c>
      <c r="BJ7">
        <v>3</v>
      </c>
      <c r="BK7" t="s">
        <v>224</v>
      </c>
      <c r="BL7" t="s">
        <v>225</v>
      </c>
      <c r="BM7" t="s">
        <v>224</v>
      </c>
      <c r="BN7" t="s">
        <v>226</v>
      </c>
      <c r="BO7">
        <v>11799473</v>
      </c>
      <c r="BP7" t="s">
        <v>227</v>
      </c>
      <c r="BQ7" t="s">
        <v>74</v>
      </c>
      <c r="BR7" t="s">
        <v>74</v>
      </c>
      <c r="BS7" t="s">
        <v>101</v>
      </c>
      <c r="BT7" t="s">
        <v>228</v>
      </c>
      <c r="BU7" t="str">
        <f>HYPERLINK("https%3A%2F%2Fwww.webofscience.com%2Fwos%2Fwoscc%2Ffull-record%2FWOS:000173287200013","View Full Record in Web of Science")</f>
        <v>View Full Record in Web of Science</v>
      </c>
    </row>
    <row r="8" spans="1:73" x14ac:dyDescent="0.25">
      <c r="A8" t="s">
        <v>3636</v>
      </c>
      <c r="B8" t="s">
        <v>72</v>
      </c>
      <c r="C8" t="s">
        <v>229</v>
      </c>
      <c r="D8" t="s">
        <v>74</v>
      </c>
      <c r="E8" t="s">
        <v>74</v>
      </c>
      <c r="F8" t="s">
        <v>74</v>
      </c>
      <c r="G8" t="s">
        <v>230</v>
      </c>
      <c r="H8" t="s">
        <v>74</v>
      </c>
      <c r="I8" t="s">
        <v>74</v>
      </c>
      <c r="J8" t="s">
        <v>231</v>
      </c>
      <c r="K8" t="s">
        <v>232</v>
      </c>
      <c r="L8" t="s">
        <v>74</v>
      </c>
      <c r="M8" t="s">
        <v>74</v>
      </c>
      <c r="N8" t="s">
        <v>78</v>
      </c>
      <c r="O8" t="s">
        <v>233</v>
      </c>
      <c r="P8" t="s">
        <v>74</v>
      </c>
      <c r="Q8" t="s">
        <v>74</v>
      </c>
      <c r="R8" t="s">
        <v>74</v>
      </c>
      <c r="S8" t="s">
        <v>74</v>
      </c>
      <c r="T8" t="s">
        <v>74</v>
      </c>
      <c r="U8" t="s">
        <v>234</v>
      </c>
      <c r="V8" t="s">
        <v>235</v>
      </c>
      <c r="W8" t="s">
        <v>236</v>
      </c>
      <c r="X8" t="s">
        <v>237</v>
      </c>
      <c r="Y8" t="s">
        <v>74</v>
      </c>
      <c r="Z8" t="s">
        <v>238</v>
      </c>
      <c r="AA8" t="s">
        <v>239</v>
      </c>
      <c r="AB8" t="s">
        <v>240</v>
      </c>
      <c r="AC8" t="s">
        <v>241</v>
      </c>
      <c r="AD8" t="s">
        <v>74</v>
      </c>
      <c r="AE8" t="s">
        <v>74</v>
      </c>
      <c r="AF8" t="s">
        <v>74</v>
      </c>
      <c r="AG8" t="s">
        <v>74</v>
      </c>
      <c r="AH8">
        <v>5</v>
      </c>
      <c r="AI8">
        <v>32</v>
      </c>
      <c r="AJ8">
        <v>38</v>
      </c>
      <c r="AK8">
        <v>0</v>
      </c>
      <c r="AL8">
        <v>8</v>
      </c>
      <c r="AM8" t="s">
        <v>242</v>
      </c>
      <c r="AN8" t="s">
        <v>243</v>
      </c>
      <c r="AO8" t="s">
        <v>244</v>
      </c>
      <c r="AP8" t="s">
        <v>245</v>
      </c>
      <c r="AQ8" t="s">
        <v>246</v>
      </c>
      <c r="AR8" t="s">
        <v>74</v>
      </c>
      <c r="AS8" t="s">
        <v>247</v>
      </c>
      <c r="AT8" t="s">
        <v>248</v>
      </c>
      <c r="AU8" t="s">
        <v>95</v>
      </c>
      <c r="AV8">
        <v>2007</v>
      </c>
      <c r="AW8">
        <v>101</v>
      </c>
      <c r="AX8">
        <v>8</v>
      </c>
      <c r="AY8" t="s">
        <v>74</v>
      </c>
      <c r="AZ8" t="s">
        <v>74</v>
      </c>
      <c r="BA8" t="s">
        <v>74</v>
      </c>
      <c r="BB8" t="s">
        <v>74</v>
      </c>
      <c r="BC8">
        <v>743</v>
      </c>
      <c r="BD8">
        <v>744</v>
      </c>
      <c r="BE8" t="s">
        <v>74</v>
      </c>
      <c r="BF8" t="s">
        <v>249</v>
      </c>
      <c r="BG8" t="str">
        <f>HYPERLINK("http://dx.doi.org/10.1016/j.trstmh.2007.03.012","http://dx.doi.org/10.1016/j.trstmh.2007.03.012")</f>
        <v>http://dx.doi.org/10.1016/j.trstmh.2007.03.012</v>
      </c>
      <c r="BH8" t="s">
        <v>74</v>
      </c>
      <c r="BI8" t="s">
        <v>74</v>
      </c>
      <c r="BJ8">
        <v>2</v>
      </c>
      <c r="BK8" t="s">
        <v>250</v>
      </c>
      <c r="BL8" t="s">
        <v>98</v>
      </c>
      <c r="BM8" t="s">
        <v>250</v>
      </c>
      <c r="BN8" t="s">
        <v>251</v>
      </c>
      <c r="BO8">
        <v>17481682</v>
      </c>
      <c r="BP8" t="s">
        <v>74</v>
      </c>
      <c r="BQ8" t="s">
        <v>74</v>
      </c>
      <c r="BR8" t="s">
        <v>74</v>
      </c>
      <c r="BS8" t="s">
        <v>101</v>
      </c>
      <c r="BT8" t="s">
        <v>252</v>
      </c>
      <c r="BU8" t="str">
        <f>HYPERLINK("https%3A%2F%2Fwww.webofscience.com%2Fwos%2Fwoscc%2Ffull-record%2FWOS:000248204300002","View Full Record in Web of Science")</f>
        <v>View Full Record in Web of Science</v>
      </c>
    </row>
    <row r="9" spans="1:73" x14ac:dyDescent="0.25">
      <c r="A9" t="s">
        <v>3637</v>
      </c>
      <c r="B9" t="s">
        <v>72</v>
      </c>
      <c r="C9" t="s">
        <v>253</v>
      </c>
      <c r="D9" t="s">
        <v>74</v>
      </c>
      <c r="E9" t="s">
        <v>74</v>
      </c>
      <c r="F9" t="s">
        <v>74</v>
      </c>
      <c r="G9" t="s">
        <v>254</v>
      </c>
      <c r="H9" t="s">
        <v>74</v>
      </c>
      <c r="I9" t="s">
        <v>74</v>
      </c>
      <c r="J9" t="s">
        <v>255</v>
      </c>
      <c r="K9" t="s">
        <v>256</v>
      </c>
      <c r="L9" t="s">
        <v>74</v>
      </c>
      <c r="M9" t="s">
        <v>74</v>
      </c>
      <c r="N9" t="s">
        <v>78</v>
      </c>
      <c r="O9" t="s">
        <v>79</v>
      </c>
      <c r="P9" t="s">
        <v>74</v>
      </c>
      <c r="Q9" t="s">
        <v>74</v>
      </c>
      <c r="R9" t="s">
        <v>74</v>
      </c>
      <c r="S9" t="s">
        <v>74</v>
      </c>
      <c r="T9" t="s">
        <v>74</v>
      </c>
      <c r="U9" t="s">
        <v>257</v>
      </c>
      <c r="V9" t="s">
        <v>258</v>
      </c>
      <c r="W9" t="s">
        <v>259</v>
      </c>
      <c r="X9" t="s">
        <v>260</v>
      </c>
      <c r="Y9" t="s">
        <v>74</v>
      </c>
      <c r="Z9" t="s">
        <v>261</v>
      </c>
      <c r="AA9" t="s">
        <v>262</v>
      </c>
      <c r="AB9" t="s">
        <v>74</v>
      </c>
      <c r="AC9" t="s">
        <v>263</v>
      </c>
      <c r="AD9" t="s">
        <v>74</v>
      </c>
      <c r="AE9" t="s">
        <v>74</v>
      </c>
      <c r="AF9" t="s">
        <v>74</v>
      </c>
      <c r="AG9" t="s">
        <v>74</v>
      </c>
      <c r="AH9">
        <v>33</v>
      </c>
      <c r="AI9">
        <v>21</v>
      </c>
      <c r="AJ9">
        <v>24</v>
      </c>
      <c r="AK9">
        <v>5</v>
      </c>
      <c r="AL9">
        <v>30</v>
      </c>
      <c r="AM9" t="s">
        <v>264</v>
      </c>
      <c r="AN9" t="s">
        <v>265</v>
      </c>
      <c r="AO9" t="s">
        <v>266</v>
      </c>
      <c r="AP9" t="s">
        <v>267</v>
      </c>
      <c r="AQ9" t="s">
        <v>268</v>
      </c>
      <c r="AR9" t="s">
        <v>74</v>
      </c>
      <c r="AS9" t="s">
        <v>269</v>
      </c>
      <c r="AT9" t="s">
        <v>270</v>
      </c>
      <c r="AU9" t="s">
        <v>271</v>
      </c>
      <c r="AV9">
        <v>2011</v>
      </c>
      <c r="AW9">
        <v>75</v>
      </c>
      <c r="AX9">
        <v>1</v>
      </c>
      <c r="AY9" t="s">
        <v>74</v>
      </c>
      <c r="AZ9" t="s">
        <v>74</v>
      </c>
      <c r="BA9" t="s">
        <v>74</v>
      </c>
      <c r="BB9" t="s">
        <v>74</v>
      </c>
      <c r="BC9">
        <v>20</v>
      </c>
      <c r="BD9">
        <v>25</v>
      </c>
      <c r="BE9" t="s">
        <v>74</v>
      </c>
      <c r="BF9" t="s">
        <v>272</v>
      </c>
      <c r="BG9" t="str">
        <f>HYPERLINK("http://dx.doi.org/10.1271/bbb.100389","http://dx.doi.org/10.1271/bbb.100389")</f>
        <v>http://dx.doi.org/10.1271/bbb.100389</v>
      </c>
      <c r="BH9" t="s">
        <v>74</v>
      </c>
      <c r="BI9" t="s">
        <v>74</v>
      </c>
      <c r="BJ9">
        <v>6</v>
      </c>
      <c r="BK9" t="s">
        <v>273</v>
      </c>
      <c r="BL9" t="s">
        <v>98</v>
      </c>
      <c r="BM9" t="s">
        <v>274</v>
      </c>
      <c r="BN9" t="s">
        <v>275</v>
      </c>
      <c r="BO9">
        <v>21228483</v>
      </c>
      <c r="BP9" t="s">
        <v>276</v>
      </c>
      <c r="BQ9" t="s">
        <v>74</v>
      </c>
      <c r="BR9" t="s">
        <v>74</v>
      </c>
      <c r="BS9" t="s">
        <v>101</v>
      </c>
      <c r="BT9" t="s">
        <v>277</v>
      </c>
      <c r="BU9" t="str">
        <f>HYPERLINK("https%3A%2F%2Fwww.webofscience.com%2Fwos%2Fwoscc%2Ffull-record%2FWOS:000287384100004","View Full Record in Web of Science")</f>
        <v>View Full Record in Web of Science</v>
      </c>
    </row>
    <row r="10" spans="1:73" x14ac:dyDescent="0.25">
      <c r="A10" t="s">
        <v>3638</v>
      </c>
      <c r="B10" t="s">
        <v>72</v>
      </c>
      <c r="C10" t="s">
        <v>278</v>
      </c>
      <c r="D10" t="s">
        <v>74</v>
      </c>
      <c r="E10" t="s">
        <v>74</v>
      </c>
      <c r="F10" t="s">
        <v>74</v>
      </c>
      <c r="G10" t="s">
        <v>279</v>
      </c>
      <c r="H10" t="s">
        <v>74</v>
      </c>
      <c r="I10" t="s">
        <v>74</v>
      </c>
      <c r="J10" t="s">
        <v>280</v>
      </c>
      <c r="K10" t="s">
        <v>281</v>
      </c>
      <c r="L10" t="s">
        <v>74</v>
      </c>
      <c r="M10" t="s">
        <v>74</v>
      </c>
      <c r="N10" t="s">
        <v>78</v>
      </c>
      <c r="O10" t="s">
        <v>79</v>
      </c>
      <c r="P10" t="s">
        <v>74</v>
      </c>
      <c r="Q10" t="s">
        <v>74</v>
      </c>
      <c r="R10" t="s">
        <v>74</v>
      </c>
      <c r="S10" t="s">
        <v>74</v>
      </c>
      <c r="T10" t="s">
        <v>74</v>
      </c>
      <c r="U10" t="s">
        <v>282</v>
      </c>
      <c r="V10" t="s">
        <v>283</v>
      </c>
      <c r="W10" t="s">
        <v>284</v>
      </c>
      <c r="X10" t="s">
        <v>285</v>
      </c>
      <c r="Y10" t="s">
        <v>74</v>
      </c>
      <c r="Z10" t="s">
        <v>286</v>
      </c>
      <c r="AA10" t="s">
        <v>287</v>
      </c>
      <c r="AB10" t="s">
        <v>74</v>
      </c>
      <c r="AC10" t="s">
        <v>288</v>
      </c>
      <c r="AD10" t="s">
        <v>74</v>
      </c>
      <c r="AE10" t="s">
        <v>74</v>
      </c>
      <c r="AF10" t="s">
        <v>74</v>
      </c>
      <c r="AG10" t="s">
        <v>74</v>
      </c>
      <c r="AH10">
        <v>27</v>
      </c>
      <c r="AI10">
        <v>2</v>
      </c>
      <c r="AJ10">
        <v>5</v>
      </c>
      <c r="AK10">
        <v>0</v>
      </c>
      <c r="AL10">
        <v>5</v>
      </c>
      <c r="AM10" t="s">
        <v>289</v>
      </c>
      <c r="AN10" t="s">
        <v>290</v>
      </c>
      <c r="AO10" t="s">
        <v>291</v>
      </c>
      <c r="AP10" t="s">
        <v>292</v>
      </c>
      <c r="AQ10" t="s">
        <v>74</v>
      </c>
      <c r="AR10" t="s">
        <v>74</v>
      </c>
      <c r="AS10" t="s">
        <v>293</v>
      </c>
      <c r="AT10" t="s">
        <v>294</v>
      </c>
      <c r="AU10" t="s">
        <v>295</v>
      </c>
      <c r="AV10">
        <v>2014</v>
      </c>
      <c r="AW10">
        <v>54</v>
      </c>
      <c r="AX10">
        <v>2</v>
      </c>
      <c r="AY10" t="s">
        <v>74</v>
      </c>
      <c r="AZ10" t="s">
        <v>74</v>
      </c>
      <c r="BA10" t="s">
        <v>74</v>
      </c>
      <c r="BB10" t="s">
        <v>74</v>
      </c>
      <c r="BC10">
        <v>174</v>
      </c>
      <c r="BD10">
        <v>185</v>
      </c>
      <c r="BE10" t="s">
        <v>74</v>
      </c>
      <c r="BF10" t="s">
        <v>74</v>
      </c>
      <c r="BG10" t="s">
        <v>74</v>
      </c>
      <c r="BH10" t="s">
        <v>74</v>
      </c>
      <c r="BI10" t="s">
        <v>74</v>
      </c>
      <c r="BJ10">
        <v>12</v>
      </c>
      <c r="BK10" t="s">
        <v>296</v>
      </c>
      <c r="BL10" t="s">
        <v>98</v>
      </c>
      <c r="BM10" t="s">
        <v>296</v>
      </c>
      <c r="BN10" t="s">
        <v>297</v>
      </c>
      <c r="BO10" t="s">
        <v>74</v>
      </c>
      <c r="BP10" t="s">
        <v>74</v>
      </c>
      <c r="BQ10" t="s">
        <v>74</v>
      </c>
      <c r="BR10" t="s">
        <v>74</v>
      </c>
      <c r="BS10" t="s">
        <v>101</v>
      </c>
      <c r="BT10" t="s">
        <v>298</v>
      </c>
      <c r="BU10" t="str">
        <f>HYPERLINK("https%3A%2F%2Fwww.webofscience.com%2Fwos%2Fwoscc%2Ffull-record%2FWOS:000352859500007","View Full Record in Web of Science")</f>
        <v>View Full Record in Web of Science</v>
      </c>
    </row>
    <row r="11" spans="1:73" x14ac:dyDescent="0.25">
      <c r="A11" t="s">
        <v>3639</v>
      </c>
      <c r="B11" t="s">
        <v>72</v>
      </c>
      <c r="C11" t="s">
        <v>299</v>
      </c>
      <c r="D11" t="s">
        <v>74</v>
      </c>
      <c r="E11" t="s">
        <v>74</v>
      </c>
      <c r="F11" t="s">
        <v>74</v>
      </c>
      <c r="G11" t="s">
        <v>300</v>
      </c>
      <c r="H11" t="s">
        <v>74</v>
      </c>
      <c r="I11" t="s">
        <v>74</v>
      </c>
      <c r="J11" t="s">
        <v>301</v>
      </c>
      <c r="K11" t="s">
        <v>302</v>
      </c>
      <c r="L11" t="s">
        <v>74</v>
      </c>
      <c r="M11" t="s">
        <v>74</v>
      </c>
      <c r="N11" t="s">
        <v>78</v>
      </c>
      <c r="O11" t="s">
        <v>79</v>
      </c>
      <c r="P11" t="s">
        <v>74</v>
      </c>
      <c r="Q11" t="s">
        <v>74</v>
      </c>
      <c r="R11" t="s">
        <v>74</v>
      </c>
      <c r="S11" t="s">
        <v>74</v>
      </c>
      <c r="T11" t="s">
        <v>74</v>
      </c>
      <c r="U11" t="s">
        <v>303</v>
      </c>
      <c r="V11" t="s">
        <v>304</v>
      </c>
      <c r="W11" t="s">
        <v>305</v>
      </c>
      <c r="X11" t="s">
        <v>306</v>
      </c>
      <c r="Y11" t="s">
        <v>74</v>
      </c>
      <c r="Z11" t="s">
        <v>307</v>
      </c>
      <c r="AA11" t="s">
        <v>308</v>
      </c>
      <c r="AB11" t="s">
        <v>74</v>
      </c>
      <c r="AC11" t="s">
        <v>74</v>
      </c>
      <c r="AD11" t="s">
        <v>309</v>
      </c>
      <c r="AE11" t="s">
        <v>310</v>
      </c>
      <c r="AF11" t="s">
        <v>311</v>
      </c>
      <c r="AG11" t="s">
        <v>74</v>
      </c>
      <c r="AH11">
        <v>51</v>
      </c>
      <c r="AI11">
        <v>3</v>
      </c>
      <c r="AJ11">
        <v>3</v>
      </c>
      <c r="AK11">
        <v>0</v>
      </c>
      <c r="AL11">
        <v>10</v>
      </c>
      <c r="AM11" t="s">
        <v>312</v>
      </c>
      <c r="AN11" t="s">
        <v>313</v>
      </c>
      <c r="AO11" t="s">
        <v>314</v>
      </c>
      <c r="AP11" t="s">
        <v>315</v>
      </c>
      <c r="AQ11" t="s">
        <v>74</v>
      </c>
      <c r="AR11" t="s">
        <v>74</v>
      </c>
      <c r="AS11" t="s">
        <v>316</v>
      </c>
      <c r="AT11" t="s">
        <v>317</v>
      </c>
      <c r="AU11" t="s">
        <v>318</v>
      </c>
      <c r="AV11">
        <v>2018</v>
      </c>
      <c r="AW11">
        <v>11</v>
      </c>
      <c r="AX11" t="s">
        <v>74</v>
      </c>
      <c r="AY11" t="s">
        <v>74</v>
      </c>
      <c r="AZ11" t="s">
        <v>74</v>
      </c>
      <c r="BA11" t="s">
        <v>74</v>
      </c>
      <c r="BB11" t="s">
        <v>74</v>
      </c>
      <c r="BC11" t="s">
        <v>74</v>
      </c>
      <c r="BD11" t="s">
        <v>74</v>
      </c>
      <c r="BE11">
        <v>113</v>
      </c>
      <c r="BF11" t="s">
        <v>319</v>
      </c>
      <c r="BG11" t="str">
        <f>HYPERLINK("http://dx.doi.org/10.1186/s13071-018-2710-2","http://dx.doi.org/10.1186/s13071-018-2710-2")</f>
        <v>http://dx.doi.org/10.1186/s13071-018-2710-2</v>
      </c>
      <c r="BH11" t="s">
        <v>74</v>
      </c>
      <c r="BI11" t="s">
        <v>74</v>
      </c>
      <c r="BJ11">
        <v>8</v>
      </c>
      <c r="BK11" t="s">
        <v>320</v>
      </c>
      <c r="BL11" t="s">
        <v>98</v>
      </c>
      <c r="BM11" t="s">
        <v>320</v>
      </c>
      <c r="BN11" t="s">
        <v>321</v>
      </c>
      <c r="BO11">
        <v>29482644</v>
      </c>
      <c r="BP11" t="s">
        <v>155</v>
      </c>
      <c r="BQ11" t="s">
        <v>74</v>
      </c>
      <c r="BR11" t="s">
        <v>74</v>
      </c>
      <c r="BS11" t="s">
        <v>101</v>
      </c>
      <c r="BT11" t="s">
        <v>322</v>
      </c>
      <c r="BU11" t="str">
        <f>HYPERLINK("https%3A%2F%2Fwww.webofscience.com%2Fwos%2Fwoscc%2Ffull-record%2FWOS:000426303400002","View Full Record in Web of Science")</f>
        <v>View Full Record in Web of Science</v>
      </c>
    </row>
    <row r="12" spans="1:73" x14ac:dyDescent="0.25">
      <c r="A12" t="s">
        <v>3640</v>
      </c>
      <c r="B12" t="s">
        <v>72</v>
      </c>
      <c r="C12" t="s">
        <v>323</v>
      </c>
      <c r="D12" t="s">
        <v>74</v>
      </c>
      <c r="E12" t="s">
        <v>74</v>
      </c>
      <c r="F12" t="s">
        <v>74</v>
      </c>
      <c r="G12" t="s">
        <v>324</v>
      </c>
      <c r="H12" t="s">
        <v>74</v>
      </c>
      <c r="I12" t="s">
        <v>74</v>
      </c>
      <c r="J12" t="s">
        <v>325</v>
      </c>
      <c r="K12" t="s">
        <v>326</v>
      </c>
      <c r="L12" t="s">
        <v>74</v>
      </c>
      <c r="M12" t="s">
        <v>74</v>
      </c>
      <c r="N12" t="s">
        <v>78</v>
      </c>
      <c r="O12" t="s">
        <v>79</v>
      </c>
      <c r="P12" t="s">
        <v>74</v>
      </c>
      <c r="Q12" t="s">
        <v>74</v>
      </c>
      <c r="R12" t="s">
        <v>74</v>
      </c>
      <c r="S12" t="s">
        <v>74</v>
      </c>
      <c r="T12" t="s">
        <v>74</v>
      </c>
      <c r="U12" t="s">
        <v>327</v>
      </c>
      <c r="V12" t="s">
        <v>328</v>
      </c>
      <c r="W12" t="s">
        <v>329</v>
      </c>
      <c r="X12" t="s">
        <v>330</v>
      </c>
      <c r="Y12" t="s">
        <v>74</v>
      </c>
      <c r="Z12" t="s">
        <v>331</v>
      </c>
      <c r="AA12" t="s">
        <v>332</v>
      </c>
      <c r="AB12" t="s">
        <v>74</v>
      </c>
      <c r="AC12" t="s">
        <v>333</v>
      </c>
      <c r="AD12" t="s">
        <v>334</v>
      </c>
      <c r="AE12" t="s">
        <v>335</v>
      </c>
      <c r="AF12" t="s">
        <v>336</v>
      </c>
      <c r="AG12" t="s">
        <v>74</v>
      </c>
      <c r="AH12">
        <v>24</v>
      </c>
      <c r="AI12">
        <v>53</v>
      </c>
      <c r="AJ12">
        <v>58</v>
      </c>
      <c r="AK12">
        <v>2</v>
      </c>
      <c r="AL12">
        <v>70</v>
      </c>
      <c r="AM12" t="s">
        <v>337</v>
      </c>
      <c r="AN12" t="s">
        <v>338</v>
      </c>
      <c r="AO12" t="s">
        <v>339</v>
      </c>
      <c r="AP12" t="s">
        <v>340</v>
      </c>
      <c r="AQ12" t="s">
        <v>74</v>
      </c>
      <c r="AR12" t="s">
        <v>74</v>
      </c>
      <c r="AS12" t="s">
        <v>326</v>
      </c>
      <c r="AT12" t="s">
        <v>341</v>
      </c>
      <c r="AU12" t="s">
        <v>271</v>
      </c>
      <c r="AV12">
        <v>2013</v>
      </c>
      <c r="AW12">
        <v>39</v>
      </c>
      <c r="AX12" t="s">
        <v>74</v>
      </c>
      <c r="AY12" t="s">
        <v>74</v>
      </c>
      <c r="AZ12" t="s">
        <v>74</v>
      </c>
      <c r="BA12" t="s">
        <v>74</v>
      </c>
      <c r="BB12" t="s">
        <v>74</v>
      </c>
      <c r="BC12">
        <v>1</v>
      </c>
      <c r="BD12">
        <v>5</v>
      </c>
      <c r="BE12" t="s">
        <v>74</v>
      </c>
      <c r="BF12" t="s">
        <v>342</v>
      </c>
      <c r="BG12" t="str">
        <f>HYPERLINK("http://dx.doi.org/10.1016/j.peptides.2012.09.001","http://dx.doi.org/10.1016/j.peptides.2012.09.001")</f>
        <v>http://dx.doi.org/10.1016/j.peptides.2012.09.001</v>
      </c>
      <c r="BH12" t="s">
        <v>74</v>
      </c>
      <c r="BI12" t="s">
        <v>74</v>
      </c>
      <c r="BJ12">
        <v>5</v>
      </c>
      <c r="BK12" t="s">
        <v>343</v>
      </c>
      <c r="BL12" t="s">
        <v>98</v>
      </c>
      <c r="BM12" t="s">
        <v>343</v>
      </c>
      <c r="BN12" t="s">
        <v>344</v>
      </c>
      <c r="BO12">
        <v>23103587</v>
      </c>
      <c r="BP12" t="s">
        <v>74</v>
      </c>
      <c r="BQ12" t="s">
        <v>74</v>
      </c>
      <c r="BR12" t="s">
        <v>74</v>
      </c>
      <c r="BS12" t="s">
        <v>101</v>
      </c>
      <c r="BT12" t="s">
        <v>345</v>
      </c>
      <c r="BU12" t="str">
        <f>HYPERLINK("https%3A%2F%2Fwww.webofscience.com%2Fwos%2Fwoscc%2Ffull-record%2FWOS:000315839300001","View Full Record in Web of Science")</f>
        <v>View Full Record in Web of Science</v>
      </c>
    </row>
    <row r="13" spans="1:73" x14ac:dyDescent="0.25">
      <c r="A13" t="s">
        <v>3641</v>
      </c>
      <c r="B13" t="s">
        <v>72</v>
      </c>
      <c r="C13" t="s">
        <v>346</v>
      </c>
      <c r="D13" t="s">
        <v>74</v>
      </c>
      <c r="E13" t="s">
        <v>74</v>
      </c>
      <c r="F13" t="s">
        <v>74</v>
      </c>
      <c r="G13" t="s">
        <v>347</v>
      </c>
      <c r="H13" t="s">
        <v>74</v>
      </c>
      <c r="I13" t="s">
        <v>74</v>
      </c>
      <c r="J13" t="s">
        <v>348</v>
      </c>
      <c r="K13" t="s">
        <v>349</v>
      </c>
      <c r="L13" t="s">
        <v>74</v>
      </c>
      <c r="M13" t="s">
        <v>74</v>
      </c>
      <c r="N13" t="s">
        <v>78</v>
      </c>
      <c r="O13" t="s">
        <v>79</v>
      </c>
      <c r="P13" t="s">
        <v>74</v>
      </c>
      <c r="Q13" t="s">
        <v>74</v>
      </c>
      <c r="R13" t="s">
        <v>74</v>
      </c>
      <c r="S13" t="s">
        <v>74</v>
      </c>
      <c r="T13" t="s">
        <v>74</v>
      </c>
      <c r="U13" t="s">
        <v>350</v>
      </c>
      <c r="V13" t="s">
        <v>351</v>
      </c>
      <c r="W13" t="s">
        <v>352</v>
      </c>
      <c r="X13" t="s">
        <v>353</v>
      </c>
      <c r="Y13" t="s">
        <v>74</v>
      </c>
      <c r="Z13" t="s">
        <v>354</v>
      </c>
      <c r="AA13" t="s">
        <v>355</v>
      </c>
      <c r="AB13" t="s">
        <v>356</v>
      </c>
      <c r="AC13" t="s">
        <v>357</v>
      </c>
      <c r="AD13" t="s">
        <v>74</v>
      </c>
      <c r="AE13" t="s">
        <v>74</v>
      </c>
      <c r="AF13" t="s">
        <v>74</v>
      </c>
      <c r="AG13" t="s">
        <v>74</v>
      </c>
      <c r="AH13">
        <v>176</v>
      </c>
      <c r="AI13">
        <v>4</v>
      </c>
      <c r="AJ13">
        <v>5</v>
      </c>
      <c r="AK13">
        <v>2</v>
      </c>
      <c r="AL13">
        <v>38</v>
      </c>
      <c r="AM13" t="s">
        <v>358</v>
      </c>
      <c r="AN13" t="s">
        <v>243</v>
      </c>
      <c r="AO13" t="s">
        <v>359</v>
      </c>
      <c r="AP13" t="s">
        <v>360</v>
      </c>
      <c r="AQ13" t="s">
        <v>361</v>
      </c>
      <c r="AR13" t="s">
        <v>74</v>
      </c>
      <c r="AS13" t="s">
        <v>362</v>
      </c>
      <c r="AT13" t="s">
        <v>363</v>
      </c>
      <c r="AU13" t="s">
        <v>364</v>
      </c>
      <c r="AV13">
        <v>2020</v>
      </c>
      <c r="AW13">
        <v>105</v>
      </c>
      <c r="AX13" t="s">
        <v>74</v>
      </c>
      <c r="AY13" t="s">
        <v>74</v>
      </c>
      <c r="AZ13" t="s">
        <v>74</v>
      </c>
      <c r="BA13" t="s">
        <v>74</v>
      </c>
      <c r="BB13" t="s">
        <v>74</v>
      </c>
      <c r="BC13" t="s">
        <v>74</v>
      </c>
      <c r="BD13" t="s">
        <v>74</v>
      </c>
      <c r="BE13">
        <v>103579</v>
      </c>
      <c r="BF13" t="s">
        <v>365</v>
      </c>
      <c r="BG13" t="str">
        <f>HYPERLINK("http://dx.doi.org/10.1016/j.dci.2019.103579","http://dx.doi.org/10.1016/j.dci.2019.103579")</f>
        <v>http://dx.doi.org/10.1016/j.dci.2019.103579</v>
      </c>
      <c r="BH13" t="s">
        <v>74</v>
      </c>
      <c r="BI13" t="s">
        <v>74</v>
      </c>
      <c r="BJ13">
        <v>10</v>
      </c>
      <c r="BK13" t="s">
        <v>366</v>
      </c>
      <c r="BL13" t="s">
        <v>98</v>
      </c>
      <c r="BM13" t="s">
        <v>366</v>
      </c>
      <c r="BN13" t="s">
        <v>367</v>
      </c>
      <c r="BO13">
        <v>31877327</v>
      </c>
      <c r="BP13" t="s">
        <v>368</v>
      </c>
      <c r="BQ13" t="s">
        <v>74</v>
      </c>
      <c r="BR13" t="s">
        <v>74</v>
      </c>
      <c r="BS13" t="s">
        <v>101</v>
      </c>
      <c r="BT13" t="s">
        <v>369</v>
      </c>
      <c r="BU13" t="str">
        <f>HYPERLINK("https%3A%2F%2Fwww.webofscience.com%2Fwos%2Fwoscc%2Ffull-record%2FWOS:000514254900019","View Full Record in Web of Science")</f>
        <v>View Full Record in Web of Science</v>
      </c>
    </row>
    <row r="14" spans="1:73" x14ac:dyDescent="0.25">
      <c r="A14" t="s">
        <v>3642</v>
      </c>
      <c r="B14" t="s">
        <v>72</v>
      </c>
      <c r="C14" t="s">
        <v>370</v>
      </c>
      <c r="D14" t="s">
        <v>74</v>
      </c>
      <c r="E14" t="s">
        <v>74</v>
      </c>
      <c r="F14" t="s">
        <v>74</v>
      </c>
      <c r="G14" t="s">
        <v>371</v>
      </c>
      <c r="H14" t="s">
        <v>74</v>
      </c>
      <c r="I14" t="s">
        <v>74</v>
      </c>
      <c r="J14" t="s">
        <v>372</v>
      </c>
      <c r="K14" t="s">
        <v>373</v>
      </c>
      <c r="L14" t="s">
        <v>74</v>
      </c>
      <c r="M14" t="s">
        <v>74</v>
      </c>
      <c r="N14" t="s">
        <v>78</v>
      </c>
      <c r="O14" t="s">
        <v>79</v>
      </c>
      <c r="P14" t="s">
        <v>74</v>
      </c>
      <c r="Q14" t="s">
        <v>74</v>
      </c>
      <c r="R14" t="s">
        <v>74</v>
      </c>
      <c r="S14" t="s">
        <v>74</v>
      </c>
      <c r="T14" t="s">
        <v>74</v>
      </c>
      <c r="U14" t="s">
        <v>374</v>
      </c>
      <c r="V14" t="s">
        <v>375</v>
      </c>
      <c r="W14" t="s">
        <v>376</v>
      </c>
      <c r="X14" t="s">
        <v>377</v>
      </c>
      <c r="Y14" t="s">
        <v>74</v>
      </c>
      <c r="Z14" t="s">
        <v>378</v>
      </c>
      <c r="AA14" t="s">
        <v>379</v>
      </c>
      <c r="AB14" t="s">
        <v>380</v>
      </c>
      <c r="AC14" t="s">
        <v>381</v>
      </c>
      <c r="AD14" t="s">
        <v>74</v>
      </c>
      <c r="AE14" t="s">
        <v>74</v>
      </c>
      <c r="AF14" t="s">
        <v>74</v>
      </c>
      <c r="AG14" t="s">
        <v>74</v>
      </c>
      <c r="AH14">
        <v>37</v>
      </c>
      <c r="AI14">
        <v>2</v>
      </c>
      <c r="AJ14">
        <v>3</v>
      </c>
      <c r="AK14">
        <v>0</v>
      </c>
      <c r="AL14">
        <v>7</v>
      </c>
      <c r="AM14" t="s">
        <v>382</v>
      </c>
      <c r="AN14" t="s">
        <v>383</v>
      </c>
      <c r="AO14" t="s">
        <v>384</v>
      </c>
      <c r="AP14" t="s">
        <v>74</v>
      </c>
      <c r="AQ14" t="s">
        <v>385</v>
      </c>
      <c r="AR14" t="s">
        <v>74</v>
      </c>
      <c r="AS14" t="s">
        <v>386</v>
      </c>
      <c r="AT14" t="s">
        <v>387</v>
      </c>
      <c r="AU14" t="s">
        <v>388</v>
      </c>
      <c r="AV14">
        <v>2019</v>
      </c>
      <c r="AW14">
        <v>6</v>
      </c>
      <c r="AX14" t="s">
        <v>74</v>
      </c>
      <c r="AY14" t="s">
        <v>74</v>
      </c>
      <c r="AZ14" t="s">
        <v>74</v>
      </c>
      <c r="BA14" t="s">
        <v>74</v>
      </c>
      <c r="BB14" t="s">
        <v>74</v>
      </c>
      <c r="BC14" t="s">
        <v>74</v>
      </c>
      <c r="BD14" t="s">
        <v>74</v>
      </c>
      <c r="BE14">
        <v>88</v>
      </c>
      <c r="BF14" t="s">
        <v>389</v>
      </c>
      <c r="BG14" t="str">
        <f>HYPERLINK("http://dx.doi.org/10.3389/fvets.2019.00088","http://dx.doi.org/10.3389/fvets.2019.00088")</f>
        <v>http://dx.doi.org/10.3389/fvets.2019.00088</v>
      </c>
      <c r="BH14" t="s">
        <v>74</v>
      </c>
      <c r="BI14" t="s">
        <v>74</v>
      </c>
      <c r="BJ14">
        <v>5</v>
      </c>
      <c r="BK14" t="s">
        <v>178</v>
      </c>
      <c r="BL14" t="s">
        <v>98</v>
      </c>
      <c r="BM14" t="s">
        <v>178</v>
      </c>
      <c r="BN14" t="s">
        <v>390</v>
      </c>
      <c r="BO14">
        <v>30972345</v>
      </c>
      <c r="BP14" t="s">
        <v>391</v>
      </c>
      <c r="BQ14" t="s">
        <v>74</v>
      </c>
      <c r="BR14" t="s">
        <v>74</v>
      </c>
      <c r="BS14" t="s">
        <v>101</v>
      </c>
      <c r="BT14" t="s">
        <v>392</v>
      </c>
      <c r="BU14" t="str">
        <f>HYPERLINK("https%3A%2F%2Fwww.webofscience.com%2Fwos%2Fwoscc%2Ffull-record%2FWOS:000467520300001","View Full Record in Web of Science")</f>
        <v>View Full Record in Web of Science</v>
      </c>
    </row>
    <row r="15" spans="1:73" x14ac:dyDescent="0.25">
      <c r="A15" t="s">
        <v>3643</v>
      </c>
      <c r="B15" t="s">
        <v>72</v>
      </c>
      <c r="C15" t="s">
        <v>393</v>
      </c>
      <c r="D15" t="s">
        <v>74</v>
      </c>
      <c r="E15" t="s">
        <v>74</v>
      </c>
      <c r="F15" t="s">
        <v>74</v>
      </c>
      <c r="G15" t="s">
        <v>394</v>
      </c>
      <c r="H15" t="s">
        <v>74</v>
      </c>
      <c r="I15" t="s">
        <v>74</v>
      </c>
      <c r="J15" t="s">
        <v>395</v>
      </c>
      <c r="K15" t="s">
        <v>396</v>
      </c>
      <c r="L15" t="s">
        <v>74</v>
      </c>
      <c r="M15" t="s">
        <v>74</v>
      </c>
      <c r="N15" t="s">
        <v>78</v>
      </c>
      <c r="O15" t="s">
        <v>79</v>
      </c>
      <c r="P15" t="s">
        <v>74</v>
      </c>
      <c r="Q15" t="s">
        <v>74</v>
      </c>
      <c r="R15" t="s">
        <v>74</v>
      </c>
      <c r="S15" t="s">
        <v>74</v>
      </c>
      <c r="T15" t="s">
        <v>74</v>
      </c>
      <c r="U15" t="s">
        <v>397</v>
      </c>
      <c r="V15" t="s">
        <v>398</v>
      </c>
      <c r="W15" t="s">
        <v>399</v>
      </c>
      <c r="X15" t="s">
        <v>400</v>
      </c>
      <c r="Y15" t="s">
        <v>74</v>
      </c>
      <c r="Z15" t="s">
        <v>401</v>
      </c>
      <c r="AA15" t="s">
        <v>402</v>
      </c>
      <c r="AB15" t="s">
        <v>240</v>
      </c>
      <c r="AC15" t="s">
        <v>241</v>
      </c>
      <c r="AD15" t="s">
        <v>74</v>
      </c>
      <c r="AE15" t="s">
        <v>74</v>
      </c>
      <c r="AF15" t="s">
        <v>74</v>
      </c>
      <c r="AG15" t="s">
        <v>74</v>
      </c>
      <c r="AH15">
        <v>11</v>
      </c>
      <c r="AI15">
        <v>17</v>
      </c>
      <c r="AJ15">
        <v>18</v>
      </c>
      <c r="AK15">
        <v>0</v>
      </c>
      <c r="AL15">
        <v>7</v>
      </c>
      <c r="AM15" t="s">
        <v>403</v>
      </c>
      <c r="AN15" t="s">
        <v>404</v>
      </c>
      <c r="AO15" t="s">
        <v>405</v>
      </c>
      <c r="AP15" t="s">
        <v>406</v>
      </c>
      <c r="AQ15" t="s">
        <v>74</v>
      </c>
      <c r="AR15" t="s">
        <v>74</v>
      </c>
      <c r="AS15" t="s">
        <v>407</v>
      </c>
      <c r="AT15" t="s">
        <v>408</v>
      </c>
      <c r="AU15" t="s">
        <v>409</v>
      </c>
      <c r="AV15">
        <v>2007</v>
      </c>
      <c r="AW15">
        <v>102</v>
      </c>
      <c r="AX15">
        <v>1</v>
      </c>
      <c r="AY15" t="s">
        <v>74</v>
      </c>
      <c r="AZ15" t="s">
        <v>74</v>
      </c>
      <c r="BA15" t="s">
        <v>74</v>
      </c>
      <c r="BB15" t="s">
        <v>74</v>
      </c>
      <c r="BC15">
        <v>49</v>
      </c>
      <c r="BD15">
        <v>52</v>
      </c>
      <c r="BE15" t="s">
        <v>74</v>
      </c>
      <c r="BF15" t="s">
        <v>410</v>
      </c>
      <c r="BG15" t="str">
        <f>HYPERLINK("http://dx.doi.org/10.1590/S0074-02762007000100007","http://dx.doi.org/10.1590/S0074-02762007000100007")</f>
        <v>http://dx.doi.org/10.1590/S0074-02762007000100007</v>
      </c>
      <c r="BH15" t="s">
        <v>74</v>
      </c>
      <c r="BI15" t="s">
        <v>74</v>
      </c>
      <c r="BJ15">
        <v>4</v>
      </c>
      <c r="BK15" t="s">
        <v>320</v>
      </c>
      <c r="BL15" t="s">
        <v>98</v>
      </c>
      <c r="BM15" t="s">
        <v>320</v>
      </c>
      <c r="BN15" t="s">
        <v>411</v>
      </c>
      <c r="BO15">
        <v>17293998</v>
      </c>
      <c r="BP15" t="s">
        <v>412</v>
      </c>
      <c r="BQ15" t="s">
        <v>74</v>
      </c>
      <c r="BR15" t="s">
        <v>74</v>
      </c>
      <c r="BS15" t="s">
        <v>101</v>
      </c>
      <c r="BT15" t="s">
        <v>413</v>
      </c>
      <c r="BU15" t="str">
        <f>HYPERLINK("https%3A%2F%2Fwww.webofscience.com%2Fwos%2Fwoscc%2Ffull-record%2FWOS:000244101000007","View Full Record in Web of Science")</f>
        <v>View Full Record in Web of Science</v>
      </c>
    </row>
    <row r="16" spans="1:73" x14ac:dyDescent="0.25">
      <c r="A16" t="s">
        <v>3644</v>
      </c>
      <c r="B16" t="s">
        <v>72</v>
      </c>
      <c r="C16" t="s">
        <v>414</v>
      </c>
      <c r="D16" t="s">
        <v>74</v>
      </c>
      <c r="E16" t="s">
        <v>74</v>
      </c>
      <c r="F16" t="s">
        <v>74</v>
      </c>
      <c r="G16" t="s">
        <v>415</v>
      </c>
      <c r="H16" t="s">
        <v>74</v>
      </c>
      <c r="I16" t="s">
        <v>74</v>
      </c>
      <c r="J16" t="s">
        <v>416</v>
      </c>
      <c r="K16" t="s">
        <v>417</v>
      </c>
      <c r="L16" t="s">
        <v>74</v>
      </c>
      <c r="M16" t="s">
        <v>74</v>
      </c>
      <c r="N16" t="s">
        <v>78</v>
      </c>
      <c r="O16" t="s">
        <v>79</v>
      </c>
      <c r="P16" t="s">
        <v>74</v>
      </c>
      <c r="Q16" t="s">
        <v>74</v>
      </c>
      <c r="R16" t="s">
        <v>74</v>
      </c>
      <c r="S16" t="s">
        <v>74</v>
      </c>
      <c r="T16" t="s">
        <v>74</v>
      </c>
      <c r="U16" t="s">
        <v>418</v>
      </c>
      <c r="V16" t="s">
        <v>419</v>
      </c>
      <c r="W16" t="s">
        <v>420</v>
      </c>
      <c r="X16" t="s">
        <v>421</v>
      </c>
      <c r="Y16" t="s">
        <v>74</v>
      </c>
      <c r="Z16" t="s">
        <v>422</v>
      </c>
      <c r="AA16" t="s">
        <v>423</v>
      </c>
      <c r="AB16" t="s">
        <v>424</v>
      </c>
      <c r="AC16" t="s">
        <v>425</v>
      </c>
      <c r="AD16" t="s">
        <v>74</v>
      </c>
      <c r="AE16" t="s">
        <v>74</v>
      </c>
      <c r="AF16" t="s">
        <v>74</v>
      </c>
      <c r="AG16" t="s">
        <v>74</v>
      </c>
      <c r="AH16">
        <v>18</v>
      </c>
      <c r="AI16">
        <v>7</v>
      </c>
      <c r="AJ16">
        <v>8</v>
      </c>
      <c r="AK16">
        <v>0</v>
      </c>
      <c r="AL16">
        <v>3</v>
      </c>
      <c r="AM16" t="s">
        <v>426</v>
      </c>
      <c r="AN16" t="s">
        <v>427</v>
      </c>
      <c r="AO16" t="s">
        <v>428</v>
      </c>
      <c r="AP16" t="s">
        <v>429</v>
      </c>
      <c r="AQ16" t="s">
        <v>430</v>
      </c>
      <c r="AR16" t="s">
        <v>74</v>
      </c>
      <c r="AS16" t="s">
        <v>431</v>
      </c>
      <c r="AT16" t="s">
        <v>432</v>
      </c>
      <c r="AU16" t="s">
        <v>409</v>
      </c>
      <c r="AV16">
        <v>2009</v>
      </c>
      <c r="AW16">
        <v>100</v>
      </c>
      <c r="AX16">
        <v>2</v>
      </c>
      <c r="AY16" t="s">
        <v>74</v>
      </c>
      <c r="AZ16" t="s">
        <v>74</v>
      </c>
      <c r="BA16" t="s">
        <v>74</v>
      </c>
      <c r="BB16" t="s">
        <v>74</v>
      </c>
      <c r="BC16">
        <v>106</v>
      </c>
      <c r="BD16">
        <v>110</v>
      </c>
      <c r="BE16" t="s">
        <v>74</v>
      </c>
      <c r="BF16" t="s">
        <v>433</v>
      </c>
      <c r="BG16" t="str">
        <f>HYPERLINK("http://dx.doi.org/10.1016/j.jip.2008.11.008","http://dx.doi.org/10.1016/j.jip.2008.11.008")</f>
        <v>http://dx.doi.org/10.1016/j.jip.2008.11.008</v>
      </c>
      <c r="BH16" t="s">
        <v>74</v>
      </c>
      <c r="BI16" t="s">
        <v>74</v>
      </c>
      <c r="BJ16">
        <v>5</v>
      </c>
      <c r="BK16" t="s">
        <v>434</v>
      </c>
      <c r="BL16" t="s">
        <v>98</v>
      </c>
      <c r="BM16" t="s">
        <v>434</v>
      </c>
      <c r="BN16" t="s">
        <v>435</v>
      </c>
      <c r="BO16">
        <v>19061895</v>
      </c>
      <c r="BP16" t="s">
        <v>74</v>
      </c>
      <c r="BQ16" t="s">
        <v>74</v>
      </c>
      <c r="BR16" t="s">
        <v>74</v>
      </c>
      <c r="BS16" t="s">
        <v>101</v>
      </c>
      <c r="BT16" t="s">
        <v>436</v>
      </c>
      <c r="BU16" t="str">
        <f>HYPERLINK("https%3A%2F%2Fwww.webofscience.com%2Fwos%2Fwoscc%2Ffull-record%2FWOS:000263320700007","View Full Record in Web of Science")</f>
        <v>View Full Record in Web of Science</v>
      </c>
    </row>
    <row r="17" spans="1:73" x14ac:dyDescent="0.25">
      <c r="A17" t="s">
        <v>3645</v>
      </c>
      <c r="B17" t="s">
        <v>72</v>
      </c>
      <c r="C17" t="s">
        <v>437</v>
      </c>
      <c r="D17" t="s">
        <v>74</v>
      </c>
      <c r="E17" t="s">
        <v>74</v>
      </c>
      <c r="F17" t="s">
        <v>74</v>
      </c>
      <c r="G17" t="s">
        <v>438</v>
      </c>
      <c r="H17" t="s">
        <v>74</v>
      </c>
      <c r="I17" t="s">
        <v>74</v>
      </c>
      <c r="J17" t="s">
        <v>439</v>
      </c>
      <c r="K17" t="s">
        <v>440</v>
      </c>
      <c r="L17" t="s">
        <v>74</v>
      </c>
      <c r="M17" t="s">
        <v>74</v>
      </c>
      <c r="N17" t="s">
        <v>78</v>
      </c>
      <c r="O17" t="s">
        <v>79</v>
      </c>
      <c r="P17" t="s">
        <v>74</v>
      </c>
      <c r="Q17" t="s">
        <v>74</v>
      </c>
      <c r="R17" t="s">
        <v>74</v>
      </c>
      <c r="S17" t="s">
        <v>74</v>
      </c>
      <c r="T17" t="s">
        <v>74</v>
      </c>
      <c r="U17" t="s">
        <v>441</v>
      </c>
      <c r="V17" t="s">
        <v>442</v>
      </c>
      <c r="W17" t="s">
        <v>443</v>
      </c>
      <c r="X17" t="s">
        <v>444</v>
      </c>
      <c r="Y17" t="s">
        <v>74</v>
      </c>
      <c r="Z17" t="s">
        <v>445</v>
      </c>
      <c r="AA17" t="s">
        <v>446</v>
      </c>
      <c r="AB17" t="s">
        <v>74</v>
      </c>
      <c r="AC17" t="s">
        <v>74</v>
      </c>
      <c r="AD17" t="s">
        <v>447</v>
      </c>
      <c r="AE17" t="s">
        <v>448</v>
      </c>
      <c r="AF17" t="s">
        <v>449</v>
      </c>
      <c r="AG17" t="s">
        <v>74</v>
      </c>
      <c r="AH17">
        <v>66</v>
      </c>
      <c r="AI17">
        <v>1</v>
      </c>
      <c r="AJ17">
        <v>1</v>
      </c>
      <c r="AK17">
        <v>3</v>
      </c>
      <c r="AL17">
        <v>4</v>
      </c>
      <c r="AM17" t="s">
        <v>450</v>
      </c>
      <c r="AN17" t="s">
        <v>451</v>
      </c>
      <c r="AO17" t="s">
        <v>452</v>
      </c>
      <c r="AP17" t="s">
        <v>453</v>
      </c>
      <c r="AQ17" t="s">
        <v>454</v>
      </c>
      <c r="AR17" t="s">
        <v>74</v>
      </c>
      <c r="AS17" t="s">
        <v>455</v>
      </c>
      <c r="AT17" t="s">
        <v>456</v>
      </c>
      <c r="AU17" t="s">
        <v>95</v>
      </c>
      <c r="AV17">
        <v>2021</v>
      </c>
      <c r="AW17">
        <v>92</v>
      </c>
      <c r="AX17" t="s">
        <v>74</v>
      </c>
      <c r="AY17" t="s">
        <v>74</v>
      </c>
      <c r="AZ17" t="s">
        <v>74</v>
      </c>
      <c r="BA17" t="s">
        <v>74</v>
      </c>
      <c r="BB17" t="s">
        <v>74</v>
      </c>
      <c r="BC17" t="s">
        <v>74</v>
      </c>
      <c r="BD17" t="s">
        <v>74</v>
      </c>
      <c r="BE17">
        <v>104876</v>
      </c>
      <c r="BF17" t="s">
        <v>457</v>
      </c>
      <c r="BG17" t="str">
        <f>HYPERLINK("http://dx.doi.org/10.1016/j.meegid.2021.104876","http://dx.doi.org/10.1016/j.meegid.2021.104876")</f>
        <v>http://dx.doi.org/10.1016/j.meegid.2021.104876</v>
      </c>
      <c r="BH17" t="s">
        <v>74</v>
      </c>
      <c r="BI17" t="s">
        <v>458</v>
      </c>
      <c r="BJ17">
        <v>7</v>
      </c>
      <c r="BK17" t="s">
        <v>459</v>
      </c>
      <c r="BL17" t="s">
        <v>98</v>
      </c>
      <c r="BM17" t="s">
        <v>459</v>
      </c>
      <c r="BN17" t="s">
        <v>460</v>
      </c>
      <c r="BO17">
        <v>33905887</v>
      </c>
      <c r="BP17" t="s">
        <v>74</v>
      </c>
      <c r="BQ17" t="s">
        <v>74</v>
      </c>
      <c r="BR17" t="s">
        <v>74</v>
      </c>
      <c r="BS17" t="s">
        <v>101</v>
      </c>
      <c r="BT17" t="s">
        <v>461</v>
      </c>
      <c r="BU17" t="str">
        <f>HYPERLINK("https%3A%2F%2Fwww.webofscience.com%2Fwos%2Fwoscc%2Ffull-record%2FWOS:000733833000012","View Full Record in Web of Science")</f>
        <v>View Full Record in Web of Science</v>
      </c>
    </row>
    <row r="18" spans="1:73" x14ac:dyDescent="0.25">
      <c r="A18" t="s">
        <v>3646</v>
      </c>
      <c r="B18" t="s">
        <v>72</v>
      </c>
      <c r="C18" t="s">
        <v>462</v>
      </c>
      <c r="D18" t="s">
        <v>74</v>
      </c>
      <c r="E18" t="s">
        <v>74</v>
      </c>
      <c r="F18" t="s">
        <v>74</v>
      </c>
      <c r="G18" t="s">
        <v>463</v>
      </c>
      <c r="H18" t="s">
        <v>74</v>
      </c>
      <c r="I18" t="s">
        <v>74</v>
      </c>
      <c r="J18" t="s">
        <v>464</v>
      </c>
      <c r="K18" t="s">
        <v>465</v>
      </c>
      <c r="L18" t="s">
        <v>74</v>
      </c>
      <c r="M18" t="s">
        <v>74</v>
      </c>
      <c r="N18" t="s">
        <v>78</v>
      </c>
      <c r="O18" t="s">
        <v>79</v>
      </c>
      <c r="P18" t="s">
        <v>74</v>
      </c>
      <c r="Q18" t="s">
        <v>74</v>
      </c>
      <c r="R18" t="s">
        <v>74</v>
      </c>
      <c r="S18" t="s">
        <v>74</v>
      </c>
      <c r="T18" t="s">
        <v>74</v>
      </c>
      <c r="U18" t="s">
        <v>466</v>
      </c>
      <c r="V18" t="s">
        <v>74</v>
      </c>
      <c r="W18" t="s">
        <v>467</v>
      </c>
      <c r="X18" t="s">
        <v>468</v>
      </c>
      <c r="Y18" t="s">
        <v>74</v>
      </c>
      <c r="Z18" t="s">
        <v>469</v>
      </c>
      <c r="AA18" t="s">
        <v>470</v>
      </c>
      <c r="AB18" t="s">
        <v>471</v>
      </c>
      <c r="AC18" t="s">
        <v>472</v>
      </c>
      <c r="AD18" t="s">
        <v>473</v>
      </c>
      <c r="AE18" t="s">
        <v>473</v>
      </c>
      <c r="AF18" t="s">
        <v>474</v>
      </c>
      <c r="AG18" t="s">
        <v>74</v>
      </c>
      <c r="AH18">
        <v>32</v>
      </c>
      <c r="AI18">
        <v>0</v>
      </c>
      <c r="AJ18">
        <v>0</v>
      </c>
      <c r="AK18">
        <v>2</v>
      </c>
      <c r="AL18">
        <v>2</v>
      </c>
      <c r="AM18" t="s">
        <v>475</v>
      </c>
      <c r="AN18" t="s">
        <v>476</v>
      </c>
      <c r="AO18" t="s">
        <v>477</v>
      </c>
      <c r="AP18" t="s">
        <v>74</v>
      </c>
      <c r="AQ18" t="s">
        <v>478</v>
      </c>
      <c r="AR18" t="s">
        <v>74</v>
      </c>
      <c r="AS18" t="s">
        <v>465</v>
      </c>
      <c r="AT18" t="s">
        <v>479</v>
      </c>
      <c r="AU18" t="s">
        <v>364</v>
      </c>
      <c r="AV18">
        <v>2022</v>
      </c>
      <c r="AW18">
        <v>27</v>
      </c>
      <c r="AX18">
        <v>7</v>
      </c>
      <c r="AY18" t="s">
        <v>74</v>
      </c>
      <c r="AZ18" t="s">
        <v>74</v>
      </c>
      <c r="BA18" t="s">
        <v>74</v>
      </c>
      <c r="BB18" t="s">
        <v>74</v>
      </c>
      <c r="BC18" t="s">
        <v>74</v>
      </c>
      <c r="BD18" t="s">
        <v>74</v>
      </c>
      <c r="BE18">
        <v>2290</v>
      </c>
      <c r="BF18" t="s">
        <v>480</v>
      </c>
      <c r="BG18" t="str">
        <f>HYPERLINK("http://dx.doi.org/10.3390/molecules27072290","http://dx.doi.org/10.3390/molecules27072290")</f>
        <v>http://dx.doi.org/10.3390/molecules27072290</v>
      </c>
      <c r="BH18" t="s">
        <v>74</v>
      </c>
      <c r="BI18" t="s">
        <v>74</v>
      </c>
      <c r="BJ18">
        <v>9</v>
      </c>
      <c r="BK18" t="s">
        <v>481</v>
      </c>
      <c r="BL18" t="s">
        <v>98</v>
      </c>
      <c r="BM18" t="s">
        <v>482</v>
      </c>
      <c r="BN18" t="s">
        <v>483</v>
      </c>
      <c r="BO18">
        <v>35408688</v>
      </c>
      <c r="BP18" t="s">
        <v>484</v>
      </c>
      <c r="BQ18" t="s">
        <v>74</v>
      </c>
      <c r="BR18" t="s">
        <v>74</v>
      </c>
      <c r="BS18" t="s">
        <v>101</v>
      </c>
      <c r="BT18" t="s">
        <v>485</v>
      </c>
      <c r="BU18" t="str">
        <f>HYPERLINK("https%3A%2F%2Fwww.webofscience.com%2Fwos%2Fwoscc%2Ffull-record%2FWOS:000781290800001","View Full Record in Web of Science")</f>
        <v>View Full Record in Web of Science</v>
      </c>
    </row>
    <row r="19" spans="1:73" x14ac:dyDescent="0.25">
      <c r="A19" t="s">
        <v>3647</v>
      </c>
      <c r="B19" t="s">
        <v>72</v>
      </c>
      <c r="C19" t="s">
        <v>486</v>
      </c>
      <c r="D19" t="s">
        <v>74</v>
      </c>
      <c r="E19" t="s">
        <v>74</v>
      </c>
      <c r="F19" t="s">
        <v>74</v>
      </c>
      <c r="G19" t="s">
        <v>487</v>
      </c>
      <c r="H19" t="s">
        <v>74</v>
      </c>
      <c r="I19" t="s">
        <v>74</v>
      </c>
      <c r="J19" t="s">
        <v>488</v>
      </c>
      <c r="K19" t="s">
        <v>489</v>
      </c>
      <c r="L19" t="s">
        <v>74</v>
      </c>
      <c r="M19" t="s">
        <v>74</v>
      </c>
      <c r="N19" t="s">
        <v>78</v>
      </c>
      <c r="O19" t="s">
        <v>79</v>
      </c>
      <c r="P19" t="s">
        <v>74</v>
      </c>
      <c r="Q19" t="s">
        <v>74</v>
      </c>
      <c r="R19" t="s">
        <v>74</v>
      </c>
      <c r="S19" t="s">
        <v>74</v>
      </c>
      <c r="T19" t="s">
        <v>74</v>
      </c>
      <c r="U19" t="s">
        <v>490</v>
      </c>
      <c r="V19" t="s">
        <v>491</v>
      </c>
      <c r="W19" t="s">
        <v>492</v>
      </c>
      <c r="X19" t="s">
        <v>493</v>
      </c>
      <c r="Y19" t="s">
        <v>74</v>
      </c>
      <c r="Z19" t="s">
        <v>494</v>
      </c>
      <c r="AA19" t="s">
        <v>495</v>
      </c>
      <c r="AB19" t="s">
        <v>496</v>
      </c>
      <c r="AC19" t="s">
        <v>497</v>
      </c>
      <c r="AD19" t="s">
        <v>498</v>
      </c>
      <c r="AE19" t="s">
        <v>499</v>
      </c>
      <c r="AF19" t="s">
        <v>500</v>
      </c>
      <c r="AG19" t="s">
        <v>74</v>
      </c>
      <c r="AH19">
        <v>63</v>
      </c>
      <c r="AI19">
        <v>9</v>
      </c>
      <c r="AJ19">
        <v>10</v>
      </c>
      <c r="AK19">
        <v>3</v>
      </c>
      <c r="AL19">
        <v>35</v>
      </c>
      <c r="AM19" t="s">
        <v>358</v>
      </c>
      <c r="AN19" t="s">
        <v>243</v>
      </c>
      <c r="AO19" t="s">
        <v>359</v>
      </c>
      <c r="AP19" t="s">
        <v>501</v>
      </c>
      <c r="AQ19" t="s">
        <v>502</v>
      </c>
      <c r="AR19" t="s">
        <v>74</v>
      </c>
      <c r="AS19" t="s">
        <v>503</v>
      </c>
      <c r="AT19" t="s">
        <v>504</v>
      </c>
      <c r="AU19" t="s">
        <v>271</v>
      </c>
      <c r="AV19">
        <v>2018</v>
      </c>
      <c r="AW19">
        <v>126</v>
      </c>
      <c r="AX19" t="s">
        <v>74</v>
      </c>
      <c r="AY19" t="s">
        <v>74</v>
      </c>
      <c r="AZ19" t="s">
        <v>74</v>
      </c>
      <c r="BA19" t="s">
        <v>74</v>
      </c>
      <c r="BB19" t="s">
        <v>74</v>
      </c>
      <c r="BC19">
        <v>103</v>
      </c>
      <c r="BD19">
        <v>111</v>
      </c>
      <c r="BE19" t="s">
        <v>74</v>
      </c>
      <c r="BF19" t="s">
        <v>505</v>
      </c>
      <c r="BG19" t="str">
        <f>HYPERLINK("http://dx.doi.org/10.1016/j.ibiod.2017.10.006","http://dx.doi.org/10.1016/j.ibiod.2017.10.006")</f>
        <v>http://dx.doi.org/10.1016/j.ibiod.2017.10.006</v>
      </c>
      <c r="BH19" t="s">
        <v>74</v>
      </c>
      <c r="BI19" t="s">
        <v>74</v>
      </c>
      <c r="BJ19">
        <v>9</v>
      </c>
      <c r="BK19" t="s">
        <v>506</v>
      </c>
      <c r="BL19" t="s">
        <v>98</v>
      </c>
      <c r="BM19" t="s">
        <v>507</v>
      </c>
      <c r="BN19" t="s">
        <v>508</v>
      </c>
      <c r="BO19" t="s">
        <v>74</v>
      </c>
      <c r="BP19" t="s">
        <v>74</v>
      </c>
      <c r="BQ19" t="s">
        <v>74</v>
      </c>
      <c r="BR19" t="s">
        <v>74</v>
      </c>
      <c r="BS19" t="s">
        <v>101</v>
      </c>
      <c r="BT19" t="s">
        <v>509</v>
      </c>
      <c r="BU19" t="str">
        <f>HYPERLINK("https%3A%2F%2Fwww.webofscience.com%2Fwos%2Fwoscc%2Ffull-record%2FWOS:000418981900012","View Full Record in Web of Science")</f>
        <v>View Full Record in Web of Science</v>
      </c>
    </row>
    <row r="20" spans="1:73" x14ac:dyDescent="0.25">
      <c r="A20" t="s">
        <v>3648</v>
      </c>
      <c r="B20" t="s">
        <v>72</v>
      </c>
      <c r="C20" t="s">
        <v>510</v>
      </c>
      <c r="D20" t="s">
        <v>74</v>
      </c>
      <c r="E20" t="s">
        <v>74</v>
      </c>
      <c r="F20" t="s">
        <v>74</v>
      </c>
      <c r="G20" t="s">
        <v>511</v>
      </c>
      <c r="H20" t="s">
        <v>74</v>
      </c>
      <c r="I20" t="s">
        <v>74</v>
      </c>
      <c r="J20" t="s">
        <v>512</v>
      </c>
      <c r="K20" t="s">
        <v>396</v>
      </c>
      <c r="L20" t="s">
        <v>74</v>
      </c>
      <c r="M20" t="s">
        <v>74</v>
      </c>
      <c r="N20" t="s">
        <v>78</v>
      </c>
      <c r="O20" t="s">
        <v>79</v>
      </c>
      <c r="P20" t="s">
        <v>74</v>
      </c>
      <c r="Q20" t="s">
        <v>74</v>
      </c>
      <c r="R20" t="s">
        <v>74</v>
      </c>
      <c r="S20" t="s">
        <v>74</v>
      </c>
      <c r="T20" t="s">
        <v>74</v>
      </c>
      <c r="U20" t="s">
        <v>513</v>
      </c>
      <c r="V20" t="s">
        <v>514</v>
      </c>
      <c r="W20" t="s">
        <v>515</v>
      </c>
      <c r="X20" t="s">
        <v>516</v>
      </c>
      <c r="Y20" t="s">
        <v>74</v>
      </c>
      <c r="Z20" t="s">
        <v>517</v>
      </c>
      <c r="AA20" t="s">
        <v>518</v>
      </c>
      <c r="AB20" t="s">
        <v>519</v>
      </c>
      <c r="AC20" t="s">
        <v>520</v>
      </c>
      <c r="AD20" t="s">
        <v>521</v>
      </c>
      <c r="AE20" t="s">
        <v>522</v>
      </c>
      <c r="AF20" t="s">
        <v>523</v>
      </c>
      <c r="AG20" t="s">
        <v>74</v>
      </c>
      <c r="AH20">
        <v>22</v>
      </c>
      <c r="AI20">
        <v>50</v>
      </c>
      <c r="AJ20">
        <v>54</v>
      </c>
      <c r="AK20">
        <v>0</v>
      </c>
      <c r="AL20">
        <v>14</v>
      </c>
      <c r="AM20" t="s">
        <v>403</v>
      </c>
      <c r="AN20" t="s">
        <v>404</v>
      </c>
      <c r="AO20" t="s">
        <v>405</v>
      </c>
      <c r="AP20" t="s">
        <v>406</v>
      </c>
      <c r="AQ20" t="s">
        <v>74</v>
      </c>
      <c r="AR20" t="s">
        <v>74</v>
      </c>
      <c r="AS20" t="s">
        <v>407</v>
      </c>
      <c r="AT20" t="s">
        <v>408</v>
      </c>
      <c r="AU20" t="s">
        <v>524</v>
      </c>
      <c r="AV20">
        <v>2010</v>
      </c>
      <c r="AW20">
        <v>105</v>
      </c>
      <c r="AX20">
        <v>7</v>
      </c>
      <c r="AY20" t="s">
        <v>74</v>
      </c>
      <c r="AZ20" t="s">
        <v>74</v>
      </c>
      <c r="BA20" t="s">
        <v>74</v>
      </c>
      <c r="BB20" t="s">
        <v>74</v>
      </c>
      <c r="BC20">
        <v>938</v>
      </c>
      <c r="BD20">
        <v>941</v>
      </c>
      <c r="BE20" t="s">
        <v>74</v>
      </c>
      <c r="BF20" t="s">
        <v>525</v>
      </c>
      <c r="BG20" t="str">
        <f>HYPERLINK("http://dx.doi.org/10.1590/S0074-02762010000700019","http://dx.doi.org/10.1590/S0074-02762010000700019")</f>
        <v>http://dx.doi.org/10.1590/S0074-02762010000700019</v>
      </c>
      <c r="BH20" t="s">
        <v>74</v>
      </c>
      <c r="BI20" t="s">
        <v>74</v>
      </c>
      <c r="BJ20">
        <v>4</v>
      </c>
      <c r="BK20" t="s">
        <v>320</v>
      </c>
      <c r="BL20" t="s">
        <v>98</v>
      </c>
      <c r="BM20" t="s">
        <v>320</v>
      </c>
      <c r="BN20" t="s">
        <v>526</v>
      </c>
      <c r="BO20">
        <v>21120369</v>
      </c>
      <c r="BP20" t="s">
        <v>527</v>
      </c>
      <c r="BQ20" t="s">
        <v>74</v>
      </c>
      <c r="BR20" t="s">
        <v>74</v>
      </c>
      <c r="BS20" t="s">
        <v>101</v>
      </c>
      <c r="BT20" t="s">
        <v>528</v>
      </c>
      <c r="BU20" t="str">
        <f>HYPERLINK("https%3A%2F%2Fwww.webofscience.com%2Fwos%2Fwoscc%2Ffull-record%2FWOS:000284778900019","View Full Record in Web of Science")</f>
        <v>View Full Record in Web of Science</v>
      </c>
    </row>
    <row r="21" spans="1:73" x14ac:dyDescent="0.25">
      <c r="A21" t="s">
        <v>3649</v>
      </c>
      <c r="B21" t="s">
        <v>72</v>
      </c>
      <c r="C21" t="s">
        <v>529</v>
      </c>
      <c r="D21" t="s">
        <v>74</v>
      </c>
      <c r="E21" t="s">
        <v>74</v>
      </c>
      <c r="F21" t="s">
        <v>74</v>
      </c>
      <c r="G21" t="s">
        <v>530</v>
      </c>
      <c r="H21" t="s">
        <v>74</v>
      </c>
      <c r="I21" t="s">
        <v>74</v>
      </c>
      <c r="J21" t="s">
        <v>531</v>
      </c>
      <c r="K21" t="s">
        <v>532</v>
      </c>
      <c r="L21" t="s">
        <v>74</v>
      </c>
      <c r="M21" t="s">
        <v>74</v>
      </c>
      <c r="N21" t="s">
        <v>78</v>
      </c>
      <c r="O21" t="s">
        <v>533</v>
      </c>
      <c r="P21" t="s">
        <v>74</v>
      </c>
      <c r="Q21" t="s">
        <v>74</v>
      </c>
      <c r="R21" t="s">
        <v>74</v>
      </c>
      <c r="S21" t="s">
        <v>74</v>
      </c>
      <c r="T21" t="s">
        <v>74</v>
      </c>
      <c r="U21" t="s">
        <v>534</v>
      </c>
      <c r="V21" t="s">
        <v>535</v>
      </c>
      <c r="W21" t="s">
        <v>536</v>
      </c>
      <c r="X21" t="s">
        <v>537</v>
      </c>
      <c r="Y21" t="s">
        <v>74</v>
      </c>
      <c r="Z21" t="s">
        <v>538</v>
      </c>
      <c r="AA21" t="s">
        <v>539</v>
      </c>
      <c r="AB21" t="s">
        <v>74</v>
      </c>
      <c r="AC21" t="s">
        <v>74</v>
      </c>
      <c r="AD21" t="s">
        <v>540</v>
      </c>
      <c r="AE21" t="s">
        <v>541</v>
      </c>
      <c r="AF21" t="s">
        <v>542</v>
      </c>
      <c r="AG21" t="s">
        <v>74</v>
      </c>
      <c r="AH21">
        <v>24</v>
      </c>
      <c r="AI21">
        <v>0</v>
      </c>
      <c r="AJ21">
        <v>0</v>
      </c>
      <c r="AK21">
        <v>0</v>
      </c>
      <c r="AL21">
        <v>0</v>
      </c>
      <c r="AM21" t="s">
        <v>88</v>
      </c>
      <c r="AN21" t="s">
        <v>338</v>
      </c>
      <c r="AO21" t="s">
        <v>543</v>
      </c>
      <c r="AP21" t="s">
        <v>544</v>
      </c>
      <c r="AQ21" t="s">
        <v>545</v>
      </c>
      <c r="AR21" t="s">
        <v>74</v>
      </c>
      <c r="AS21" t="s">
        <v>546</v>
      </c>
      <c r="AT21" t="s">
        <v>547</v>
      </c>
      <c r="AU21" t="s">
        <v>74</v>
      </c>
      <c r="AV21" t="s">
        <v>74</v>
      </c>
      <c r="AW21" t="s">
        <v>74</v>
      </c>
      <c r="AX21" t="s">
        <v>74</v>
      </c>
      <c r="AY21" t="s">
        <v>74</v>
      </c>
      <c r="AZ21" t="s">
        <v>74</v>
      </c>
      <c r="BA21" t="s">
        <v>74</v>
      </c>
      <c r="BB21" t="s">
        <v>74</v>
      </c>
      <c r="BC21" t="s">
        <v>74</v>
      </c>
      <c r="BD21" t="s">
        <v>74</v>
      </c>
      <c r="BE21" t="s">
        <v>74</v>
      </c>
      <c r="BF21" t="s">
        <v>548</v>
      </c>
      <c r="BG21" t="str">
        <f>HYPERLINK("http://dx.doi.org/10.1007/s00436-022-07656-8","http://dx.doi.org/10.1007/s00436-022-07656-8")</f>
        <v>http://dx.doi.org/10.1007/s00436-022-07656-8</v>
      </c>
      <c r="BH21" t="s">
        <v>74</v>
      </c>
      <c r="BI21" t="s">
        <v>549</v>
      </c>
      <c r="BJ21">
        <v>6</v>
      </c>
      <c r="BK21" t="s">
        <v>550</v>
      </c>
      <c r="BL21" t="s">
        <v>98</v>
      </c>
      <c r="BM21" t="s">
        <v>550</v>
      </c>
      <c r="BN21" t="s">
        <v>551</v>
      </c>
      <c r="BO21">
        <v>36136138</v>
      </c>
      <c r="BP21" t="s">
        <v>74</v>
      </c>
      <c r="BQ21" t="s">
        <v>74</v>
      </c>
      <c r="BR21" t="s">
        <v>74</v>
      </c>
      <c r="BS21" t="s">
        <v>101</v>
      </c>
      <c r="BT21" t="s">
        <v>552</v>
      </c>
      <c r="BU21" t="str">
        <f>HYPERLINK("https%3A%2F%2Fwww.webofscience.com%2Fwos%2Fwoscc%2Ffull-record%2FWOS:000856610600001","View Full Record in Web of Science")</f>
        <v>View Full Record in Web of Science</v>
      </c>
    </row>
    <row r="22" spans="1:73" x14ac:dyDescent="0.25">
      <c r="A22" t="s">
        <v>3650</v>
      </c>
      <c r="B22" t="s">
        <v>72</v>
      </c>
      <c r="C22" t="s">
        <v>553</v>
      </c>
      <c r="D22" t="s">
        <v>74</v>
      </c>
      <c r="E22" t="s">
        <v>74</v>
      </c>
      <c r="F22" t="s">
        <v>74</v>
      </c>
      <c r="G22" t="s">
        <v>554</v>
      </c>
      <c r="H22" t="s">
        <v>74</v>
      </c>
      <c r="I22" t="s">
        <v>74</v>
      </c>
      <c r="J22" t="s">
        <v>555</v>
      </c>
      <c r="K22" t="s">
        <v>417</v>
      </c>
      <c r="L22" t="s">
        <v>74</v>
      </c>
      <c r="M22" t="s">
        <v>74</v>
      </c>
      <c r="N22" t="s">
        <v>78</v>
      </c>
      <c r="O22" t="s">
        <v>79</v>
      </c>
      <c r="P22" t="s">
        <v>74</v>
      </c>
      <c r="Q22" t="s">
        <v>74</v>
      </c>
      <c r="R22" t="s">
        <v>74</v>
      </c>
      <c r="S22" t="s">
        <v>74</v>
      </c>
      <c r="T22" t="s">
        <v>74</v>
      </c>
      <c r="U22" t="s">
        <v>556</v>
      </c>
      <c r="V22" t="s">
        <v>557</v>
      </c>
      <c r="W22" t="s">
        <v>558</v>
      </c>
      <c r="X22" t="s">
        <v>559</v>
      </c>
      <c r="Y22" t="s">
        <v>74</v>
      </c>
      <c r="Z22" t="s">
        <v>560</v>
      </c>
      <c r="AA22" t="s">
        <v>85</v>
      </c>
      <c r="AB22" t="s">
        <v>561</v>
      </c>
      <c r="AC22" t="s">
        <v>562</v>
      </c>
      <c r="AD22" t="s">
        <v>74</v>
      </c>
      <c r="AE22" t="s">
        <v>74</v>
      </c>
      <c r="AF22" t="s">
        <v>74</v>
      </c>
      <c r="AG22" t="s">
        <v>74</v>
      </c>
      <c r="AH22">
        <v>14</v>
      </c>
      <c r="AI22">
        <v>40</v>
      </c>
      <c r="AJ22">
        <v>51</v>
      </c>
      <c r="AK22">
        <v>0</v>
      </c>
      <c r="AL22">
        <v>15</v>
      </c>
      <c r="AM22" t="s">
        <v>426</v>
      </c>
      <c r="AN22" t="s">
        <v>427</v>
      </c>
      <c r="AO22" t="s">
        <v>428</v>
      </c>
      <c r="AP22" t="s">
        <v>429</v>
      </c>
      <c r="AQ22" t="s">
        <v>430</v>
      </c>
      <c r="AR22" t="s">
        <v>74</v>
      </c>
      <c r="AS22" t="s">
        <v>431</v>
      </c>
      <c r="AT22" t="s">
        <v>432</v>
      </c>
      <c r="AU22" t="s">
        <v>563</v>
      </c>
      <c r="AV22">
        <v>2008</v>
      </c>
      <c r="AW22">
        <v>98</v>
      </c>
      <c r="AX22">
        <v>1</v>
      </c>
      <c r="AY22" t="s">
        <v>74</v>
      </c>
      <c r="AZ22" t="s">
        <v>74</v>
      </c>
      <c r="BA22" t="s">
        <v>74</v>
      </c>
      <c r="BB22" t="s">
        <v>74</v>
      </c>
      <c r="BC22">
        <v>34</v>
      </c>
      <c r="BD22">
        <v>39</v>
      </c>
      <c r="BE22" t="s">
        <v>74</v>
      </c>
      <c r="BF22" t="s">
        <v>564</v>
      </c>
      <c r="BG22" t="str">
        <f>HYPERLINK("http://dx.doi.org/10.1016/j.jip.2007.10.010","http://dx.doi.org/10.1016/j.jip.2007.10.010")</f>
        <v>http://dx.doi.org/10.1016/j.jip.2007.10.010</v>
      </c>
      <c r="BH22" t="s">
        <v>74</v>
      </c>
      <c r="BI22" t="s">
        <v>74</v>
      </c>
      <c r="BJ22">
        <v>6</v>
      </c>
      <c r="BK22" t="s">
        <v>434</v>
      </c>
      <c r="BL22" t="s">
        <v>98</v>
      </c>
      <c r="BM22" t="s">
        <v>434</v>
      </c>
      <c r="BN22" t="s">
        <v>565</v>
      </c>
      <c r="BO22">
        <v>18078952</v>
      </c>
      <c r="BP22" t="s">
        <v>74</v>
      </c>
      <c r="BQ22" t="s">
        <v>74</v>
      </c>
      <c r="BR22" t="s">
        <v>74</v>
      </c>
      <c r="BS22" t="s">
        <v>101</v>
      </c>
      <c r="BT22" t="s">
        <v>566</v>
      </c>
      <c r="BU22" t="str">
        <f>HYPERLINK("https%3A%2F%2Fwww.webofscience.com%2Fwos%2Fwoscc%2Ffull-record%2FWOS:000255529700004","View Full Record in Web of Science")</f>
        <v>View Full Record in Web of Science</v>
      </c>
    </row>
    <row r="23" spans="1:73" x14ac:dyDescent="0.25">
      <c r="A23" t="s">
        <v>3651</v>
      </c>
      <c r="B23" t="s">
        <v>72</v>
      </c>
      <c r="C23" t="s">
        <v>567</v>
      </c>
      <c r="D23" t="s">
        <v>74</v>
      </c>
      <c r="E23" t="s">
        <v>74</v>
      </c>
      <c r="F23" t="s">
        <v>74</v>
      </c>
      <c r="G23" t="s">
        <v>568</v>
      </c>
      <c r="H23" t="s">
        <v>74</v>
      </c>
      <c r="I23" t="s">
        <v>74</v>
      </c>
      <c r="J23" t="s">
        <v>569</v>
      </c>
      <c r="K23" t="s">
        <v>570</v>
      </c>
      <c r="L23" t="s">
        <v>74</v>
      </c>
      <c r="M23" t="s">
        <v>74</v>
      </c>
      <c r="N23" t="s">
        <v>78</v>
      </c>
      <c r="O23" t="s">
        <v>79</v>
      </c>
      <c r="P23" t="s">
        <v>74</v>
      </c>
      <c r="Q23" t="s">
        <v>74</v>
      </c>
      <c r="R23" t="s">
        <v>74</v>
      </c>
      <c r="S23" t="s">
        <v>74</v>
      </c>
      <c r="T23" t="s">
        <v>74</v>
      </c>
      <c r="U23" t="s">
        <v>571</v>
      </c>
      <c r="V23" t="s">
        <v>572</v>
      </c>
      <c r="W23" t="s">
        <v>573</v>
      </c>
      <c r="X23" t="s">
        <v>574</v>
      </c>
      <c r="Y23" t="s">
        <v>74</v>
      </c>
      <c r="Z23" t="s">
        <v>575</v>
      </c>
      <c r="AA23" t="s">
        <v>576</v>
      </c>
      <c r="AB23" t="s">
        <v>577</v>
      </c>
      <c r="AC23" t="s">
        <v>578</v>
      </c>
      <c r="AD23" t="s">
        <v>579</v>
      </c>
      <c r="AE23" t="s">
        <v>580</v>
      </c>
      <c r="AF23" t="s">
        <v>581</v>
      </c>
      <c r="AG23" t="s">
        <v>74</v>
      </c>
      <c r="AH23">
        <v>48</v>
      </c>
      <c r="AI23">
        <v>29</v>
      </c>
      <c r="AJ23">
        <v>30</v>
      </c>
      <c r="AK23">
        <v>1</v>
      </c>
      <c r="AL23">
        <v>24</v>
      </c>
      <c r="AM23" t="s">
        <v>382</v>
      </c>
      <c r="AN23" t="s">
        <v>383</v>
      </c>
      <c r="AO23" t="s">
        <v>384</v>
      </c>
      <c r="AP23" t="s">
        <v>582</v>
      </c>
      <c r="AQ23" t="s">
        <v>74</v>
      </c>
      <c r="AR23" t="s">
        <v>74</v>
      </c>
      <c r="AS23" t="s">
        <v>583</v>
      </c>
      <c r="AT23" t="s">
        <v>584</v>
      </c>
      <c r="AU23" t="s">
        <v>585</v>
      </c>
      <c r="AV23">
        <v>2015</v>
      </c>
      <c r="AW23">
        <v>6</v>
      </c>
      <c r="AX23" t="s">
        <v>74</v>
      </c>
      <c r="AY23" t="s">
        <v>74</v>
      </c>
      <c r="AZ23" t="s">
        <v>74</v>
      </c>
      <c r="BA23" t="s">
        <v>74</v>
      </c>
      <c r="BB23" t="s">
        <v>74</v>
      </c>
      <c r="BC23" t="s">
        <v>74</v>
      </c>
      <c r="BD23" t="s">
        <v>74</v>
      </c>
      <c r="BE23">
        <v>860</v>
      </c>
      <c r="BF23" t="s">
        <v>586</v>
      </c>
      <c r="BG23" t="str">
        <f>HYPERLINK("http://dx.doi.org/10.3389/fmicb.2015.00860","http://dx.doi.org/10.3389/fmicb.2015.00860")</f>
        <v>http://dx.doi.org/10.3389/fmicb.2015.00860</v>
      </c>
      <c r="BH23" t="s">
        <v>74</v>
      </c>
      <c r="BI23" t="s">
        <v>74</v>
      </c>
      <c r="BJ23">
        <v>15</v>
      </c>
      <c r="BK23" t="s">
        <v>587</v>
      </c>
      <c r="BL23" t="s">
        <v>98</v>
      </c>
      <c r="BM23" t="s">
        <v>587</v>
      </c>
      <c r="BN23" t="s">
        <v>588</v>
      </c>
      <c r="BO23">
        <v>26347735</v>
      </c>
      <c r="BP23" t="s">
        <v>155</v>
      </c>
      <c r="BQ23" t="s">
        <v>74</v>
      </c>
      <c r="BR23" t="s">
        <v>74</v>
      </c>
      <c r="BS23" t="s">
        <v>101</v>
      </c>
      <c r="BT23" t="s">
        <v>589</v>
      </c>
      <c r="BU23" t="str">
        <f>HYPERLINK("https%3A%2F%2Fwww.webofscience.com%2Fwos%2Fwoscc%2Ffull-record%2FWOS:000360118200001","View Full Record in Web of Science")</f>
        <v>View Full Record in Web of Science</v>
      </c>
    </row>
    <row r="24" spans="1:73" x14ac:dyDescent="0.25">
      <c r="A24" t="s">
        <v>3652</v>
      </c>
      <c r="B24" t="s">
        <v>72</v>
      </c>
      <c r="C24" t="s">
        <v>590</v>
      </c>
      <c r="D24" t="s">
        <v>74</v>
      </c>
      <c r="E24" t="s">
        <v>74</v>
      </c>
      <c r="F24" t="s">
        <v>74</v>
      </c>
      <c r="G24" t="s">
        <v>591</v>
      </c>
      <c r="H24" t="s">
        <v>74</v>
      </c>
      <c r="I24" t="s">
        <v>74</v>
      </c>
      <c r="J24" t="s">
        <v>592</v>
      </c>
      <c r="K24" t="s">
        <v>593</v>
      </c>
      <c r="L24" t="s">
        <v>74</v>
      </c>
      <c r="M24" t="s">
        <v>74</v>
      </c>
      <c r="N24" t="s">
        <v>210</v>
      </c>
      <c r="O24" t="s">
        <v>79</v>
      </c>
      <c r="P24" t="s">
        <v>74</v>
      </c>
      <c r="Q24" t="s">
        <v>74</v>
      </c>
      <c r="R24" t="s">
        <v>74</v>
      </c>
      <c r="S24" t="s">
        <v>74</v>
      </c>
      <c r="T24" t="s">
        <v>74</v>
      </c>
      <c r="U24" t="s">
        <v>594</v>
      </c>
      <c r="V24" t="s">
        <v>595</v>
      </c>
      <c r="W24" t="s">
        <v>596</v>
      </c>
      <c r="X24" t="s">
        <v>597</v>
      </c>
      <c r="Y24" t="s">
        <v>74</v>
      </c>
      <c r="Z24" t="s">
        <v>598</v>
      </c>
      <c r="AA24" t="s">
        <v>599</v>
      </c>
      <c r="AB24" t="s">
        <v>600</v>
      </c>
      <c r="AC24" t="s">
        <v>601</v>
      </c>
      <c r="AD24" t="s">
        <v>74</v>
      </c>
      <c r="AE24" t="s">
        <v>74</v>
      </c>
      <c r="AF24" t="s">
        <v>74</v>
      </c>
      <c r="AG24" t="s">
        <v>74</v>
      </c>
      <c r="AH24">
        <v>34</v>
      </c>
      <c r="AI24">
        <v>8</v>
      </c>
      <c r="AJ24">
        <v>15</v>
      </c>
      <c r="AK24">
        <v>1</v>
      </c>
      <c r="AL24">
        <v>27</v>
      </c>
      <c r="AM24" t="s">
        <v>602</v>
      </c>
      <c r="AN24" t="s">
        <v>603</v>
      </c>
      <c r="AO24" t="s">
        <v>604</v>
      </c>
      <c r="AP24" t="s">
        <v>605</v>
      </c>
      <c r="AQ24" t="s">
        <v>74</v>
      </c>
      <c r="AR24" t="s">
        <v>74</v>
      </c>
      <c r="AS24" t="s">
        <v>606</v>
      </c>
      <c r="AT24" t="s">
        <v>607</v>
      </c>
      <c r="AU24" t="s">
        <v>608</v>
      </c>
      <c r="AV24">
        <v>2010</v>
      </c>
      <c r="AW24">
        <v>10</v>
      </c>
      <c r="AX24">
        <v>3</v>
      </c>
      <c r="AY24" t="s">
        <v>74</v>
      </c>
      <c r="AZ24" t="s">
        <v>74</v>
      </c>
      <c r="BA24" t="s">
        <v>74</v>
      </c>
      <c r="BB24" t="s">
        <v>74</v>
      </c>
      <c r="BC24">
        <v>447</v>
      </c>
      <c r="BD24">
        <v>451</v>
      </c>
      <c r="BE24" t="s">
        <v>74</v>
      </c>
      <c r="BF24" t="s">
        <v>609</v>
      </c>
      <c r="BG24" t="str">
        <f>HYPERLINK("http://dx.doi.org/10.1590/S1676-06032010000300038","http://dx.doi.org/10.1590/S1676-06032010000300038")</f>
        <v>http://dx.doi.org/10.1590/S1676-06032010000300038</v>
      </c>
      <c r="BH24" t="s">
        <v>74</v>
      </c>
      <c r="BI24" t="s">
        <v>74</v>
      </c>
      <c r="BJ24">
        <v>5</v>
      </c>
      <c r="BK24" t="s">
        <v>610</v>
      </c>
      <c r="BL24" t="s">
        <v>98</v>
      </c>
      <c r="BM24" t="s">
        <v>611</v>
      </c>
      <c r="BN24" t="s">
        <v>612</v>
      </c>
      <c r="BO24" t="s">
        <v>74</v>
      </c>
      <c r="BP24" t="s">
        <v>613</v>
      </c>
      <c r="BQ24" t="s">
        <v>74</v>
      </c>
      <c r="BR24" t="s">
        <v>74</v>
      </c>
      <c r="BS24" t="s">
        <v>101</v>
      </c>
      <c r="BT24" t="s">
        <v>614</v>
      </c>
      <c r="BU24" t="str">
        <f>HYPERLINK("https%3A%2F%2Fwww.webofscience.com%2Fwos%2Fwoscc%2Ffull-record%2FWOS:000296130900039","View Full Record in Web of Science")</f>
        <v>View Full Record in Web of Science</v>
      </c>
    </row>
    <row r="25" spans="1:73" x14ac:dyDescent="0.25">
      <c r="A25" t="s">
        <v>3653</v>
      </c>
      <c r="B25" t="s">
        <v>72</v>
      </c>
      <c r="C25" t="s">
        <v>615</v>
      </c>
      <c r="D25" t="s">
        <v>74</v>
      </c>
      <c r="E25" t="s">
        <v>74</v>
      </c>
      <c r="F25" t="s">
        <v>74</v>
      </c>
      <c r="G25" t="s">
        <v>616</v>
      </c>
      <c r="H25" t="s">
        <v>74</v>
      </c>
      <c r="I25" t="s">
        <v>74</v>
      </c>
      <c r="J25" t="s">
        <v>617</v>
      </c>
      <c r="K25" t="s">
        <v>618</v>
      </c>
      <c r="L25" t="s">
        <v>74</v>
      </c>
      <c r="M25" t="s">
        <v>74</v>
      </c>
      <c r="N25" t="s">
        <v>78</v>
      </c>
      <c r="O25" t="s">
        <v>79</v>
      </c>
      <c r="P25" t="s">
        <v>74</v>
      </c>
      <c r="Q25" t="s">
        <v>74</v>
      </c>
      <c r="R25" t="s">
        <v>74</v>
      </c>
      <c r="S25" t="s">
        <v>74</v>
      </c>
      <c r="T25" t="s">
        <v>74</v>
      </c>
      <c r="U25" t="s">
        <v>619</v>
      </c>
      <c r="V25" t="s">
        <v>620</v>
      </c>
      <c r="W25" t="s">
        <v>621</v>
      </c>
      <c r="X25" t="s">
        <v>622</v>
      </c>
      <c r="Y25" t="s">
        <v>74</v>
      </c>
      <c r="Z25" t="s">
        <v>623</v>
      </c>
      <c r="AA25" t="s">
        <v>140</v>
      </c>
      <c r="AB25" t="s">
        <v>74</v>
      </c>
      <c r="AC25" t="s">
        <v>141</v>
      </c>
      <c r="AD25" t="s">
        <v>74</v>
      </c>
      <c r="AE25" t="s">
        <v>74</v>
      </c>
      <c r="AF25" t="s">
        <v>74</v>
      </c>
      <c r="AG25" t="s">
        <v>74</v>
      </c>
      <c r="AH25">
        <v>30</v>
      </c>
      <c r="AI25">
        <v>7</v>
      </c>
      <c r="AJ25">
        <v>10</v>
      </c>
      <c r="AK25">
        <v>1</v>
      </c>
      <c r="AL25">
        <v>9</v>
      </c>
      <c r="AM25" t="s">
        <v>624</v>
      </c>
      <c r="AN25" t="s">
        <v>451</v>
      </c>
      <c r="AO25" t="s">
        <v>625</v>
      </c>
      <c r="AP25" t="s">
        <v>626</v>
      </c>
      <c r="AQ25" t="s">
        <v>627</v>
      </c>
      <c r="AR25" t="s">
        <v>74</v>
      </c>
      <c r="AS25" t="s">
        <v>628</v>
      </c>
      <c r="AT25" t="s">
        <v>629</v>
      </c>
      <c r="AU25" t="s">
        <v>630</v>
      </c>
      <c r="AV25">
        <v>2017</v>
      </c>
      <c r="AW25">
        <v>235</v>
      </c>
      <c r="AX25" t="s">
        <v>74</v>
      </c>
      <c r="AY25" t="s">
        <v>74</v>
      </c>
      <c r="AZ25" t="s">
        <v>74</v>
      </c>
      <c r="BA25" t="s">
        <v>74</v>
      </c>
      <c r="BB25" t="s">
        <v>74</v>
      </c>
      <c r="BC25">
        <v>17</v>
      </c>
      <c r="BD25">
        <v>19</v>
      </c>
      <c r="BE25" t="s">
        <v>74</v>
      </c>
      <c r="BF25" t="s">
        <v>631</v>
      </c>
      <c r="BG25" t="str">
        <f>HYPERLINK("http://dx.doi.org/10.1016/j.vetpar.2017.01.006","http://dx.doi.org/10.1016/j.vetpar.2017.01.006")</f>
        <v>http://dx.doi.org/10.1016/j.vetpar.2017.01.006</v>
      </c>
      <c r="BH25" t="s">
        <v>74</v>
      </c>
      <c r="BI25" t="s">
        <v>74</v>
      </c>
      <c r="BJ25">
        <v>3</v>
      </c>
      <c r="BK25" t="s">
        <v>632</v>
      </c>
      <c r="BL25" t="s">
        <v>98</v>
      </c>
      <c r="BM25" t="s">
        <v>632</v>
      </c>
      <c r="BN25" t="s">
        <v>633</v>
      </c>
      <c r="BO25">
        <v>28215862</v>
      </c>
      <c r="BP25" t="s">
        <v>634</v>
      </c>
      <c r="BQ25" t="s">
        <v>74</v>
      </c>
      <c r="BR25" t="s">
        <v>74</v>
      </c>
      <c r="BS25" t="s">
        <v>101</v>
      </c>
      <c r="BT25" t="s">
        <v>635</v>
      </c>
      <c r="BU25" t="str">
        <f>HYPERLINK("https%3A%2F%2Fwww.webofscience.com%2Fwos%2Fwoscc%2Ffull-record%2FWOS:000395958800003","View Full Record in Web of Science")</f>
        <v>View Full Record in Web of Science</v>
      </c>
    </row>
    <row r="26" spans="1:73" x14ac:dyDescent="0.25">
      <c r="A26" t="s">
        <v>3654</v>
      </c>
      <c r="B26" t="s">
        <v>72</v>
      </c>
      <c r="C26" t="s">
        <v>636</v>
      </c>
      <c r="D26" t="s">
        <v>74</v>
      </c>
      <c r="E26" t="s">
        <v>74</v>
      </c>
      <c r="F26" t="s">
        <v>74</v>
      </c>
      <c r="G26" t="s">
        <v>637</v>
      </c>
      <c r="H26" t="s">
        <v>74</v>
      </c>
      <c r="I26" t="s">
        <v>74</v>
      </c>
      <c r="J26" t="s">
        <v>638</v>
      </c>
      <c r="K26" t="s">
        <v>532</v>
      </c>
      <c r="L26" t="s">
        <v>74</v>
      </c>
      <c r="M26" t="s">
        <v>74</v>
      </c>
      <c r="N26" t="s">
        <v>78</v>
      </c>
      <c r="O26" t="s">
        <v>79</v>
      </c>
      <c r="P26" t="s">
        <v>74</v>
      </c>
      <c r="Q26" t="s">
        <v>74</v>
      </c>
      <c r="R26" t="s">
        <v>74</v>
      </c>
      <c r="S26" t="s">
        <v>74</v>
      </c>
      <c r="T26" t="s">
        <v>74</v>
      </c>
      <c r="U26" t="s">
        <v>639</v>
      </c>
      <c r="V26" t="s">
        <v>640</v>
      </c>
      <c r="W26" t="s">
        <v>641</v>
      </c>
      <c r="X26" t="s">
        <v>642</v>
      </c>
      <c r="Y26" t="s">
        <v>74</v>
      </c>
      <c r="Z26" t="s">
        <v>643</v>
      </c>
      <c r="AA26" t="s">
        <v>644</v>
      </c>
      <c r="AB26" t="s">
        <v>645</v>
      </c>
      <c r="AC26" t="s">
        <v>646</v>
      </c>
      <c r="AD26" t="s">
        <v>647</v>
      </c>
      <c r="AE26" t="s">
        <v>648</v>
      </c>
      <c r="AF26" t="s">
        <v>649</v>
      </c>
      <c r="AG26" t="s">
        <v>74</v>
      </c>
      <c r="AH26">
        <v>42</v>
      </c>
      <c r="AI26">
        <v>6</v>
      </c>
      <c r="AJ26">
        <v>7</v>
      </c>
      <c r="AK26">
        <v>1</v>
      </c>
      <c r="AL26">
        <v>7</v>
      </c>
      <c r="AM26" t="s">
        <v>88</v>
      </c>
      <c r="AN26" t="s">
        <v>338</v>
      </c>
      <c r="AO26" t="s">
        <v>650</v>
      </c>
      <c r="AP26" t="s">
        <v>544</v>
      </c>
      <c r="AQ26" t="s">
        <v>545</v>
      </c>
      <c r="AR26" t="s">
        <v>74</v>
      </c>
      <c r="AS26" t="s">
        <v>546</v>
      </c>
      <c r="AT26" t="s">
        <v>547</v>
      </c>
      <c r="AU26" t="s">
        <v>651</v>
      </c>
      <c r="AV26">
        <v>2018</v>
      </c>
      <c r="AW26">
        <v>117</v>
      </c>
      <c r="AX26">
        <v>6</v>
      </c>
      <c r="AY26" t="s">
        <v>74</v>
      </c>
      <c r="AZ26" t="s">
        <v>74</v>
      </c>
      <c r="BA26" t="s">
        <v>74</v>
      </c>
      <c r="BB26" t="s">
        <v>74</v>
      </c>
      <c r="BC26">
        <v>1773</v>
      </c>
      <c r="BD26">
        <v>1781</v>
      </c>
      <c r="BE26" t="s">
        <v>74</v>
      </c>
      <c r="BF26" t="s">
        <v>652</v>
      </c>
      <c r="BG26" t="str">
        <f>HYPERLINK("http://dx.doi.org/10.1007/s00436-018-5859-x","http://dx.doi.org/10.1007/s00436-018-5859-x")</f>
        <v>http://dx.doi.org/10.1007/s00436-018-5859-x</v>
      </c>
      <c r="BH26" t="s">
        <v>74</v>
      </c>
      <c r="BI26" t="s">
        <v>74</v>
      </c>
      <c r="BJ26">
        <v>9</v>
      </c>
      <c r="BK26" t="s">
        <v>550</v>
      </c>
      <c r="BL26" t="s">
        <v>98</v>
      </c>
      <c r="BM26" t="s">
        <v>550</v>
      </c>
      <c r="BN26" t="s">
        <v>653</v>
      </c>
      <c r="BO26">
        <v>29680939</v>
      </c>
      <c r="BP26" t="s">
        <v>74</v>
      </c>
      <c r="BQ26" t="s">
        <v>74</v>
      </c>
      <c r="BR26" t="s">
        <v>74</v>
      </c>
      <c r="BS26" t="s">
        <v>101</v>
      </c>
      <c r="BT26" t="s">
        <v>654</v>
      </c>
      <c r="BU26" t="str">
        <f>HYPERLINK("https%3A%2F%2Fwww.webofscience.com%2Fwos%2Fwoscc%2Ffull-record%2FWOS:000432128400012","View Full Record in Web of Science")</f>
        <v>View Full Record in Web of Science</v>
      </c>
    </row>
    <row r="27" spans="1:73" x14ac:dyDescent="0.25">
      <c r="A27" t="s">
        <v>3655</v>
      </c>
      <c r="B27" t="s">
        <v>72</v>
      </c>
      <c r="C27" t="s">
        <v>655</v>
      </c>
      <c r="D27" t="s">
        <v>74</v>
      </c>
      <c r="E27" t="s">
        <v>74</v>
      </c>
      <c r="F27" t="s">
        <v>74</v>
      </c>
      <c r="G27" t="s">
        <v>656</v>
      </c>
      <c r="H27" t="s">
        <v>74</v>
      </c>
      <c r="I27" t="s">
        <v>74</v>
      </c>
      <c r="J27" t="s">
        <v>657</v>
      </c>
      <c r="K27" t="s">
        <v>658</v>
      </c>
      <c r="L27" t="s">
        <v>74</v>
      </c>
      <c r="M27" t="s">
        <v>74</v>
      </c>
      <c r="N27" t="s">
        <v>78</v>
      </c>
      <c r="O27" t="s">
        <v>79</v>
      </c>
      <c r="P27" t="s">
        <v>74</v>
      </c>
      <c r="Q27" t="s">
        <v>74</v>
      </c>
      <c r="R27" t="s">
        <v>74</v>
      </c>
      <c r="S27" t="s">
        <v>74</v>
      </c>
      <c r="T27" t="s">
        <v>74</v>
      </c>
      <c r="U27" t="s">
        <v>659</v>
      </c>
      <c r="V27" t="s">
        <v>660</v>
      </c>
      <c r="W27" t="s">
        <v>661</v>
      </c>
      <c r="X27" t="s">
        <v>662</v>
      </c>
      <c r="Y27" t="s">
        <v>74</v>
      </c>
      <c r="Z27" t="s">
        <v>663</v>
      </c>
      <c r="AA27" t="s">
        <v>664</v>
      </c>
      <c r="AB27" t="s">
        <v>74</v>
      </c>
      <c r="AC27" t="s">
        <v>74</v>
      </c>
      <c r="AD27" t="s">
        <v>665</v>
      </c>
      <c r="AE27" t="s">
        <v>666</v>
      </c>
      <c r="AF27" t="s">
        <v>667</v>
      </c>
      <c r="AG27" t="s">
        <v>74</v>
      </c>
      <c r="AH27">
        <v>65</v>
      </c>
      <c r="AI27">
        <v>19</v>
      </c>
      <c r="AJ27">
        <v>19</v>
      </c>
      <c r="AK27">
        <v>6</v>
      </c>
      <c r="AL27">
        <v>16</v>
      </c>
      <c r="AM27" t="s">
        <v>242</v>
      </c>
      <c r="AN27" t="s">
        <v>243</v>
      </c>
      <c r="AO27" t="s">
        <v>244</v>
      </c>
      <c r="AP27" t="s">
        <v>668</v>
      </c>
      <c r="AQ27" t="s">
        <v>74</v>
      </c>
      <c r="AR27" t="s">
        <v>74</v>
      </c>
      <c r="AS27" t="s">
        <v>658</v>
      </c>
      <c r="AT27" t="s">
        <v>669</v>
      </c>
      <c r="AU27" t="s">
        <v>670</v>
      </c>
      <c r="AV27">
        <v>2019</v>
      </c>
      <c r="AW27">
        <v>8</v>
      </c>
      <c r="AX27">
        <v>10</v>
      </c>
      <c r="AY27" t="s">
        <v>74</v>
      </c>
      <c r="AZ27" t="s">
        <v>74</v>
      </c>
      <c r="BA27" t="s">
        <v>74</v>
      </c>
      <c r="BB27" t="s">
        <v>74</v>
      </c>
      <c r="BC27" t="s">
        <v>74</v>
      </c>
      <c r="BD27" t="s">
        <v>74</v>
      </c>
      <c r="BE27" t="s">
        <v>671</v>
      </c>
      <c r="BF27" t="s">
        <v>672</v>
      </c>
      <c r="BG27" t="str">
        <f>HYPERLINK("http://dx.doi.org/10.1093/gigascience/giz124","http://dx.doi.org/10.1093/gigascience/giz124")</f>
        <v>http://dx.doi.org/10.1093/gigascience/giz124</v>
      </c>
      <c r="BH27" t="s">
        <v>74</v>
      </c>
      <c r="BI27" t="s">
        <v>74</v>
      </c>
      <c r="BJ27">
        <v>8</v>
      </c>
      <c r="BK27" t="s">
        <v>673</v>
      </c>
      <c r="BL27" t="s">
        <v>98</v>
      </c>
      <c r="BM27" t="s">
        <v>674</v>
      </c>
      <c r="BN27" t="s">
        <v>675</v>
      </c>
      <c r="BO27">
        <v>31634388</v>
      </c>
      <c r="BP27" t="s">
        <v>484</v>
      </c>
      <c r="BQ27" t="s">
        <v>74</v>
      </c>
      <c r="BR27" t="s">
        <v>74</v>
      </c>
      <c r="BS27" t="s">
        <v>101</v>
      </c>
      <c r="BT27" t="s">
        <v>676</v>
      </c>
      <c r="BU27" t="str">
        <f>HYPERLINK("https%3A%2F%2Fwww.webofscience.com%2Fwos%2Fwoscc%2Ffull-record%2FWOS:000497989000006","View Full Record in Web of Science")</f>
        <v>View Full Record in Web of Science</v>
      </c>
    </row>
    <row r="28" spans="1:73" x14ac:dyDescent="0.25">
      <c r="A28" t="s">
        <v>3656</v>
      </c>
      <c r="B28" t="s">
        <v>72</v>
      </c>
      <c r="C28" t="s">
        <v>677</v>
      </c>
      <c r="D28" t="s">
        <v>74</v>
      </c>
      <c r="E28" t="s">
        <v>74</v>
      </c>
      <c r="F28" t="s">
        <v>74</v>
      </c>
      <c r="G28" t="s">
        <v>678</v>
      </c>
      <c r="H28" t="s">
        <v>74</v>
      </c>
      <c r="I28" t="s">
        <v>74</v>
      </c>
      <c r="J28" t="s">
        <v>679</v>
      </c>
      <c r="K28" t="s">
        <v>680</v>
      </c>
      <c r="L28" t="s">
        <v>74</v>
      </c>
      <c r="M28" t="s">
        <v>74</v>
      </c>
      <c r="N28" t="s">
        <v>78</v>
      </c>
      <c r="O28" t="s">
        <v>79</v>
      </c>
      <c r="P28" t="s">
        <v>74</v>
      </c>
      <c r="Q28" t="s">
        <v>74</v>
      </c>
      <c r="R28" t="s">
        <v>74</v>
      </c>
      <c r="S28" t="s">
        <v>74</v>
      </c>
      <c r="T28" t="s">
        <v>74</v>
      </c>
      <c r="U28" t="s">
        <v>681</v>
      </c>
      <c r="V28" t="s">
        <v>682</v>
      </c>
      <c r="W28" t="s">
        <v>683</v>
      </c>
      <c r="X28" t="s">
        <v>684</v>
      </c>
      <c r="Y28" t="s">
        <v>74</v>
      </c>
      <c r="Z28" t="s">
        <v>685</v>
      </c>
      <c r="AA28" t="s">
        <v>686</v>
      </c>
      <c r="AB28" t="s">
        <v>74</v>
      </c>
      <c r="AC28" t="s">
        <v>687</v>
      </c>
      <c r="AD28" t="s">
        <v>688</v>
      </c>
      <c r="AE28" t="s">
        <v>689</v>
      </c>
      <c r="AF28" t="s">
        <v>690</v>
      </c>
      <c r="AG28" t="s">
        <v>74</v>
      </c>
      <c r="AH28">
        <v>43</v>
      </c>
      <c r="AI28">
        <v>2</v>
      </c>
      <c r="AJ28">
        <v>2</v>
      </c>
      <c r="AK28">
        <v>5</v>
      </c>
      <c r="AL28">
        <v>10</v>
      </c>
      <c r="AM28" t="s">
        <v>475</v>
      </c>
      <c r="AN28" t="s">
        <v>476</v>
      </c>
      <c r="AO28" t="s">
        <v>477</v>
      </c>
      <c r="AP28" t="s">
        <v>691</v>
      </c>
      <c r="AQ28" t="s">
        <v>74</v>
      </c>
      <c r="AR28" t="s">
        <v>74</v>
      </c>
      <c r="AS28" t="s">
        <v>680</v>
      </c>
      <c r="AT28" t="s">
        <v>692</v>
      </c>
      <c r="AU28" t="s">
        <v>222</v>
      </c>
      <c r="AV28">
        <v>2021</v>
      </c>
      <c r="AW28">
        <v>10</v>
      </c>
      <c r="AX28">
        <v>12</v>
      </c>
      <c r="AY28" t="s">
        <v>74</v>
      </c>
      <c r="AZ28" t="s">
        <v>74</v>
      </c>
      <c r="BA28" t="s">
        <v>74</v>
      </c>
      <c r="BB28" t="s">
        <v>74</v>
      </c>
      <c r="BC28" t="s">
        <v>74</v>
      </c>
      <c r="BD28" t="s">
        <v>74</v>
      </c>
      <c r="BE28">
        <v>1548</v>
      </c>
      <c r="BF28" t="s">
        <v>693</v>
      </c>
      <c r="BG28" t="str">
        <f>HYPERLINK("http://dx.doi.org/10.3390/antibiotics10121548","http://dx.doi.org/10.3390/antibiotics10121548")</f>
        <v>http://dx.doi.org/10.3390/antibiotics10121548</v>
      </c>
      <c r="BH28" t="s">
        <v>74</v>
      </c>
      <c r="BI28" t="s">
        <v>74</v>
      </c>
      <c r="BJ28">
        <v>11</v>
      </c>
      <c r="BK28" t="s">
        <v>694</v>
      </c>
      <c r="BL28" t="s">
        <v>98</v>
      </c>
      <c r="BM28" t="s">
        <v>694</v>
      </c>
      <c r="BN28" t="s">
        <v>695</v>
      </c>
      <c r="BO28">
        <v>34943760</v>
      </c>
      <c r="BP28" t="s">
        <v>155</v>
      </c>
      <c r="BQ28" t="s">
        <v>74</v>
      </c>
      <c r="BR28" t="s">
        <v>74</v>
      </c>
      <c r="BS28" t="s">
        <v>101</v>
      </c>
      <c r="BT28" t="s">
        <v>696</v>
      </c>
      <c r="BU28" t="str">
        <f>HYPERLINK("https%3A%2F%2Fwww.webofscience.com%2Fwos%2Fwoscc%2Ffull-record%2FWOS:000735712000001","View Full Record in Web of Science")</f>
        <v>View Full Record in Web of Science</v>
      </c>
    </row>
    <row r="29" spans="1:73" x14ac:dyDescent="0.25">
      <c r="A29" t="s">
        <v>3657</v>
      </c>
      <c r="B29" t="s">
        <v>72</v>
      </c>
      <c r="C29" t="s">
        <v>697</v>
      </c>
      <c r="D29" t="s">
        <v>74</v>
      </c>
      <c r="E29" t="s">
        <v>74</v>
      </c>
      <c r="F29" t="s">
        <v>74</v>
      </c>
      <c r="G29" t="s">
        <v>698</v>
      </c>
      <c r="H29" t="s">
        <v>74</v>
      </c>
      <c r="I29" t="s">
        <v>74</v>
      </c>
      <c r="J29" t="s">
        <v>699</v>
      </c>
      <c r="K29" t="s">
        <v>417</v>
      </c>
      <c r="L29" t="s">
        <v>74</v>
      </c>
      <c r="M29" t="s">
        <v>74</v>
      </c>
      <c r="N29" t="s">
        <v>78</v>
      </c>
      <c r="O29" t="s">
        <v>79</v>
      </c>
      <c r="P29" t="s">
        <v>74</v>
      </c>
      <c r="Q29" t="s">
        <v>74</v>
      </c>
      <c r="R29" t="s">
        <v>74</v>
      </c>
      <c r="S29" t="s">
        <v>74</v>
      </c>
      <c r="T29" t="s">
        <v>74</v>
      </c>
      <c r="U29" t="s">
        <v>700</v>
      </c>
      <c r="V29" t="s">
        <v>701</v>
      </c>
      <c r="W29" t="s">
        <v>702</v>
      </c>
      <c r="X29" t="s">
        <v>703</v>
      </c>
      <c r="Y29" t="s">
        <v>74</v>
      </c>
      <c r="Z29" t="s">
        <v>704</v>
      </c>
      <c r="AA29" t="s">
        <v>705</v>
      </c>
      <c r="AB29" t="s">
        <v>74</v>
      </c>
      <c r="AC29" t="s">
        <v>74</v>
      </c>
      <c r="AD29" t="s">
        <v>706</v>
      </c>
      <c r="AE29" t="s">
        <v>707</v>
      </c>
      <c r="AF29" t="s">
        <v>708</v>
      </c>
      <c r="AG29" t="s">
        <v>74</v>
      </c>
      <c r="AH29">
        <v>34</v>
      </c>
      <c r="AI29">
        <v>22</v>
      </c>
      <c r="AJ29">
        <v>22</v>
      </c>
      <c r="AK29">
        <v>0</v>
      </c>
      <c r="AL29">
        <v>26</v>
      </c>
      <c r="AM29" t="s">
        <v>426</v>
      </c>
      <c r="AN29" t="s">
        <v>427</v>
      </c>
      <c r="AO29" t="s">
        <v>428</v>
      </c>
      <c r="AP29" t="s">
        <v>429</v>
      </c>
      <c r="AQ29" t="s">
        <v>430</v>
      </c>
      <c r="AR29" t="s">
        <v>74</v>
      </c>
      <c r="AS29" t="s">
        <v>431</v>
      </c>
      <c r="AT29" t="s">
        <v>432</v>
      </c>
      <c r="AU29" t="s">
        <v>563</v>
      </c>
      <c r="AV29">
        <v>2015</v>
      </c>
      <c r="AW29">
        <v>127</v>
      </c>
      <c r="AX29" t="s">
        <v>74</v>
      </c>
      <c r="AY29" t="s">
        <v>74</v>
      </c>
      <c r="AZ29" t="s">
        <v>74</v>
      </c>
      <c r="BA29" t="s">
        <v>74</v>
      </c>
      <c r="BB29" t="s">
        <v>74</v>
      </c>
      <c r="BC29">
        <v>122</v>
      </c>
      <c r="BD29">
        <v>126</v>
      </c>
      <c r="BE29" t="s">
        <v>74</v>
      </c>
      <c r="BF29" t="s">
        <v>709</v>
      </c>
      <c r="BG29" t="str">
        <f>HYPERLINK("http://dx.doi.org/10.1016/j.jip.2015.03.012","http://dx.doi.org/10.1016/j.jip.2015.03.012")</f>
        <v>http://dx.doi.org/10.1016/j.jip.2015.03.012</v>
      </c>
      <c r="BH29" t="s">
        <v>74</v>
      </c>
      <c r="BI29" t="s">
        <v>74</v>
      </c>
      <c r="BJ29">
        <v>5</v>
      </c>
      <c r="BK29" t="s">
        <v>434</v>
      </c>
      <c r="BL29" t="s">
        <v>98</v>
      </c>
      <c r="BM29" t="s">
        <v>434</v>
      </c>
      <c r="BN29" t="s">
        <v>710</v>
      </c>
      <c r="BO29">
        <v>25819846</v>
      </c>
      <c r="BP29" t="s">
        <v>711</v>
      </c>
      <c r="BQ29" t="s">
        <v>74</v>
      </c>
      <c r="BR29" t="s">
        <v>74</v>
      </c>
      <c r="BS29" t="s">
        <v>101</v>
      </c>
      <c r="BT29" t="s">
        <v>712</v>
      </c>
      <c r="BU29" t="str">
        <f>HYPERLINK("https%3A%2F%2Fwww.webofscience.com%2Fwos%2Fwoscc%2Ffull-record%2FWOS:000354503500019","View Full Record in Web of Science")</f>
        <v>View Full Record in Web of Science</v>
      </c>
    </row>
    <row r="30" spans="1:73" x14ac:dyDescent="0.25">
      <c r="A30" t="s">
        <v>3658</v>
      </c>
      <c r="B30" t="s">
        <v>72</v>
      </c>
      <c r="C30" t="s">
        <v>713</v>
      </c>
      <c r="D30" t="s">
        <v>74</v>
      </c>
      <c r="E30" t="s">
        <v>74</v>
      </c>
      <c r="F30" t="s">
        <v>74</v>
      </c>
      <c r="G30" t="s">
        <v>714</v>
      </c>
      <c r="H30" t="s">
        <v>74</v>
      </c>
      <c r="I30" t="s">
        <v>74</v>
      </c>
      <c r="J30" t="s">
        <v>715</v>
      </c>
      <c r="K30" t="s">
        <v>532</v>
      </c>
      <c r="L30" t="s">
        <v>74</v>
      </c>
      <c r="M30" t="s">
        <v>74</v>
      </c>
      <c r="N30" t="s">
        <v>78</v>
      </c>
      <c r="O30" t="s">
        <v>233</v>
      </c>
      <c r="P30" t="s">
        <v>74</v>
      </c>
      <c r="Q30" t="s">
        <v>74</v>
      </c>
      <c r="R30" t="s">
        <v>74</v>
      </c>
      <c r="S30" t="s">
        <v>74</v>
      </c>
      <c r="T30" t="s">
        <v>74</v>
      </c>
      <c r="U30" t="s">
        <v>716</v>
      </c>
      <c r="V30" t="s">
        <v>717</v>
      </c>
      <c r="W30" t="s">
        <v>718</v>
      </c>
      <c r="X30" t="s">
        <v>719</v>
      </c>
      <c r="Y30" t="s">
        <v>74</v>
      </c>
      <c r="Z30" t="s">
        <v>720</v>
      </c>
      <c r="AA30" t="s">
        <v>721</v>
      </c>
      <c r="AB30" t="s">
        <v>722</v>
      </c>
      <c r="AC30" t="s">
        <v>723</v>
      </c>
      <c r="AD30" t="s">
        <v>724</v>
      </c>
      <c r="AE30" t="s">
        <v>725</v>
      </c>
      <c r="AF30" t="s">
        <v>726</v>
      </c>
      <c r="AG30" t="s">
        <v>74</v>
      </c>
      <c r="AH30">
        <v>63</v>
      </c>
      <c r="AI30">
        <v>19</v>
      </c>
      <c r="AJ30">
        <v>21</v>
      </c>
      <c r="AK30">
        <v>4</v>
      </c>
      <c r="AL30">
        <v>39</v>
      </c>
      <c r="AM30" t="s">
        <v>88</v>
      </c>
      <c r="AN30" t="s">
        <v>338</v>
      </c>
      <c r="AO30" t="s">
        <v>543</v>
      </c>
      <c r="AP30" t="s">
        <v>544</v>
      </c>
      <c r="AQ30" t="s">
        <v>545</v>
      </c>
      <c r="AR30" t="s">
        <v>74</v>
      </c>
      <c r="AS30" t="s">
        <v>546</v>
      </c>
      <c r="AT30" t="s">
        <v>547</v>
      </c>
      <c r="AU30" t="s">
        <v>151</v>
      </c>
      <c r="AV30">
        <v>2016</v>
      </c>
      <c r="AW30">
        <v>115</v>
      </c>
      <c r="AX30">
        <v>3</v>
      </c>
      <c r="AY30" t="s">
        <v>74</v>
      </c>
      <c r="AZ30" t="s">
        <v>74</v>
      </c>
      <c r="BA30" t="s">
        <v>74</v>
      </c>
      <c r="BB30" t="s">
        <v>74</v>
      </c>
      <c r="BC30">
        <v>913</v>
      </c>
      <c r="BD30">
        <v>923</v>
      </c>
      <c r="BE30" t="s">
        <v>74</v>
      </c>
      <c r="BF30" t="s">
        <v>727</v>
      </c>
      <c r="BG30" t="str">
        <f>HYPERLINK("http://dx.doi.org/10.1007/s00436-015-4849-5","http://dx.doi.org/10.1007/s00436-015-4849-5")</f>
        <v>http://dx.doi.org/10.1007/s00436-015-4849-5</v>
      </c>
      <c r="BH30" t="s">
        <v>74</v>
      </c>
      <c r="BI30" t="s">
        <v>74</v>
      </c>
      <c r="BJ30">
        <v>11</v>
      </c>
      <c r="BK30" t="s">
        <v>550</v>
      </c>
      <c r="BL30" t="s">
        <v>98</v>
      </c>
      <c r="BM30" t="s">
        <v>550</v>
      </c>
      <c r="BN30" t="s">
        <v>728</v>
      </c>
      <c r="BO30">
        <v>26621284</v>
      </c>
      <c r="BP30" t="s">
        <v>74</v>
      </c>
      <c r="BQ30" t="s">
        <v>74</v>
      </c>
      <c r="BR30" t="s">
        <v>74</v>
      </c>
      <c r="BS30" t="s">
        <v>101</v>
      </c>
      <c r="BT30" t="s">
        <v>729</v>
      </c>
      <c r="BU30" t="str">
        <f>HYPERLINK("https%3A%2F%2Fwww.webofscience.com%2Fwos%2Fwoscc%2Ffull-record%2FWOS:000370868200002","View Full Record in Web of Science")</f>
        <v>View Full Record in Web of Science</v>
      </c>
    </row>
    <row r="31" spans="1:73" x14ac:dyDescent="0.25">
      <c r="A31" t="s">
        <v>3659</v>
      </c>
      <c r="B31" t="s">
        <v>72</v>
      </c>
      <c r="C31" t="s">
        <v>730</v>
      </c>
      <c r="D31" t="s">
        <v>74</v>
      </c>
      <c r="E31" t="s">
        <v>74</v>
      </c>
      <c r="F31" t="s">
        <v>74</v>
      </c>
      <c r="G31" t="s">
        <v>731</v>
      </c>
      <c r="H31" t="s">
        <v>74</v>
      </c>
      <c r="I31" t="s">
        <v>74</v>
      </c>
      <c r="J31" t="s">
        <v>732</v>
      </c>
      <c r="K31" t="s">
        <v>733</v>
      </c>
      <c r="L31" t="s">
        <v>74</v>
      </c>
      <c r="M31" t="s">
        <v>74</v>
      </c>
      <c r="N31" t="s">
        <v>78</v>
      </c>
      <c r="O31" t="s">
        <v>79</v>
      </c>
      <c r="P31" t="s">
        <v>74</v>
      </c>
      <c r="Q31" t="s">
        <v>74</v>
      </c>
      <c r="R31" t="s">
        <v>74</v>
      </c>
      <c r="S31" t="s">
        <v>74</v>
      </c>
      <c r="T31" t="s">
        <v>74</v>
      </c>
      <c r="U31" t="s">
        <v>734</v>
      </c>
      <c r="V31" t="s">
        <v>735</v>
      </c>
      <c r="W31" t="s">
        <v>736</v>
      </c>
      <c r="X31" t="s">
        <v>737</v>
      </c>
      <c r="Y31" t="s">
        <v>74</v>
      </c>
      <c r="Z31" t="s">
        <v>738</v>
      </c>
      <c r="AA31" t="s">
        <v>739</v>
      </c>
      <c r="AB31" t="s">
        <v>74</v>
      </c>
      <c r="AC31" t="s">
        <v>740</v>
      </c>
      <c r="AD31" t="s">
        <v>741</v>
      </c>
      <c r="AE31" t="s">
        <v>742</v>
      </c>
      <c r="AF31" t="s">
        <v>743</v>
      </c>
      <c r="AG31" t="s">
        <v>74</v>
      </c>
      <c r="AH31">
        <v>16</v>
      </c>
      <c r="AI31">
        <v>11</v>
      </c>
      <c r="AJ31">
        <v>11</v>
      </c>
      <c r="AK31">
        <v>0</v>
      </c>
      <c r="AL31">
        <v>19</v>
      </c>
      <c r="AM31" t="s">
        <v>264</v>
      </c>
      <c r="AN31" t="s">
        <v>265</v>
      </c>
      <c r="AO31" t="s">
        <v>744</v>
      </c>
      <c r="AP31" t="s">
        <v>745</v>
      </c>
      <c r="AQ31" t="s">
        <v>746</v>
      </c>
      <c r="AR31" t="s">
        <v>74</v>
      </c>
      <c r="AS31" t="s">
        <v>747</v>
      </c>
      <c r="AT31" t="s">
        <v>748</v>
      </c>
      <c r="AU31" t="s">
        <v>749</v>
      </c>
      <c r="AV31">
        <v>2016</v>
      </c>
      <c r="AW31">
        <v>27</v>
      </c>
      <c r="AX31">
        <v>2</v>
      </c>
      <c r="AY31" t="s">
        <v>74</v>
      </c>
      <c r="AZ31" t="s">
        <v>74</v>
      </c>
      <c r="BA31" t="s">
        <v>74</v>
      </c>
      <c r="BB31" t="s">
        <v>74</v>
      </c>
      <c r="BC31">
        <v>1084</v>
      </c>
      <c r="BD31">
        <v>1085</v>
      </c>
      <c r="BE31" t="s">
        <v>74</v>
      </c>
      <c r="BF31" t="s">
        <v>750</v>
      </c>
      <c r="BG31" t="str">
        <f>HYPERLINK("http://dx.doi.org/10.3109/19401736.2014.930833","http://dx.doi.org/10.3109/19401736.2014.930833")</f>
        <v>http://dx.doi.org/10.3109/19401736.2014.930833</v>
      </c>
      <c r="BH31" t="s">
        <v>74</v>
      </c>
      <c r="BI31" t="s">
        <v>74</v>
      </c>
      <c r="BJ31">
        <v>2</v>
      </c>
      <c r="BK31" t="s">
        <v>751</v>
      </c>
      <c r="BL31" t="s">
        <v>98</v>
      </c>
      <c r="BM31" t="s">
        <v>751</v>
      </c>
      <c r="BN31" t="s">
        <v>752</v>
      </c>
      <c r="BO31">
        <v>24975387</v>
      </c>
      <c r="BP31" t="s">
        <v>74</v>
      </c>
      <c r="BQ31" t="s">
        <v>74</v>
      </c>
      <c r="BR31" t="s">
        <v>74</v>
      </c>
      <c r="BS31" t="s">
        <v>101</v>
      </c>
      <c r="BT31" t="s">
        <v>753</v>
      </c>
      <c r="BU31" t="str">
        <f>HYPERLINK("https%3A%2F%2Fwww.webofscience.com%2Fwos%2Fwoscc%2Ffull-record%2FWOS:000366464400130","View Full Record in Web of Science")</f>
        <v>View Full Record in Web of Science</v>
      </c>
    </row>
    <row r="32" spans="1:73" x14ac:dyDescent="0.25">
      <c r="A32" t="s">
        <v>3660</v>
      </c>
      <c r="B32" t="s">
        <v>72</v>
      </c>
      <c r="C32" t="s">
        <v>754</v>
      </c>
      <c r="D32" t="s">
        <v>74</v>
      </c>
      <c r="E32" t="s">
        <v>74</v>
      </c>
      <c r="F32" t="s">
        <v>74</v>
      </c>
      <c r="G32" t="s">
        <v>755</v>
      </c>
      <c r="H32" t="s">
        <v>74</v>
      </c>
      <c r="I32" t="s">
        <v>74</v>
      </c>
      <c r="J32" t="s">
        <v>756</v>
      </c>
      <c r="K32" t="s">
        <v>757</v>
      </c>
      <c r="L32" t="s">
        <v>74</v>
      </c>
      <c r="M32" t="s">
        <v>74</v>
      </c>
      <c r="N32" t="s">
        <v>78</v>
      </c>
      <c r="O32" t="s">
        <v>79</v>
      </c>
      <c r="P32" t="s">
        <v>74</v>
      </c>
      <c r="Q32" t="s">
        <v>74</v>
      </c>
      <c r="R32" t="s">
        <v>74</v>
      </c>
      <c r="S32" t="s">
        <v>74</v>
      </c>
      <c r="T32" t="s">
        <v>74</v>
      </c>
      <c r="U32" t="s">
        <v>758</v>
      </c>
      <c r="V32" t="s">
        <v>759</v>
      </c>
      <c r="W32" t="s">
        <v>760</v>
      </c>
      <c r="X32" t="s">
        <v>761</v>
      </c>
      <c r="Y32" t="s">
        <v>74</v>
      </c>
      <c r="Z32" t="s">
        <v>762</v>
      </c>
      <c r="AA32" t="s">
        <v>85</v>
      </c>
      <c r="AB32" t="s">
        <v>763</v>
      </c>
      <c r="AC32" t="s">
        <v>764</v>
      </c>
      <c r="AD32" t="s">
        <v>765</v>
      </c>
      <c r="AE32" t="s">
        <v>765</v>
      </c>
      <c r="AF32" t="s">
        <v>766</v>
      </c>
      <c r="AG32" t="s">
        <v>74</v>
      </c>
      <c r="AH32">
        <v>21</v>
      </c>
      <c r="AI32">
        <v>76</v>
      </c>
      <c r="AJ32">
        <v>86</v>
      </c>
      <c r="AK32">
        <v>2</v>
      </c>
      <c r="AL32">
        <v>31</v>
      </c>
      <c r="AM32" t="s">
        <v>450</v>
      </c>
      <c r="AN32" t="s">
        <v>451</v>
      </c>
      <c r="AO32" t="s">
        <v>452</v>
      </c>
      <c r="AP32" t="s">
        <v>767</v>
      </c>
      <c r="AQ32" t="s">
        <v>768</v>
      </c>
      <c r="AR32" t="s">
        <v>74</v>
      </c>
      <c r="AS32" t="s">
        <v>769</v>
      </c>
      <c r="AT32" t="s">
        <v>770</v>
      </c>
      <c r="AU32" t="s">
        <v>771</v>
      </c>
      <c r="AV32">
        <v>2010</v>
      </c>
      <c r="AW32">
        <v>115</v>
      </c>
      <c r="AX32">
        <v>3</v>
      </c>
      <c r="AY32" t="s">
        <v>74</v>
      </c>
      <c r="AZ32" t="s">
        <v>74</v>
      </c>
      <c r="BA32" t="s">
        <v>74</v>
      </c>
      <c r="BB32" t="s">
        <v>74</v>
      </c>
      <c r="BC32">
        <v>194</v>
      </c>
      <c r="BD32">
        <v>199</v>
      </c>
      <c r="BE32" t="s">
        <v>74</v>
      </c>
      <c r="BF32" t="s">
        <v>772</v>
      </c>
      <c r="BG32" t="str">
        <f>HYPERLINK("http://dx.doi.org/10.1016/j.actatropica.2010.01.005","http://dx.doi.org/10.1016/j.actatropica.2010.01.005")</f>
        <v>http://dx.doi.org/10.1016/j.actatropica.2010.01.005</v>
      </c>
      <c r="BH32" t="s">
        <v>74</v>
      </c>
      <c r="BI32" t="s">
        <v>74</v>
      </c>
      <c r="BJ32">
        <v>6</v>
      </c>
      <c r="BK32" t="s">
        <v>320</v>
      </c>
      <c r="BL32" t="s">
        <v>98</v>
      </c>
      <c r="BM32" t="s">
        <v>320</v>
      </c>
      <c r="BN32" t="s">
        <v>773</v>
      </c>
      <c r="BO32">
        <v>20083081</v>
      </c>
      <c r="BP32" t="s">
        <v>74</v>
      </c>
      <c r="BQ32" t="s">
        <v>74</v>
      </c>
      <c r="BR32" t="s">
        <v>74</v>
      </c>
      <c r="BS32" t="s">
        <v>101</v>
      </c>
      <c r="BT32" t="s">
        <v>774</v>
      </c>
      <c r="BU32" t="str">
        <f>HYPERLINK("https%3A%2F%2Fwww.webofscience.com%2Fwos%2Fwoscc%2Ffull-record%2FWOS:000279509000004","View Full Record in Web of Science")</f>
        <v>View Full Record in Web of Science</v>
      </c>
    </row>
    <row r="33" spans="1:73" x14ac:dyDescent="0.25">
      <c r="A33" t="s">
        <v>3661</v>
      </c>
      <c r="B33" t="s">
        <v>72</v>
      </c>
      <c r="C33" t="s">
        <v>775</v>
      </c>
      <c r="D33" t="s">
        <v>74</v>
      </c>
      <c r="E33" t="s">
        <v>74</v>
      </c>
      <c r="F33" t="s">
        <v>74</v>
      </c>
      <c r="G33" t="s">
        <v>776</v>
      </c>
      <c r="H33" t="s">
        <v>74</v>
      </c>
      <c r="I33" t="s">
        <v>74</v>
      </c>
      <c r="J33" t="s">
        <v>777</v>
      </c>
      <c r="K33" t="s">
        <v>593</v>
      </c>
      <c r="L33" t="s">
        <v>74</v>
      </c>
      <c r="M33" t="s">
        <v>74</v>
      </c>
      <c r="N33" t="s">
        <v>78</v>
      </c>
      <c r="O33" t="s">
        <v>79</v>
      </c>
      <c r="P33" t="s">
        <v>74</v>
      </c>
      <c r="Q33" t="s">
        <v>74</v>
      </c>
      <c r="R33" t="s">
        <v>74</v>
      </c>
      <c r="S33" t="s">
        <v>74</v>
      </c>
      <c r="T33" t="s">
        <v>74</v>
      </c>
      <c r="U33" t="s">
        <v>778</v>
      </c>
      <c r="V33" t="s">
        <v>779</v>
      </c>
      <c r="W33" t="s">
        <v>780</v>
      </c>
      <c r="X33" t="s">
        <v>781</v>
      </c>
      <c r="Y33" t="s">
        <v>74</v>
      </c>
      <c r="Z33" t="s">
        <v>782</v>
      </c>
      <c r="AA33" t="s">
        <v>783</v>
      </c>
      <c r="AB33" t="s">
        <v>74</v>
      </c>
      <c r="AC33" t="s">
        <v>87</v>
      </c>
      <c r="AD33" t="s">
        <v>74</v>
      </c>
      <c r="AE33" t="s">
        <v>74</v>
      </c>
      <c r="AF33" t="s">
        <v>74</v>
      </c>
      <c r="AG33" t="s">
        <v>74</v>
      </c>
      <c r="AH33">
        <v>50</v>
      </c>
      <c r="AI33">
        <v>0</v>
      </c>
      <c r="AJ33">
        <v>0</v>
      </c>
      <c r="AK33">
        <v>1</v>
      </c>
      <c r="AL33">
        <v>1</v>
      </c>
      <c r="AM33" t="s">
        <v>602</v>
      </c>
      <c r="AN33" t="s">
        <v>603</v>
      </c>
      <c r="AO33" t="s">
        <v>604</v>
      </c>
      <c r="AP33" t="s">
        <v>605</v>
      </c>
      <c r="AQ33" t="s">
        <v>74</v>
      </c>
      <c r="AR33" t="s">
        <v>74</v>
      </c>
      <c r="AS33" t="s">
        <v>606</v>
      </c>
      <c r="AT33" t="s">
        <v>607</v>
      </c>
      <c r="AU33" t="s">
        <v>74</v>
      </c>
      <c r="AV33">
        <v>2022</v>
      </c>
      <c r="AW33">
        <v>22</v>
      </c>
      <c r="AX33">
        <v>2</v>
      </c>
      <c r="AY33" t="s">
        <v>74</v>
      </c>
      <c r="AZ33" t="s">
        <v>74</v>
      </c>
      <c r="BA33" t="s">
        <v>74</v>
      </c>
      <c r="BB33" t="s">
        <v>74</v>
      </c>
      <c r="BC33" t="s">
        <v>74</v>
      </c>
      <c r="BD33" t="s">
        <v>74</v>
      </c>
      <c r="BE33" t="s">
        <v>784</v>
      </c>
      <c r="BF33" t="s">
        <v>785</v>
      </c>
      <c r="BG33" t="str">
        <f>HYPERLINK("http://dx.doi.org/10.1590/1676-0611-BN-2021-1323","http://dx.doi.org/10.1590/1676-0611-BN-2021-1323")</f>
        <v>http://dx.doi.org/10.1590/1676-0611-BN-2021-1323</v>
      </c>
      <c r="BH33" t="s">
        <v>74</v>
      </c>
      <c r="BI33" t="s">
        <v>74</v>
      </c>
      <c r="BJ33">
        <v>15</v>
      </c>
      <c r="BK33" t="s">
        <v>610</v>
      </c>
      <c r="BL33" t="s">
        <v>98</v>
      </c>
      <c r="BM33" t="s">
        <v>611</v>
      </c>
      <c r="BN33" t="s">
        <v>786</v>
      </c>
      <c r="BO33" t="s">
        <v>74</v>
      </c>
      <c r="BP33" t="s">
        <v>205</v>
      </c>
      <c r="BQ33" t="s">
        <v>74</v>
      </c>
      <c r="BR33" t="s">
        <v>74</v>
      </c>
      <c r="BS33" t="s">
        <v>101</v>
      </c>
      <c r="BT33" t="s">
        <v>787</v>
      </c>
      <c r="BU33" t="str">
        <f>HYPERLINK("https%3A%2F%2Fwww.webofscience.com%2Fwos%2Fwoscc%2Ffull-record%2FWOS:000817806000001","View Full Record in Web of Science")</f>
        <v>View Full Record in Web of Science</v>
      </c>
    </row>
    <row r="34" spans="1:73" x14ac:dyDescent="0.25">
      <c r="A34" t="s">
        <v>3662</v>
      </c>
      <c r="B34" t="s">
        <v>72</v>
      </c>
      <c r="C34" t="s">
        <v>788</v>
      </c>
      <c r="D34" t="s">
        <v>74</v>
      </c>
      <c r="E34" t="s">
        <v>74</v>
      </c>
      <c r="F34" t="s">
        <v>74</v>
      </c>
      <c r="G34" t="s">
        <v>788</v>
      </c>
      <c r="H34" t="s">
        <v>74</v>
      </c>
      <c r="I34" t="s">
        <v>74</v>
      </c>
      <c r="J34" t="s">
        <v>789</v>
      </c>
      <c r="K34" t="s">
        <v>790</v>
      </c>
      <c r="L34" t="s">
        <v>74</v>
      </c>
      <c r="M34" t="s">
        <v>74</v>
      </c>
      <c r="N34" t="s">
        <v>78</v>
      </c>
      <c r="O34" t="s">
        <v>79</v>
      </c>
      <c r="P34" t="s">
        <v>74</v>
      </c>
      <c r="Q34" t="s">
        <v>74</v>
      </c>
      <c r="R34" t="s">
        <v>74</v>
      </c>
      <c r="S34" t="s">
        <v>74</v>
      </c>
      <c r="T34" t="s">
        <v>74</v>
      </c>
      <c r="U34" t="s">
        <v>791</v>
      </c>
      <c r="V34" t="s">
        <v>792</v>
      </c>
      <c r="W34" t="s">
        <v>793</v>
      </c>
      <c r="X34" t="s">
        <v>794</v>
      </c>
      <c r="Y34" t="s">
        <v>74</v>
      </c>
      <c r="Z34" t="s">
        <v>795</v>
      </c>
      <c r="AA34" t="s">
        <v>796</v>
      </c>
      <c r="AB34" t="s">
        <v>74</v>
      </c>
      <c r="AC34" t="s">
        <v>74</v>
      </c>
      <c r="AD34" t="s">
        <v>74</v>
      </c>
      <c r="AE34" t="s">
        <v>74</v>
      </c>
      <c r="AF34" t="s">
        <v>74</v>
      </c>
      <c r="AG34" t="s">
        <v>74</v>
      </c>
      <c r="AH34">
        <v>45</v>
      </c>
      <c r="AI34">
        <v>23</v>
      </c>
      <c r="AJ34">
        <v>27</v>
      </c>
      <c r="AK34">
        <v>0</v>
      </c>
      <c r="AL34">
        <v>2</v>
      </c>
      <c r="AM34" t="s">
        <v>797</v>
      </c>
      <c r="AN34" t="s">
        <v>243</v>
      </c>
      <c r="AO34" t="s">
        <v>798</v>
      </c>
      <c r="AP34" t="s">
        <v>799</v>
      </c>
      <c r="AQ34" t="s">
        <v>74</v>
      </c>
      <c r="AR34" t="s">
        <v>74</v>
      </c>
      <c r="AS34" t="s">
        <v>800</v>
      </c>
      <c r="AT34" t="s">
        <v>801</v>
      </c>
      <c r="AU34" t="s">
        <v>802</v>
      </c>
      <c r="AV34">
        <v>2000</v>
      </c>
      <c r="AW34">
        <v>37</v>
      </c>
      <c r="AX34" t="s">
        <v>803</v>
      </c>
      <c r="AY34" t="s">
        <v>74</v>
      </c>
      <c r="AZ34" t="s">
        <v>74</v>
      </c>
      <c r="BA34" t="s">
        <v>74</v>
      </c>
      <c r="BB34" t="s">
        <v>74</v>
      </c>
      <c r="BC34">
        <v>745</v>
      </c>
      <c r="BD34">
        <v>754</v>
      </c>
      <c r="BE34" t="s">
        <v>74</v>
      </c>
      <c r="BF34" t="s">
        <v>804</v>
      </c>
      <c r="BG34" t="str">
        <f>HYPERLINK("http://dx.doi.org/10.1016/S0161-5890(00)00096-1","http://dx.doi.org/10.1016/S0161-5890(00)00096-1")</f>
        <v>http://dx.doi.org/10.1016/S0161-5890(00)00096-1</v>
      </c>
      <c r="BH34" t="s">
        <v>74</v>
      </c>
      <c r="BI34" t="s">
        <v>74</v>
      </c>
      <c r="BJ34">
        <v>10</v>
      </c>
      <c r="BK34" t="s">
        <v>805</v>
      </c>
      <c r="BL34" t="s">
        <v>98</v>
      </c>
      <c r="BM34" t="s">
        <v>805</v>
      </c>
      <c r="BN34" t="s">
        <v>806</v>
      </c>
      <c r="BO34">
        <v>11275259</v>
      </c>
      <c r="BP34" t="s">
        <v>74</v>
      </c>
      <c r="BQ34" t="s">
        <v>74</v>
      </c>
      <c r="BR34" t="s">
        <v>74</v>
      </c>
      <c r="BS34" t="s">
        <v>101</v>
      </c>
      <c r="BT34" t="s">
        <v>807</v>
      </c>
      <c r="BU34" t="str">
        <f>HYPERLINK("https%3A%2F%2Fwww.webofscience.com%2Fwos%2Fwoscc%2Ffull-record%2FWOS:000167615900006","View Full Record in Web of Science")</f>
        <v>View Full Record in Web of Science</v>
      </c>
    </row>
    <row r="35" spans="1:73" x14ac:dyDescent="0.25">
      <c r="A35" t="s">
        <v>3663</v>
      </c>
      <c r="B35" t="s">
        <v>72</v>
      </c>
      <c r="C35" t="s">
        <v>808</v>
      </c>
      <c r="D35" t="s">
        <v>74</v>
      </c>
      <c r="E35" t="s">
        <v>74</v>
      </c>
      <c r="F35" t="s">
        <v>74</v>
      </c>
      <c r="G35" t="s">
        <v>809</v>
      </c>
      <c r="H35" t="s">
        <v>74</v>
      </c>
      <c r="I35" t="s">
        <v>74</v>
      </c>
      <c r="J35" t="s">
        <v>810</v>
      </c>
      <c r="K35" t="s">
        <v>811</v>
      </c>
      <c r="L35" t="s">
        <v>74</v>
      </c>
      <c r="M35" t="s">
        <v>74</v>
      </c>
      <c r="N35" t="s">
        <v>78</v>
      </c>
      <c r="O35" t="s">
        <v>79</v>
      </c>
      <c r="P35" t="s">
        <v>74</v>
      </c>
      <c r="Q35" t="s">
        <v>74</v>
      </c>
      <c r="R35" t="s">
        <v>74</v>
      </c>
      <c r="S35" t="s">
        <v>74</v>
      </c>
      <c r="T35" t="s">
        <v>74</v>
      </c>
      <c r="U35" t="s">
        <v>812</v>
      </c>
      <c r="V35" t="s">
        <v>813</v>
      </c>
      <c r="W35" t="s">
        <v>814</v>
      </c>
      <c r="X35" t="s">
        <v>815</v>
      </c>
      <c r="Y35" t="s">
        <v>74</v>
      </c>
      <c r="Z35" t="s">
        <v>816</v>
      </c>
      <c r="AA35" t="s">
        <v>817</v>
      </c>
      <c r="AB35" t="s">
        <v>74</v>
      </c>
      <c r="AC35" t="s">
        <v>74</v>
      </c>
      <c r="AD35" t="s">
        <v>818</v>
      </c>
      <c r="AE35" t="s">
        <v>819</v>
      </c>
      <c r="AF35" t="s">
        <v>820</v>
      </c>
      <c r="AG35" t="s">
        <v>74</v>
      </c>
      <c r="AH35">
        <v>26</v>
      </c>
      <c r="AI35">
        <v>13</v>
      </c>
      <c r="AJ35">
        <v>18</v>
      </c>
      <c r="AK35">
        <v>0</v>
      </c>
      <c r="AL35">
        <v>26</v>
      </c>
      <c r="AM35" t="s">
        <v>821</v>
      </c>
      <c r="AN35" t="s">
        <v>313</v>
      </c>
      <c r="AO35" t="s">
        <v>822</v>
      </c>
      <c r="AP35" t="s">
        <v>823</v>
      </c>
      <c r="AQ35" t="s">
        <v>74</v>
      </c>
      <c r="AR35" t="s">
        <v>74</v>
      </c>
      <c r="AS35" t="s">
        <v>824</v>
      </c>
      <c r="AT35" t="s">
        <v>825</v>
      </c>
      <c r="AU35" t="s">
        <v>95</v>
      </c>
      <c r="AV35">
        <v>2011</v>
      </c>
      <c r="AW35">
        <v>25</v>
      </c>
      <c r="AX35">
        <v>4</v>
      </c>
      <c r="AY35" t="s">
        <v>74</v>
      </c>
      <c r="AZ35" t="s">
        <v>74</v>
      </c>
      <c r="BA35" t="s">
        <v>74</v>
      </c>
      <c r="BB35" t="s">
        <v>74</v>
      </c>
      <c r="BC35">
        <v>164</v>
      </c>
      <c r="BD35">
        <v>167</v>
      </c>
      <c r="BE35" t="s">
        <v>74</v>
      </c>
      <c r="BF35" t="s">
        <v>826</v>
      </c>
      <c r="BG35" t="str">
        <f>HYPERLINK("http://dx.doi.org/10.1016/j.mcp.2011.04.002","http://dx.doi.org/10.1016/j.mcp.2011.04.002")</f>
        <v>http://dx.doi.org/10.1016/j.mcp.2011.04.002</v>
      </c>
      <c r="BH35" t="s">
        <v>74</v>
      </c>
      <c r="BI35" t="s">
        <v>74</v>
      </c>
      <c r="BJ35">
        <v>4</v>
      </c>
      <c r="BK35" t="s">
        <v>827</v>
      </c>
      <c r="BL35" t="s">
        <v>98</v>
      </c>
      <c r="BM35" t="s">
        <v>828</v>
      </c>
      <c r="BN35" t="s">
        <v>829</v>
      </c>
      <c r="BO35">
        <v>21515360</v>
      </c>
      <c r="BP35" t="s">
        <v>74</v>
      </c>
      <c r="BQ35" t="s">
        <v>74</v>
      </c>
      <c r="BR35" t="s">
        <v>74</v>
      </c>
      <c r="BS35" t="s">
        <v>101</v>
      </c>
      <c r="BT35" t="s">
        <v>830</v>
      </c>
      <c r="BU35" t="str">
        <f>HYPERLINK("https%3A%2F%2Fwww.webofscience.com%2Fwos%2Fwoscc%2Ffull-record%2FWOS:000292624500004","View Full Record in Web of Science")</f>
        <v>View Full Record in Web of Science</v>
      </c>
    </row>
    <row r="36" spans="1:73" x14ac:dyDescent="0.25">
      <c r="A36" t="s">
        <v>3664</v>
      </c>
      <c r="B36" t="s">
        <v>72</v>
      </c>
      <c r="C36" t="s">
        <v>831</v>
      </c>
      <c r="D36" t="s">
        <v>74</v>
      </c>
      <c r="E36" t="s">
        <v>74</v>
      </c>
      <c r="F36" t="s">
        <v>74</v>
      </c>
      <c r="G36" t="s">
        <v>832</v>
      </c>
      <c r="H36" t="s">
        <v>74</v>
      </c>
      <c r="I36" t="s">
        <v>74</v>
      </c>
      <c r="J36" t="s">
        <v>833</v>
      </c>
      <c r="K36" t="s">
        <v>757</v>
      </c>
      <c r="L36" t="s">
        <v>74</v>
      </c>
      <c r="M36" t="s">
        <v>74</v>
      </c>
      <c r="N36" t="s">
        <v>78</v>
      </c>
      <c r="O36" t="s">
        <v>79</v>
      </c>
      <c r="P36" t="s">
        <v>74</v>
      </c>
      <c r="Q36" t="s">
        <v>74</v>
      </c>
      <c r="R36" t="s">
        <v>74</v>
      </c>
      <c r="S36" t="s">
        <v>74</v>
      </c>
      <c r="T36" t="s">
        <v>74</v>
      </c>
      <c r="U36" t="s">
        <v>834</v>
      </c>
      <c r="V36" t="s">
        <v>835</v>
      </c>
      <c r="W36" t="s">
        <v>836</v>
      </c>
      <c r="X36" t="s">
        <v>837</v>
      </c>
      <c r="Y36" t="s">
        <v>74</v>
      </c>
      <c r="Z36" t="s">
        <v>838</v>
      </c>
      <c r="AA36" t="s">
        <v>839</v>
      </c>
      <c r="AB36" t="s">
        <v>840</v>
      </c>
      <c r="AC36" t="s">
        <v>841</v>
      </c>
      <c r="AD36" t="s">
        <v>842</v>
      </c>
      <c r="AE36" t="s">
        <v>843</v>
      </c>
      <c r="AF36" t="s">
        <v>844</v>
      </c>
      <c r="AG36" t="s">
        <v>74</v>
      </c>
      <c r="AH36">
        <v>43</v>
      </c>
      <c r="AI36">
        <v>36</v>
      </c>
      <c r="AJ36">
        <v>38</v>
      </c>
      <c r="AK36">
        <v>0</v>
      </c>
      <c r="AL36">
        <v>52</v>
      </c>
      <c r="AM36" t="s">
        <v>450</v>
      </c>
      <c r="AN36" t="s">
        <v>451</v>
      </c>
      <c r="AO36" t="s">
        <v>452</v>
      </c>
      <c r="AP36" t="s">
        <v>767</v>
      </c>
      <c r="AQ36" t="s">
        <v>768</v>
      </c>
      <c r="AR36" t="s">
        <v>74</v>
      </c>
      <c r="AS36" t="s">
        <v>769</v>
      </c>
      <c r="AT36" t="s">
        <v>770</v>
      </c>
      <c r="AU36" t="s">
        <v>271</v>
      </c>
      <c r="AV36">
        <v>2013</v>
      </c>
      <c r="AW36">
        <v>125</v>
      </c>
      <c r="AX36">
        <v>1</v>
      </c>
      <c r="AY36" t="s">
        <v>74</v>
      </c>
      <c r="AZ36" t="s">
        <v>74</v>
      </c>
      <c r="BA36" t="s">
        <v>74</v>
      </c>
      <c r="BB36" t="s">
        <v>74</v>
      </c>
      <c r="BC36">
        <v>90</v>
      </c>
      <c r="BD36">
        <v>97</v>
      </c>
      <c r="BE36" t="s">
        <v>74</v>
      </c>
      <c r="BF36" t="s">
        <v>845</v>
      </c>
      <c r="BG36" t="str">
        <f>HYPERLINK("http://dx.doi.org/10.1016/j.actatropica.2012.10.001","http://dx.doi.org/10.1016/j.actatropica.2012.10.001")</f>
        <v>http://dx.doi.org/10.1016/j.actatropica.2012.10.001</v>
      </c>
      <c r="BH36" t="s">
        <v>74</v>
      </c>
      <c r="BI36" t="s">
        <v>74</v>
      </c>
      <c r="BJ36">
        <v>8</v>
      </c>
      <c r="BK36" t="s">
        <v>320</v>
      </c>
      <c r="BL36" t="s">
        <v>98</v>
      </c>
      <c r="BM36" t="s">
        <v>320</v>
      </c>
      <c r="BN36" t="s">
        <v>846</v>
      </c>
      <c r="BO36">
        <v>23072946</v>
      </c>
      <c r="BP36" t="s">
        <v>847</v>
      </c>
      <c r="BQ36" t="s">
        <v>74</v>
      </c>
      <c r="BR36" t="s">
        <v>74</v>
      </c>
      <c r="BS36" t="s">
        <v>101</v>
      </c>
      <c r="BT36" t="s">
        <v>848</v>
      </c>
      <c r="BU36" t="str">
        <f>HYPERLINK("https%3A%2F%2Fwww.webofscience.com%2Fwos%2Fwoscc%2Ffull-record%2FWOS:000312417200012","View Full Record in Web of Science")</f>
        <v>View Full Record in Web of Science</v>
      </c>
    </row>
    <row r="37" spans="1:73" x14ac:dyDescent="0.25">
      <c r="A37" t="s">
        <v>3665</v>
      </c>
      <c r="B37" t="s">
        <v>72</v>
      </c>
      <c r="C37" t="s">
        <v>849</v>
      </c>
      <c r="D37" t="s">
        <v>74</v>
      </c>
      <c r="E37" t="s">
        <v>74</v>
      </c>
      <c r="F37" t="s">
        <v>74</v>
      </c>
      <c r="G37" t="s">
        <v>850</v>
      </c>
      <c r="H37" t="s">
        <v>74</v>
      </c>
      <c r="I37" t="s">
        <v>74</v>
      </c>
      <c r="J37" t="s">
        <v>851</v>
      </c>
      <c r="K37" t="s">
        <v>852</v>
      </c>
      <c r="L37" t="s">
        <v>74</v>
      </c>
      <c r="M37" t="s">
        <v>74</v>
      </c>
      <c r="N37" t="s">
        <v>78</v>
      </c>
      <c r="O37" t="s">
        <v>79</v>
      </c>
      <c r="P37" t="s">
        <v>74</v>
      </c>
      <c r="Q37" t="s">
        <v>74</v>
      </c>
      <c r="R37" t="s">
        <v>74</v>
      </c>
      <c r="S37" t="s">
        <v>74</v>
      </c>
      <c r="T37" t="s">
        <v>74</v>
      </c>
      <c r="U37" t="s">
        <v>853</v>
      </c>
      <c r="V37" t="s">
        <v>854</v>
      </c>
      <c r="W37" t="s">
        <v>855</v>
      </c>
      <c r="X37" t="s">
        <v>856</v>
      </c>
      <c r="Y37" t="s">
        <v>74</v>
      </c>
      <c r="Z37" t="s">
        <v>857</v>
      </c>
      <c r="AA37" t="s">
        <v>858</v>
      </c>
      <c r="AB37" t="s">
        <v>859</v>
      </c>
      <c r="AC37" t="s">
        <v>860</v>
      </c>
      <c r="AD37" t="s">
        <v>861</v>
      </c>
      <c r="AE37" t="s">
        <v>862</v>
      </c>
      <c r="AF37" t="s">
        <v>863</v>
      </c>
      <c r="AG37" t="s">
        <v>74</v>
      </c>
      <c r="AH37">
        <v>21</v>
      </c>
      <c r="AI37">
        <v>7</v>
      </c>
      <c r="AJ37">
        <v>9</v>
      </c>
      <c r="AK37">
        <v>0</v>
      </c>
      <c r="AL37">
        <v>3</v>
      </c>
      <c r="AM37" t="s">
        <v>864</v>
      </c>
      <c r="AN37" t="s">
        <v>216</v>
      </c>
      <c r="AO37" t="s">
        <v>865</v>
      </c>
      <c r="AP37" t="s">
        <v>866</v>
      </c>
      <c r="AQ37" t="s">
        <v>867</v>
      </c>
      <c r="AR37" t="s">
        <v>74</v>
      </c>
      <c r="AS37" t="s">
        <v>868</v>
      </c>
      <c r="AT37" t="s">
        <v>869</v>
      </c>
      <c r="AU37" t="s">
        <v>74</v>
      </c>
      <c r="AV37">
        <v>2017</v>
      </c>
      <c r="AW37">
        <v>59</v>
      </c>
      <c r="AX37" t="s">
        <v>74</v>
      </c>
      <c r="AY37" t="s">
        <v>74</v>
      </c>
      <c r="AZ37" t="s">
        <v>74</v>
      </c>
      <c r="BA37" t="s">
        <v>74</v>
      </c>
      <c r="BB37" t="s">
        <v>74</v>
      </c>
      <c r="BC37" t="s">
        <v>74</v>
      </c>
      <c r="BD37" t="s">
        <v>74</v>
      </c>
      <c r="BE37" t="s">
        <v>870</v>
      </c>
      <c r="BF37" t="s">
        <v>871</v>
      </c>
      <c r="BG37" t="str">
        <f>HYPERLINK("http://dx.doi.org/10.1590/S1678-9946201759015","http://dx.doi.org/10.1590/S1678-9946201759015")</f>
        <v>http://dx.doi.org/10.1590/S1678-9946201759015</v>
      </c>
      <c r="BH37" t="s">
        <v>74</v>
      </c>
      <c r="BI37" t="s">
        <v>74</v>
      </c>
      <c r="BJ37">
        <v>7</v>
      </c>
      <c r="BK37" t="s">
        <v>872</v>
      </c>
      <c r="BL37" t="s">
        <v>98</v>
      </c>
      <c r="BM37" t="s">
        <v>872</v>
      </c>
      <c r="BN37" t="s">
        <v>873</v>
      </c>
      <c r="BO37">
        <v>28423090</v>
      </c>
      <c r="BP37" t="s">
        <v>874</v>
      </c>
      <c r="BQ37" t="s">
        <v>74</v>
      </c>
      <c r="BR37" t="s">
        <v>74</v>
      </c>
      <c r="BS37" t="s">
        <v>101</v>
      </c>
      <c r="BT37" t="s">
        <v>875</v>
      </c>
      <c r="BU37" t="str">
        <f>HYPERLINK("https%3A%2F%2Fwww.webofscience.com%2Fwos%2Fwoscc%2Ffull-record%2FWOS:000404610000004","View Full Record in Web of Science")</f>
        <v>View Full Record in Web of Science</v>
      </c>
    </row>
    <row r="38" spans="1:73" x14ac:dyDescent="0.25">
      <c r="A38" t="s">
        <v>3666</v>
      </c>
      <c r="B38" t="s">
        <v>72</v>
      </c>
      <c r="C38" t="s">
        <v>876</v>
      </c>
      <c r="D38" t="s">
        <v>74</v>
      </c>
      <c r="E38" t="s">
        <v>74</v>
      </c>
      <c r="F38" t="s">
        <v>74</v>
      </c>
      <c r="G38" t="s">
        <v>876</v>
      </c>
      <c r="H38" t="s">
        <v>74</v>
      </c>
      <c r="I38" t="s">
        <v>74</v>
      </c>
      <c r="J38" t="s">
        <v>877</v>
      </c>
      <c r="K38" t="s">
        <v>209</v>
      </c>
      <c r="L38" t="s">
        <v>74</v>
      </c>
      <c r="M38" t="s">
        <v>74</v>
      </c>
      <c r="N38" t="s">
        <v>210</v>
      </c>
      <c r="O38" t="s">
        <v>79</v>
      </c>
      <c r="P38" t="s">
        <v>74</v>
      </c>
      <c r="Q38" t="s">
        <v>74</v>
      </c>
      <c r="R38" t="s">
        <v>74</v>
      </c>
      <c r="S38" t="s">
        <v>74</v>
      </c>
      <c r="T38" t="s">
        <v>74</v>
      </c>
      <c r="U38" t="s">
        <v>878</v>
      </c>
      <c r="V38" t="s">
        <v>74</v>
      </c>
      <c r="W38" t="s">
        <v>879</v>
      </c>
      <c r="X38" t="s">
        <v>74</v>
      </c>
      <c r="Y38" t="s">
        <v>74</v>
      </c>
      <c r="Z38" t="s">
        <v>880</v>
      </c>
      <c r="AA38" t="s">
        <v>74</v>
      </c>
      <c r="AB38" t="s">
        <v>74</v>
      </c>
      <c r="AC38" t="s">
        <v>74</v>
      </c>
      <c r="AD38" t="s">
        <v>74</v>
      </c>
      <c r="AE38" t="s">
        <v>74</v>
      </c>
      <c r="AF38" t="s">
        <v>74</v>
      </c>
      <c r="AG38" t="s">
        <v>74</v>
      </c>
      <c r="AH38">
        <v>11</v>
      </c>
      <c r="AI38">
        <v>20</v>
      </c>
      <c r="AJ38">
        <v>31</v>
      </c>
      <c r="AK38">
        <v>0</v>
      </c>
      <c r="AL38">
        <v>3</v>
      </c>
      <c r="AM38" t="s">
        <v>209</v>
      </c>
      <c r="AN38" t="s">
        <v>216</v>
      </c>
      <c r="AO38" t="s">
        <v>881</v>
      </c>
      <c r="AP38" t="s">
        <v>218</v>
      </c>
      <c r="AQ38" t="s">
        <v>74</v>
      </c>
      <c r="AR38" t="s">
        <v>74</v>
      </c>
      <c r="AS38" t="s">
        <v>220</v>
      </c>
      <c r="AT38" t="s">
        <v>221</v>
      </c>
      <c r="AU38" t="s">
        <v>651</v>
      </c>
      <c r="AV38">
        <v>1997</v>
      </c>
      <c r="AW38">
        <v>31</v>
      </c>
      <c r="AX38">
        <v>3</v>
      </c>
      <c r="AY38" t="s">
        <v>74</v>
      </c>
      <c r="AZ38" t="s">
        <v>74</v>
      </c>
      <c r="BA38" t="s">
        <v>74</v>
      </c>
      <c r="BB38" t="s">
        <v>74</v>
      </c>
      <c r="BC38">
        <v>310</v>
      </c>
      <c r="BD38">
        <v>312</v>
      </c>
      <c r="BE38" t="s">
        <v>74</v>
      </c>
      <c r="BF38" t="s">
        <v>882</v>
      </c>
      <c r="BG38" t="str">
        <f>HYPERLINK("http://dx.doi.org/10.1590/S0034-89101997000300014","http://dx.doi.org/10.1590/S0034-89101997000300014")</f>
        <v>http://dx.doi.org/10.1590/S0034-89101997000300014</v>
      </c>
      <c r="BH38" t="s">
        <v>74</v>
      </c>
      <c r="BI38" t="s">
        <v>74</v>
      </c>
      <c r="BJ38">
        <v>3</v>
      </c>
      <c r="BK38" t="s">
        <v>224</v>
      </c>
      <c r="BL38" t="s">
        <v>225</v>
      </c>
      <c r="BM38" t="s">
        <v>224</v>
      </c>
      <c r="BN38" t="s">
        <v>883</v>
      </c>
      <c r="BO38">
        <v>9515269</v>
      </c>
      <c r="BP38" t="s">
        <v>527</v>
      </c>
      <c r="BQ38" t="s">
        <v>74</v>
      </c>
      <c r="BR38" t="s">
        <v>74</v>
      </c>
      <c r="BS38" t="s">
        <v>101</v>
      </c>
      <c r="BT38" t="s">
        <v>884</v>
      </c>
      <c r="BU38" t="str">
        <f>HYPERLINK("https%3A%2F%2Fwww.webofscience.com%2Fwos%2Fwoscc%2Ffull-record%2FWOS:A1997XT78500014","View Full Record in Web of Science")</f>
        <v>View Full Record in Web of Science</v>
      </c>
    </row>
    <row r="39" spans="1:73" x14ac:dyDescent="0.25">
      <c r="A39" t="s">
        <v>3667</v>
      </c>
      <c r="B39" t="s">
        <v>72</v>
      </c>
      <c r="C39" t="s">
        <v>885</v>
      </c>
      <c r="D39" t="s">
        <v>74</v>
      </c>
      <c r="E39" t="s">
        <v>74</v>
      </c>
      <c r="F39" t="s">
        <v>74</v>
      </c>
      <c r="G39" t="s">
        <v>886</v>
      </c>
      <c r="H39" t="s">
        <v>74</v>
      </c>
      <c r="I39" t="s">
        <v>74</v>
      </c>
      <c r="J39" t="s">
        <v>887</v>
      </c>
      <c r="K39" t="s">
        <v>888</v>
      </c>
      <c r="L39" t="s">
        <v>74</v>
      </c>
      <c r="M39" t="s">
        <v>74</v>
      </c>
      <c r="N39" t="s">
        <v>78</v>
      </c>
      <c r="O39" t="s">
        <v>79</v>
      </c>
      <c r="P39" t="s">
        <v>74</v>
      </c>
      <c r="Q39" t="s">
        <v>74</v>
      </c>
      <c r="R39" t="s">
        <v>74</v>
      </c>
      <c r="S39" t="s">
        <v>74</v>
      </c>
      <c r="T39" t="s">
        <v>74</v>
      </c>
      <c r="U39" t="s">
        <v>889</v>
      </c>
      <c r="V39" t="s">
        <v>74</v>
      </c>
      <c r="W39" t="s">
        <v>890</v>
      </c>
      <c r="X39" t="s">
        <v>891</v>
      </c>
      <c r="Y39" t="s">
        <v>74</v>
      </c>
      <c r="Z39" t="s">
        <v>892</v>
      </c>
      <c r="AA39" t="s">
        <v>893</v>
      </c>
      <c r="AB39" t="s">
        <v>74</v>
      </c>
      <c r="AC39" t="s">
        <v>894</v>
      </c>
      <c r="AD39" t="s">
        <v>74</v>
      </c>
      <c r="AE39" t="s">
        <v>74</v>
      </c>
      <c r="AF39" t="s">
        <v>74</v>
      </c>
      <c r="AG39" t="s">
        <v>74</v>
      </c>
      <c r="AH39">
        <v>10</v>
      </c>
      <c r="AI39">
        <v>8</v>
      </c>
      <c r="AJ39">
        <v>8</v>
      </c>
      <c r="AK39">
        <v>0</v>
      </c>
      <c r="AL39">
        <v>12</v>
      </c>
      <c r="AM39" t="s">
        <v>264</v>
      </c>
      <c r="AN39" t="s">
        <v>265</v>
      </c>
      <c r="AO39" t="s">
        <v>744</v>
      </c>
      <c r="AP39" t="s">
        <v>895</v>
      </c>
      <c r="AQ39" t="s">
        <v>896</v>
      </c>
      <c r="AR39" t="s">
        <v>74</v>
      </c>
      <c r="AS39" t="s">
        <v>897</v>
      </c>
      <c r="AT39" t="s">
        <v>898</v>
      </c>
      <c r="AU39" t="s">
        <v>899</v>
      </c>
      <c r="AV39">
        <v>2018</v>
      </c>
      <c r="AW39">
        <v>28</v>
      </c>
      <c r="AX39">
        <v>11</v>
      </c>
      <c r="AY39" t="s">
        <v>74</v>
      </c>
      <c r="AZ39" t="s">
        <v>74</v>
      </c>
      <c r="BA39" t="s">
        <v>74</v>
      </c>
      <c r="BB39" t="s">
        <v>74</v>
      </c>
      <c r="BC39">
        <v>1091</v>
      </c>
      <c r="BD39">
        <v>1095</v>
      </c>
      <c r="BE39" t="s">
        <v>74</v>
      </c>
      <c r="BF39" t="s">
        <v>900</v>
      </c>
      <c r="BG39" t="str">
        <f>HYPERLINK("http://dx.doi.org/10.1080/09583157.2018.1514586","http://dx.doi.org/10.1080/09583157.2018.1514586")</f>
        <v>http://dx.doi.org/10.1080/09583157.2018.1514586</v>
      </c>
      <c r="BH39" t="s">
        <v>74</v>
      </c>
      <c r="BI39" t="s">
        <v>74</v>
      </c>
      <c r="BJ39">
        <v>5</v>
      </c>
      <c r="BK39" t="s">
        <v>901</v>
      </c>
      <c r="BL39" t="s">
        <v>98</v>
      </c>
      <c r="BM39" t="s">
        <v>901</v>
      </c>
      <c r="BN39" t="s">
        <v>902</v>
      </c>
      <c r="BO39" t="s">
        <v>74</v>
      </c>
      <c r="BP39" t="s">
        <v>74</v>
      </c>
      <c r="BQ39" t="s">
        <v>74</v>
      </c>
      <c r="BR39" t="s">
        <v>74</v>
      </c>
      <c r="BS39" t="s">
        <v>101</v>
      </c>
      <c r="BT39" t="s">
        <v>903</v>
      </c>
      <c r="BU39" t="str">
        <f>HYPERLINK("https%3A%2F%2Fwww.webofscience.com%2Fwos%2Fwoscc%2Ffull-record%2FWOS:000449074100006","View Full Record in Web of Science")</f>
        <v>View Full Record in Web of Science</v>
      </c>
    </row>
    <row r="40" spans="1:73" x14ac:dyDescent="0.25">
      <c r="A40" t="s">
        <v>3668</v>
      </c>
      <c r="B40" t="s">
        <v>72</v>
      </c>
      <c r="C40" t="s">
        <v>904</v>
      </c>
      <c r="D40" t="s">
        <v>74</v>
      </c>
      <c r="E40" t="s">
        <v>74</v>
      </c>
      <c r="F40" t="s">
        <v>74</v>
      </c>
      <c r="G40" t="s">
        <v>904</v>
      </c>
      <c r="H40" t="s">
        <v>74</v>
      </c>
      <c r="I40" t="s">
        <v>74</v>
      </c>
      <c r="J40" t="s">
        <v>905</v>
      </c>
      <c r="K40" t="s">
        <v>906</v>
      </c>
      <c r="L40" t="s">
        <v>74</v>
      </c>
      <c r="M40" t="s">
        <v>74</v>
      </c>
      <c r="N40" t="s">
        <v>78</v>
      </c>
      <c r="O40" t="s">
        <v>79</v>
      </c>
      <c r="P40" t="s">
        <v>74</v>
      </c>
      <c r="Q40" t="s">
        <v>74</v>
      </c>
      <c r="R40" t="s">
        <v>74</v>
      </c>
      <c r="S40" t="s">
        <v>74</v>
      </c>
      <c r="T40" t="s">
        <v>74</v>
      </c>
      <c r="U40" t="s">
        <v>907</v>
      </c>
      <c r="V40" t="s">
        <v>908</v>
      </c>
      <c r="W40" t="s">
        <v>909</v>
      </c>
      <c r="X40" t="s">
        <v>910</v>
      </c>
      <c r="Y40" t="s">
        <v>74</v>
      </c>
      <c r="Z40" t="s">
        <v>74</v>
      </c>
      <c r="AA40" t="s">
        <v>74</v>
      </c>
      <c r="AB40" t="s">
        <v>74</v>
      </c>
      <c r="AC40" t="s">
        <v>74</v>
      </c>
      <c r="AD40" t="s">
        <v>74</v>
      </c>
      <c r="AE40" t="s">
        <v>74</v>
      </c>
      <c r="AF40" t="s">
        <v>74</v>
      </c>
      <c r="AG40" t="s">
        <v>74</v>
      </c>
      <c r="AH40">
        <v>38</v>
      </c>
      <c r="AI40">
        <v>61</v>
      </c>
      <c r="AJ40">
        <v>65</v>
      </c>
      <c r="AK40">
        <v>0</v>
      </c>
      <c r="AL40">
        <v>9</v>
      </c>
      <c r="AM40" t="s">
        <v>624</v>
      </c>
      <c r="AN40" t="s">
        <v>451</v>
      </c>
      <c r="AO40" t="s">
        <v>625</v>
      </c>
      <c r="AP40" t="s">
        <v>911</v>
      </c>
      <c r="AQ40" t="s">
        <v>74</v>
      </c>
      <c r="AR40" t="s">
        <v>74</v>
      </c>
      <c r="AS40" t="s">
        <v>912</v>
      </c>
      <c r="AT40" t="s">
        <v>913</v>
      </c>
      <c r="AU40" t="s">
        <v>914</v>
      </c>
      <c r="AV40">
        <v>1995</v>
      </c>
      <c r="AW40">
        <v>268</v>
      </c>
      <c r="AX40">
        <v>1</v>
      </c>
      <c r="AY40" t="s">
        <v>74</v>
      </c>
      <c r="AZ40" t="s">
        <v>74</v>
      </c>
      <c r="BA40" t="s">
        <v>74</v>
      </c>
      <c r="BB40" t="s">
        <v>74</v>
      </c>
      <c r="BC40">
        <v>115</v>
      </c>
      <c r="BD40">
        <v>125</v>
      </c>
      <c r="BE40" t="s">
        <v>74</v>
      </c>
      <c r="BF40" t="s">
        <v>915</v>
      </c>
      <c r="BG40" t="str">
        <f>HYPERLINK("http://dx.doi.org/10.1016/0008-6215(94)00311-3","http://dx.doi.org/10.1016/0008-6215(94)00311-3")</f>
        <v>http://dx.doi.org/10.1016/0008-6215(94)00311-3</v>
      </c>
      <c r="BH40" t="s">
        <v>74</v>
      </c>
      <c r="BI40" t="s">
        <v>74</v>
      </c>
      <c r="BJ40">
        <v>11</v>
      </c>
      <c r="BK40" t="s">
        <v>916</v>
      </c>
      <c r="BL40" t="s">
        <v>98</v>
      </c>
      <c r="BM40" t="s">
        <v>482</v>
      </c>
      <c r="BN40" t="s">
        <v>917</v>
      </c>
      <c r="BO40">
        <v>7736461</v>
      </c>
      <c r="BP40" t="s">
        <v>74</v>
      </c>
      <c r="BQ40" t="s">
        <v>74</v>
      </c>
      <c r="BR40" t="s">
        <v>74</v>
      </c>
      <c r="BS40" t="s">
        <v>101</v>
      </c>
      <c r="BT40" t="s">
        <v>918</v>
      </c>
      <c r="BU40" t="str">
        <f>HYPERLINK("https%3A%2F%2Fwww.webofscience.com%2Fwos%2Fwoscc%2Ffull-record%2FWOS:A1995QK27500010","View Full Record in Web of Science")</f>
        <v>View Full Record in Web of Science</v>
      </c>
    </row>
    <row r="41" spans="1:73" x14ac:dyDescent="0.25">
      <c r="A41" t="s">
        <v>3669</v>
      </c>
      <c r="B41" t="s">
        <v>72</v>
      </c>
      <c r="C41" t="s">
        <v>919</v>
      </c>
      <c r="D41" t="s">
        <v>74</v>
      </c>
      <c r="E41" t="s">
        <v>74</v>
      </c>
      <c r="F41" t="s">
        <v>74</v>
      </c>
      <c r="G41" t="s">
        <v>920</v>
      </c>
      <c r="H41" t="s">
        <v>74</v>
      </c>
      <c r="I41" t="s">
        <v>74</v>
      </c>
      <c r="J41" t="s">
        <v>921</v>
      </c>
      <c r="K41" t="s">
        <v>922</v>
      </c>
      <c r="L41" t="s">
        <v>74</v>
      </c>
      <c r="M41" t="s">
        <v>74</v>
      </c>
      <c r="N41" t="s">
        <v>78</v>
      </c>
      <c r="O41" t="s">
        <v>79</v>
      </c>
      <c r="P41" t="s">
        <v>74</v>
      </c>
      <c r="Q41" t="s">
        <v>74</v>
      </c>
      <c r="R41" t="s">
        <v>74</v>
      </c>
      <c r="S41" t="s">
        <v>74</v>
      </c>
      <c r="T41" t="s">
        <v>74</v>
      </c>
      <c r="U41" t="s">
        <v>923</v>
      </c>
      <c r="V41" t="s">
        <v>924</v>
      </c>
      <c r="W41" t="s">
        <v>925</v>
      </c>
      <c r="X41" t="s">
        <v>926</v>
      </c>
      <c r="Y41" t="s">
        <v>74</v>
      </c>
      <c r="Z41" t="s">
        <v>927</v>
      </c>
      <c r="AA41" t="s">
        <v>928</v>
      </c>
      <c r="AB41" t="s">
        <v>74</v>
      </c>
      <c r="AC41" t="s">
        <v>74</v>
      </c>
      <c r="AD41" t="s">
        <v>929</v>
      </c>
      <c r="AE41" t="s">
        <v>930</v>
      </c>
      <c r="AF41" t="s">
        <v>931</v>
      </c>
      <c r="AG41" t="s">
        <v>74</v>
      </c>
      <c r="AH41">
        <v>54</v>
      </c>
      <c r="AI41">
        <v>0</v>
      </c>
      <c r="AJ41">
        <v>0</v>
      </c>
      <c r="AK41">
        <v>0</v>
      </c>
      <c r="AL41">
        <v>0</v>
      </c>
      <c r="AM41" t="s">
        <v>932</v>
      </c>
      <c r="AN41" t="s">
        <v>933</v>
      </c>
      <c r="AO41" t="s">
        <v>934</v>
      </c>
      <c r="AP41" t="s">
        <v>935</v>
      </c>
      <c r="AQ41" t="s">
        <v>74</v>
      </c>
      <c r="AR41" t="s">
        <v>74</v>
      </c>
      <c r="AS41" t="s">
        <v>936</v>
      </c>
      <c r="AT41" t="s">
        <v>937</v>
      </c>
      <c r="AU41" t="s">
        <v>771</v>
      </c>
      <c r="AV41">
        <v>2022</v>
      </c>
      <c r="AW41">
        <v>13</v>
      </c>
      <c r="AX41">
        <v>3</v>
      </c>
      <c r="AY41" t="s">
        <v>74</v>
      </c>
      <c r="AZ41" t="s">
        <v>74</v>
      </c>
      <c r="BA41" t="s">
        <v>74</v>
      </c>
      <c r="BB41" t="s">
        <v>74</v>
      </c>
      <c r="BC41" t="s">
        <v>74</v>
      </c>
      <c r="BD41" t="s">
        <v>74</v>
      </c>
      <c r="BE41" t="s">
        <v>74</v>
      </c>
      <c r="BF41" t="s">
        <v>74</v>
      </c>
      <c r="BG41" t="s">
        <v>74</v>
      </c>
      <c r="BH41" t="s">
        <v>74</v>
      </c>
      <c r="BI41" t="s">
        <v>74</v>
      </c>
      <c r="BJ41">
        <v>15</v>
      </c>
      <c r="BK41" t="s">
        <v>610</v>
      </c>
      <c r="BL41" t="s">
        <v>98</v>
      </c>
      <c r="BM41" t="s">
        <v>611</v>
      </c>
      <c r="BN41" t="s">
        <v>938</v>
      </c>
      <c r="BO41" t="s">
        <v>74</v>
      </c>
      <c r="BP41" t="s">
        <v>74</v>
      </c>
      <c r="BQ41" t="s">
        <v>74</v>
      </c>
      <c r="BR41" t="s">
        <v>74</v>
      </c>
      <c r="BS41" t="s">
        <v>101</v>
      </c>
      <c r="BT41" t="s">
        <v>939</v>
      </c>
      <c r="BU41" t="str">
        <f>HYPERLINK("https%3A%2F%2Fwww.webofscience.com%2Fwos%2Fwoscc%2Ffull-record%2FWOS:000828864200002","View Full Record in Web of Science")</f>
        <v>View Full Record in Web of Science</v>
      </c>
    </row>
    <row r="42" spans="1:73" x14ac:dyDescent="0.25">
      <c r="A42" t="s">
        <v>3670</v>
      </c>
      <c r="B42" t="s">
        <v>72</v>
      </c>
      <c r="C42" t="s">
        <v>940</v>
      </c>
      <c r="D42" t="s">
        <v>74</v>
      </c>
      <c r="E42" t="s">
        <v>74</v>
      </c>
      <c r="F42" t="s">
        <v>74</v>
      </c>
      <c r="G42" t="s">
        <v>941</v>
      </c>
      <c r="H42" t="s">
        <v>74</v>
      </c>
      <c r="I42" t="s">
        <v>74</v>
      </c>
      <c r="J42" t="s">
        <v>942</v>
      </c>
      <c r="K42" t="s">
        <v>757</v>
      </c>
      <c r="L42" t="s">
        <v>74</v>
      </c>
      <c r="M42" t="s">
        <v>74</v>
      </c>
      <c r="N42" t="s">
        <v>78</v>
      </c>
      <c r="O42" t="s">
        <v>79</v>
      </c>
      <c r="P42" t="s">
        <v>74</v>
      </c>
      <c r="Q42" t="s">
        <v>74</v>
      </c>
      <c r="R42" t="s">
        <v>74</v>
      </c>
      <c r="S42" t="s">
        <v>74</v>
      </c>
      <c r="T42" t="s">
        <v>74</v>
      </c>
      <c r="U42" t="s">
        <v>943</v>
      </c>
      <c r="V42" t="s">
        <v>944</v>
      </c>
      <c r="W42" t="s">
        <v>945</v>
      </c>
      <c r="X42" t="s">
        <v>946</v>
      </c>
      <c r="Y42" t="s">
        <v>74</v>
      </c>
      <c r="Z42" t="s">
        <v>947</v>
      </c>
      <c r="AA42" t="s">
        <v>948</v>
      </c>
      <c r="AB42" t="s">
        <v>949</v>
      </c>
      <c r="AC42" t="s">
        <v>950</v>
      </c>
      <c r="AD42" t="s">
        <v>951</v>
      </c>
      <c r="AE42" t="s">
        <v>951</v>
      </c>
      <c r="AF42" t="s">
        <v>952</v>
      </c>
      <c r="AG42" t="s">
        <v>74</v>
      </c>
      <c r="AH42">
        <v>31</v>
      </c>
      <c r="AI42">
        <v>0</v>
      </c>
      <c r="AJ42">
        <v>4</v>
      </c>
      <c r="AK42">
        <v>1</v>
      </c>
      <c r="AL42">
        <v>25</v>
      </c>
      <c r="AM42" t="s">
        <v>624</v>
      </c>
      <c r="AN42" t="s">
        <v>451</v>
      </c>
      <c r="AO42" t="s">
        <v>625</v>
      </c>
      <c r="AP42" t="s">
        <v>767</v>
      </c>
      <c r="AQ42" t="s">
        <v>768</v>
      </c>
      <c r="AR42" t="s">
        <v>74</v>
      </c>
      <c r="AS42" t="s">
        <v>769</v>
      </c>
      <c r="AT42" t="s">
        <v>770</v>
      </c>
      <c r="AU42" t="s">
        <v>771</v>
      </c>
      <c r="AV42">
        <v>2018</v>
      </c>
      <c r="AW42">
        <v>185</v>
      </c>
      <c r="AX42" t="s">
        <v>74</v>
      </c>
      <c r="AY42" t="s">
        <v>74</v>
      </c>
      <c r="AZ42" t="s">
        <v>74</v>
      </c>
      <c r="BA42" t="s">
        <v>74</v>
      </c>
      <c r="BB42" t="s">
        <v>74</v>
      </c>
      <c r="BC42">
        <v>63</v>
      </c>
      <c r="BD42">
        <v>68</v>
      </c>
      <c r="BE42" t="s">
        <v>74</v>
      </c>
      <c r="BF42" t="s">
        <v>953</v>
      </c>
      <c r="BG42" t="str">
        <f>HYPERLINK("http://dx.doi.org/10.1016/j.actatropica.2018.04.019","http://dx.doi.org/10.1016/j.actatropica.2018.04.019")</f>
        <v>http://dx.doi.org/10.1016/j.actatropica.2018.04.019</v>
      </c>
      <c r="BH42" t="s">
        <v>74</v>
      </c>
      <c r="BI42" t="s">
        <v>74</v>
      </c>
      <c r="BJ42">
        <v>6</v>
      </c>
      <c r="BK42" t="s">
        <v>320</v>
      </c>
      <c r="BL42" t="s">
        <v>98</v>
      </c>
      <c r="BM42" t="s">
        <v>320</v>
      </c>
      <c r="BN42" t="s">
        <v>954</v>
      </c>
      <c r="BO42">
        <v>29684354</v>
      </c>
      <c r="BP42" t="s">
        <v>74</v>
      </c>
      <c r="BQ42" t="s">
        <v>74</v>
      </c>
      <c r="BR42" t="s">
        <v>74</v>
      </c>
      <c r="BS42" t="s">
        <v>101</v>
      </c>
      <c r="BT42" t="s">
        <v>955</v>
      </c>
      <c r="BU42" t="str">
        <f>HYPERLINK("https%3A%2F%2Fwww.webofscience.com%2Fwos%2Fwoscc%2Ffull-record%2FWOS:000440126000009","View Full Record in Web of Science")</f>
        <v>View Full Record in Web of Science</v>
      </c>
    </row>
    <row r="43" spans="1:73" x14ac:dyDescent="0.25">
      <c r="A43" t="s">
        <v>3671</v>
      </c>
      <c r="B43" t="s">
        <v>72</v>
      </c>
      <c r="C43" t="s">
        <v>956</v>
      </c>
      <c r="D43" t="s">
        <v>74</v>
      </c>
      <c r="E43" t="s">
        <v>74</v>
      </c>
      <c r="F43" t="s">
        <v>74</v>
      </c>
      <c r="G43" t="s">
        <v>957</v>
      </c>
      <c r="H43" t="s">
        <v>74</v>
      </c>
      <c r="I43" t="s">
        <v>74</v>
      </c>
      <c r="J43" t="s">
        <v>958</v>
      </c>
      <c r="K43" t="s">
        <v>959</v>
      </c>
      <c r="L43" t="s">
        <v>74</v>
      </c>
      <c r="M43" t="s">
        <v>74</v>
      </c>
      <c r="N43" t="s">
        <v>78</v>
      </c>
      <c r="O43" t="s">
        <v>79</v>
      </c>
      <c r="P43" t="s">
        <v>74</v>
      </c>
      <c r="Q43" t="s">
        <v>74</v>
      </c>
      <c r="R43" t="s">
        <v>74</v>
      </c>
      <c r="S43" t="s">
        <v>74</v>
      </c>
      <c r="T43" t="s">
        <v>74</v>
      </c>
      <c r="U43" t="s">
        <v>74</v>
      </c>
      <c r="V43" t="s">
        <v>960</v>
      </c>
      <c r="W43" t="s">
        <v>961</v>
      </c>
      <c r="X43" t="s">
        <v>962</v>
      </c>
      <c r="Y43" t="s">
        <v>74</v>
      </c>
      <c r="Z43" t="s">
        <v>963</v>
      </c>
      <c r="AA43" t="s">
        <v>964</v>
      </c>
      <c r="AB43" t="s">
        <v>965</v>
      </c>
      <c r="AC43" t="s">
        <v>966</v>
      </c>
      <c r="AD43" t="s">
        <v>967</v>
      </c>
      <c r="AE43" t="s">
        <v>967</v>
      </c>
      <c r="AF43" t="s">
        <v>968</v>
      </c>
      <c r="AG43" t="s">
        <v>74</v>
      </c>
      <c r="AH43">
        <v>47</v>
      </c>
      <c r="AI43">
        <v>1</v>
      </c>
      <c r="AJ43">
        <v>2</v>
      </c>
      <c r="AK43">
        <v>0</v>
      </c>
      <c r="AL43">
        <v>1</v>
      </c>
      <c r="AM43" t="s">
        <v>969</v>
      </c>
      <c r="AN43" t="s">
        <v>170</v>
      </c>
      <c r="AO43" t="s">
        <v>970</v>
      </c>
      <c r="AP43" t="s">
        <v>971</v>
      </c>
      <c r="AQ43" t="s">
        <v>972</v>
      </c>
      <c r="AR43" t="s">
        <v>74</v>
      </c>
      <c r="AS43" t="s">
        <v>973</v>
      </c>
      <c r="AT43" t="s">
        <v>974</v>
      </c>
      <c r="AU43" t="s">
        <v>222</v>
      </c>
      <c r="AV43">
        <v>2018</v>
      </c>
      <c r="AW43">
        <v>104</v>
      </c>
      <c r="AX43">
        <v>6</v>
      </c>
      <c r="AY43" t="s">
        <v>74</v>
      </c>
      <c r="AZ43" t="s">
        <v>74</v>
      </c>
      <c r="BA43" t="s">
        <v>74</v>
      </c>
      <c r="BB43" t="s">
        <v>74</v>
      </c>
      <c r="BC43">
        <v>679</v>
      </c>
      <c r="BD43">
        <v>684</v>
      </c>
      <c r="BE43" t="s">
        <v>74</v>
      </c>
      <c r="BF43" t="s">
        <v>975</v>
      </c>
      <c r="BG43" t="str">
        <f>HYPERLINK("http://dx.doi.org/10.1645/15-807","http://dx.doi.org/10.1645/15-807")</f>
        <v>http://dx.doi.org/10.1645/15-807</v>
      </c>
      <c r="BH43" t="s">
        <v>74</v>
      </c>
      <c r="BI43" t="s">
        <v>74</v>
      </c>
      <c r="BJ43">
        <v>6</v>
      </c>
      <c r="BK43" t="s">
        <v>550</v>
      </c>
      <c r="BL43" t="s">
        <v>98</v>
      </c>
      <c r="BM43" t="s">
        <v>550</v>
      </c>
      <c r="BN43" t="s">
        <v>976</v>
      </c>
      <c r="BO43">
        <v>30240329</v>
      </c>
      <c r="BP43" t="s">
        <v>74</v>
      </c>
      <c r="BQ43" t="s">
        <v>74</v>
      </c>
      <c r="BR43" t="s">
        <v>74</v>
      </c>
      <c r="BS43" t="s">
        <v>101</v>
      </c>
      <c r="BT43" t="s">
        <v>977</v>
      </c>
      <c r="BU43" t="str">
        <f>HYPERLINK("https%3A%2F%2Fwww.webofscience.com%2Fwos%2Fwoscc%2Ffull-record%2FWOS:000454163100018","View Full Record in Web of Science")</f>
        <v>View Full Record in Web of Science</v>
      </c>
    </row>
    <row r="44" spans="1:73" x14ac:dyDescent="0.25">
      <c r="A44" t="s">
        <v>3672</v>
      </c>
      <c r="B44" t="s">
        <v>72</v>
      </c>
      <c r="C44" t="s">
        <v>978</v>
      </c>
      <c r="D44" t="s">
        <v>74</v>
      </c>
      <c r="E44" t="s">
        <v>74</v>
      </c>
      <c r="F44" t="s">
        <v>74</v>
      </c>
      <c r="G44" t="s">
        <v>979</v>
      </c>
      <c r="H44" t="s">
        <v>74</v>
      </c>
      <c r="I44" t="s">
        <v>74</v>
      </c>
      <c r="J44" t="s">
        <v>980</v>
      </c>
      <c r="K44" t="s">
        <v>981</v>
      </c>
      <c r="L44" t="s">
        <v>74</v>
      </c>
      <c r="M44" t="s">
        <v>74</v>
      </c>
      <c r="N44" t="s">
        <v>78</v>
      </c>
      <c r="O44" t="s">
        <v>79</v>
      </c>
      <c r="P44" t="s">
        <v>74</v>
      </c>
      <c r="Q44" t="s">
        <v>74</v>
      </c>
      <c r="R44" t="s">
        <v>74</v>
      </c>
      <c r="S44" t="s">
        <v>74</v>
      </c>
      <c r="T44" t="s">
        <v>74</v>
      </c>
      <c r="U44" t="s">
        <v>982</v>
      </c>
      <c r="V44" t="s">
        <v>983</v>
      </c>
      <c r="W44" t="s">
        <v>984</v>
      </c>
      <c r="X44" t="s">
        <v>985</v>
      </c>
      <c r="Y44" t="s">
        <v>74</v>
      </c>
      <c r="Z44" t="s">
        <v>986</v>
      </c>
      <c r="AA44" t="s">
        <v>987</v>
      </c>
      <c r="AB44" t="s">
        <v>988</v>
      </c>
      <c r="AC44" t="s">
        <v>989</v>
      </c>
      <c r="AD44" t="s">
        <v>990</v>
      </c>
      <c r="AE44" t="s">
        <v>991</v>
      </c>
      <c r="AF44" t="s">
        <v>992</v>
      </c>
      <c r="AG44" t="s">
        <v>74</v>
      </c>
      <c r="AH44">
        <v>38</v>
      </c>
      <c r="AI44">
        <v>2</v>
      </c>
      <c r="AJ44">
        <v>3</v>
      </c>
      <c r="AK44">
        <v>2</v>
      </c>
      <c r="AL44">
        <v>25</v>
      </c>
      <c r="AM44" t="s">
        <v>993</v>
      </c>
      <c r="AN44" t="s">
        <v>994</v>
      </c>
      <c r="AO44" t="s">
        <v>995</v>
      </c>
      <c r="AP44" t="s">
        <v>996</v>
      </c>
      <c r="AQ44" t="s">
        <v>74</v>
      </c>
      <c r="AR44" t="s">
        <v>74</v>
      </c>
      <c r="AS44" t="s">
        <v>997</v>
      </c>
      <c r="AT44" t="s">
        <v>998</v>
      </c>
      <c r="AU44" t="s">
        <v>563</v>
      </c>
      <c r="AV44">
        <v>2013</v>
      </c>
      <c r="AW44">
        <v>41</v>
      </c>
      <c r="AX44" t="s">
        <v>74</v>
      </c>
      <c r="AY44">
        <v>3</v>
      </c>
      <c r="AZ44" t="s">
        <v>74</v>
      </c>
      <c r="BA44" t="s">
        <v>74</v>
      </c>
      <c r="BB44" t="s">
        <v>74</v>
      </c>
      <c r="BC44">
        <v>377</v>
      </c>
      <c r="BD44">
        <v>388</v>
      </c>
      <c r="BE44" t="s">
        <v>74</v>
      </c>
      <c r="BF44" t="s">
        <v>74</v>
      </c>
      <c r="BG44" t="s">
        <v>74</v>
      </c>
      <c r="BH44" t="s">
        <v>74</v>
      </c>
      <c r="BI44" t="s">
        <v>74</v>
      </c>
      <c r="BJ44">
        <v>12</v>
      </c>
      <c r="BK44" t="s">
        <v>999</v>
      </c>
      <c r="BL44" t="s">
        <v>98</v>
      </c>
      <c r="BM44" t="s">
        <v>999</v>
      </c>
      <c r="BN44" t="s">
        <v>1000</v>
      </c>
      <c r="BO44" t="s">
        <v>74</v>
      </c>
      <c r="BP44" t="s">
        <v>74</v>
      </c>
      <c r="BQ44" t="s">
        <v>74</v>
      </c>
      <c r="BR44" t="s">
        <v>74</v>
      </c>
      <c r="BS44" t="s">
        <v>101</v>
      </c>
      <c r="BT44" t="s">
        <v>1001</v>
      </c>
      <c r="BU44" t="str">
        <f>HYPERLINK("https%3A%2F%2Fwww.webofscience.com%2Fwos%2Fwoscc%2Ffull-record%2FWOS:000323594000013","View Full Record in Web of Science")</f>
        <v>View Full Record in Web of Science</v>
      </c>
    </row>
    <row r="45" spans="1:73" x14ac:dyDescent="0.25">
      <c r="A45" t="s">
        <v>3673</v>
      </c>
      <c r="B45" t="s">
        <v>72</v>
      </c>
      <c r="C45" t="s">
        <v>1002</v>
      </c>
      <c r="D45" t="s">
        <v>74</v>
      </c>
      <c r="E45" t="s">
        <v>74</v>
      </c>
      <c r="F45" t="s">
        <v>74</v>
      </c>
      <c r="G45" t="s">
        <v>1003</v>
      </c>
      <c r="H45" t="s">
        <v>74</v>
      </c>
      <c r="I45" t="s">
        <v>74</v>
      </c>
      <c r="J45" t="s">
        <v>1004</v>
      </c>
      <c r="K45" t="s">
        <v>1005</v>
      </c>
      <c r="L45" t="s">
        <v>74</v>
      </c>
      <c r="M45" t="s">
        <v>74</v>
      </c>
      <c r="N45" t="s">
        <v>78</v>
      </c>
      <c r="O45" t="s">
        <v>79</v>
      </c>
      <c r="P45" t="s">
        <v>74</v>
      </c>
      <c r="Q45" t="s">
        <v>74</v>
      </c>
      <c r="R45" t="s">
        <v>74</v>
      </c>
      <c r="S45" t="s">
        <v>74</v>
      </c>
      <c r="T45" t="s">
        <v>74</v>
      </c>
      <c r="U45" t="s">
        <v>1006</v>
      </c>
      <c r="V45" t="s">
        <v>1007</v>
      </c>
      <c r="W45" t="s">
        <v>1008</v>
      </c>
      <c r="X45" t="s">
        <v>1009</v>
      </c>
      <c r="Y45" t="s">
        <v>74</v>
      </c>
      <c r="Z45" t="s">
        <v>1010</v>
      </c>
      <c r="AA45" t="s">
        <v>1011</v>
      </c>
      <c r="AB45" t="s">
        <v>1012</v>
      </c>
      <c r="AC45" t="s">
        <v>1013</v>
      </c>
      <c r="AD45" t="s">
        <v>1014</v>
      </c>
      <c r="AE45" t="s">
        <v>1015</v>
      </c>
      <c r="AF45" t="s">
        <v>1016</v>
      </c>
      <c r="AG45" t="s">
        <v>74</v>
      </c>
      <c r="AH45">
        <v>48</v>
      </c>
      <c r="AI45">
        <v>1</v>
      </c>
      <c r="AJ45">
        <v>1</v>
      </c>
      <c r="AK45">
        <v>0</v>
      </c>
      <c r="AL45">
        <v>6</v>
      </c>
      <c r="AM45" t="s">
        <v>450</v>
      </c>
      <c r="AN45" t="s">
        <v>451</v>
      </c>
      <c r="AO45" t="s">
        <v>1017</v>
      </c>
      <c r="AP45" t="s">
        <v>1018</v>
      </c>
      <c r="AQ45" t="s">
        <v>74</v>
      </c>
      <c r="AR45" t="s">
        <v>74</v>
      </c>
      <c r="AS45" t="s">
        <v>1019</v>
      </c>
      <c r="AT45" t="s">
        <v>1020</v>
      </c>
      <c r="AU45" t="s">
        <v>651</v>
      </c>
      <c r="AV45">
        <v>2021</v>
      </c>
      <c r="AW45">
        <v>23</v>
      </c>
      <c r="AX45" t="s">
        <v>74</v>
      </c>
      <c r="AY45" t="s">
        <v>74</v>
      </c>
      <c r="AZ45" t="s">
        <v>74</v>
      </c>
      <c r="BA45" t="s">
        <v>74</v>
      </c>
      <c r="BB45" t="s">
        <v>74</v>
      </c>
      <c r="BC45" t="s">
        <v>74</v>
      </c>
      <c r="BD45" t="s">
        <v>74</v>
      </c>
      <c r="BE45" t="s">
        <v>1021</v>
      </c>
      <c r="BF45" t="s">
        <v>1022</v>
      </c>
      <c r="BG45" t="str">
        <f>HYPERLINK("http://dx.doi.org/10.1016/j.fawpar.2021.e00119","http://dx.doi.org/10.1016/j.fawpar.2021.e00119")</f>
        <v>http://dx.doi.org/10.1016/j.fawpar.2021.e00119</v>
      </c>
      <c r="BH45" t="s">
        <v>74</v>
      </c>
      <c r="BI45" t="s">
        <v>1023</v>
      </c>
      <c r="BJ45">
        <v>10</v>
      </c>
      <c r="BK45" t="s">
        <v>632</v>
      </c>
      <c r="BL45" t="s">
        <v>1024</v>
      </c>
      <c r="BM45" t="s">
        <v>632</v>
      </c>
      <c r="BN45" t="s">
        <v>1025</v>
      </c>
      <c r="BO45">
        <v>33817357</v>
      </c>
      <c r="BP45" t="s">
        <v>484</v>
      </c>
      <c r="BQ45" t="s">
        <v>74</v>
      </c>
      <c r="BR45" t="s">
        <v>74</v>
      </c>
      <c r="BS45" t="s">
        <v>101</v>
      </c>
      <c r="BT45" t="s">
        <v>1026</v>
      </c>
      <c r="BU45" t="str">
        <f>HYPERLINK("https%3A%2F%2Fwww.webofscience.com%2Fwos%2Fwoscc%2Ffull-record%2FWOS:000672874200002","View Full Record in Web of Science")</f>
        <v>View Full Record in Web of Science</v>
      </c>
    </row>
    <row r="46" spans="1:73" x14ac:dyDescent="0.25">
      <c r="A46" t="s">
        <v>3674</v>
      </c>
      <c r="B46" t="s">
        <v>72</v>
      </c>
      <c r="C46" t="s">
        <v>1027</v>
      </c>
      <c r="D46" t="s">
        <v>74</v>
      </c>
      <c r="E46" t="s">
        <v>74</v>
      </c>
      <c r="F46" t="s">
        <v>74</v>
      </c>
      <c r="G46" t="s">
        <v>1028</v>
      </c>
      <c r="H46" t="s">
        <v>74</v>
      </c>
      <c r="I46" t="s">
        <v>74</v>
      </c>
      <c r="J46" t="s">
        <v>1029</v>
      </c>
      <c r="K46" t="s">
        <v>1030</v>
      </c>
      <c r="L46" t="s">
        <v>74</v>
      </c>
      <c r="M46" t="s">
        <v>74</v>
      </c>
      <c r="N46" t="s">
        <v>78</v>
      </c>
      <c r="O46" t="s">
        <v>79</v>
      </c>
      <c r="P46" t="s">
        <v>74</v>
      </c>
      <c r="Q46" t="s">
        <v>74</v>
      </c>
      <c r="R46" t="s">
        <v>74</v>
      </c>
      <c r="S46" t="s">
        <v>74</v>
      </c>
      <c r="T46" t="s">
        <v>74</v>
      </c>
      <c r="U46" t="s">
        <v>1031</v>
      </c>
      <c r="V46" t="s">
        <v>1032</v>
      </c>
      <c r="W46" t="s">
        <v>1033</v>
      </c>
      <c r="X46" t="s">
        <v>1034</v>
      </c>
      <c r="Y46" t="s">
        <v>74</v>
      </c>
      <c r="Z46" t="s">
        <v>1035</v>
      </c>
      <c r="AA46" t="s">
        <v>1036</v>
      </c>
      <c r="AB46" t="s">
        <v>496</v>
      </c>
      <c r="AC46" t="s">
        <v>497</v>
      </c>
      <c r="AD46" t="s">
        <v>1037</v>
      </c>
      <c r="AE46" t="s">
        <v>1038</v>
      </c>
      <c r="AF46" t="s">
        <v>1039</v>
      </c>
      <c r="AG46" t="s">
        <v>74</v>
      </c>
      <c r="AH46">
        <v>36</v>
      </c>
      <c r="AI46">
        <v>31</v>
      </c>
      <c r="AJ46">
        <v>33</v>
      </c>
      <c r="AK46">
        <v>1</v>
      </c>
      <c r="AL46">
        <v>21</v>
      </c>
      <c r="AM46" t="s">
        <v>88</v>
      </c>
      <c r="AN46" t="s">
        <v>338</v>
      </c>
      <c r="AO46" t="s">
        <v>543</v>
      </c>
      <c r="AP46" t="s">
        <v>1040</v>
      </c>
      <c r="AQ46" t="s">
        <v>1041</v>
      </c>
      <c r="AR46" t="s">
        <v>74</v>
      </c>
      <c r="AS46" t="s">
        <v>1042</v>
      </c>
      <c r="AT46" t="s">
        <v>1043</v>
      </c>
      <c r="AU46" t="s">
        <v>409</v>
      </c>
      <c r="AV46">
        <v>2015</v>
      </c>
      <c r="AW46">
        <v>175</v>
      </c>
      <c r="AX46">
        <v>4</v>
      </c>
      <c r="AY46" t="s">
        <v>74</v>
      </c>
      <c r="AZ46" t="s">
        <v>74</v>
      </c>
      <c r="BA46" t="s">
        <v>74</v>
      </c>
      <c r="BB46" t="s">
        <v>74</v>
      </c>
      <c r="BC46">
        <v>1971</v>
      </c>
      <c r="BD46">
        <v>1980</v>
      </c>
      <c r="BE46" t="s">
        <v>74</v>
      </c>
      <c r="BF46" t="s">
        <v>1044</v>
      </c>
      <c r="BG46" t="str">
        <f>HYPERLINK("http://dx.doi.org/10.1007/s12010-014-1379-z","http://dx.doi.org/10.1007/s12010-014-1379-z")</f>
        <v>http://dx.doi.org/10.1007/s12010-014-1379-z</v>
      </c>
      <c r="BH46" t="s">
        <v>74</v>
      </c>
      <c r="BI46" t="s">
        <v>74</v>
      </c>
      <c r="BJ46">
        <v>10</v>
      </c>
      <c r="BK46" t="s">
        <v>1045</v>
      </c>
      <c r="BL46" t="s">
        <v>98</v>
      </c>
      <c r="BM46" t="s">
        <v>1045</v>
      </c>
      <c r="BN46" t="s">
        <v>1046</v>
      </c>
      <c r="BO46">
        <v>25432338</v>
      </c>
      <c r="BP46" t="s">
        <v>74</v>
      </c>
      <c r="BQ46" t="s">
        <v>74</v>
      </c>
      <c r="BR46" t="s">
        <v>74</v>
      </c>
      <c r="BS46" t="s">
        <v>101</v>
      </c>
      <c r="BT46" t="s">
        <v>1047</v>
      </c>
      <c r="BU46" t="str">
        <f>HYPERLINK("https%3A%2F%2Fwww.webofscience.com%2Fwos%2Fwoscc%2Ffull-record%2FWOS:000350878700015","View Full Record in Web of Science")</f>
        <v>View Full Record in Web of Science</v>
      </c>
    </row>
    <row r="47" spans="1:73" x14ac:dyDescent="0.25">
      <c r="A47" t="s">
        <v>3675</v>
      </c>
      <c r="B47" t="s">
        <v>72</v>
      </c>
      <c r="C47" t="s">
        <v>1048</v>
      </c>
      <c r="D47" t="s">
        <v>74</v>
      </c>
      <c r="E47" t="s">
        <v>74</v>
      </c>
      <c r="F47" t="s">
        <v>74</v>
      </c>
      <c r="G47" t="s">
        <v>1049</v>
      </c>
      <c r="H47" t="s">
        <v>74</v>
      </c>
      <c r="I47" t="s">
        <v>74</v>
      </c>
      <c r="J47" t="s">
        <v>1050</v>
      </c>
      <c r="K47" t="s">
        <v>1051</v>
      </c>
      <c r="L47" t="s">
        <v>74</v>
      </c>
      <c r="M47" t="s">
        <v>74</v>
      </c>
      <c r="N47" t="s">
        <v>78</v>
      </c>
      <c r="O47" t="s">
        <v>79</v>
      </c>
      <c r="P47" t="s">
        <v>74</v>
      </c>
      <c r="Q47" t="s">
        <v>74</v>
      </c>
      <c r="R47" t="s">
        <v>74</v>
      </c>
      <c r="S47" t="s">
        <v>74</v>
      </c>
      <c r="T47" t="s">
        <v>74</v>
      </c>
      <c r="U47" t="s">
        <v>74</v>
      </c>
      <c r="V47" t="s">
        <v>1052</v>
      </c>
      <c r="W47" t="s">
        <v>1053</v>
      </c>
      <c r="X47" t="s">
        <v>1054</v>
      </c>
      <c r="Y47" t="s">
        <v>74</v>
      </c>
      <c r="Z47" t="s">
        <v>1055</v>
      </c>
      <c r="AA47" t="s">
        <v>1056</v>
      </c>
      <c r="AB47" t="s">
        <v>74</v>
      </c>
      <c r="AC47" t="s">
        <v>1057</v>
      </c>
      <c r="AD47" t="s">
        <v>74</v>
      </c>
      <c r="AE47" t="s">
        <v>74</v>
      </c>
      <c r="AF47" t="s">
        <v>74</v>
      </c>
      <c r="AG47" t="s">
        <v>74</v>
      </c>
      <c r="AH47">
        <v>77</v>
      </c>
      <c r="AI47">
        <v>22</v>
      </c>
      <c r="AJ47">
        <v>25</v>
      </c>
      <c r="AK47">
        <v>1</v>
      </c>
      <c r="AL47">
        <v>7</v>
      </c>
      <c r="AM47" t="s">
        <v>1058</v>
      </c>
      <c r="AN47" t="s">
        <v>1059</v>
      </c>
      <c r="AO47" t="s">
        <v>1060</v>
      </c>
      <c r="AP47" t="s">
        <v>1061</v>
      </c>
      <c r="AQ47" t="s">
        <v>74</v>
      </c>
      <c r="AR47" t="s">
        <v>74</v>
      </c>
      <c r="AS47" t="s">
        <v>1062</v>
      </c>
      <c r="AT47" t="s">
        <v>1063</v>
      </c>
      <c r="AU47" t="s">
        <v>364</v>
      </c>
      <c r="AV47">
        <v>2019</v>
      </c>
      <c r="AW47">
        <v>13</v>
      </c>
      <c r="AX47">
        <v>4</v>
      </c>
      <c r="AY47" t="s">
        <v>74</v>
      </c>
      <c r="AZ47" t="s">
        <v>74</v>
      </c>
      <c r="BA47" t="s">
        <v>74</v>
      </c>
      <c r="BB47" t="s">
        <v>74</v>
      </c>
      <c r="BC47" t="s">
        <v>74</v>
      </c>
      <c r="BD47" t="s">
        <v>74</v>
      </c>
      <c r="BE47" t="s">
        <v>1064</v>
      </c>
      <c r="BF47" t="s">
        <v>1065</v>
      </c>
      <c r="BG47" t="str">
        <f>HYPERLINK("http://dx.doi.org/10.1371/journal.pntd.0007277","http://dx.doi.org/10.1371/journal.pntd.0007277")</f>
        <v>http://dx.doi.org/10.1371/journal.pntd.0007277</v>
      </c>
      <c r="BH47" t="s">
        <v>74</v>
      </c>
      <c r="BI47" t="s">
        <v>74</v>
      </c>
      <c r="BJ47">
        <v>18</v>
      </c>
      <c r="BK47" t="s">
        <v>872</v>
      </c>
      <c r="BL47" t="s">
        <v>98</v>
      </c>
      <c r="BM47" t="s">
        <v>872</v>
      </c>
      <c r="BN47" t="s">
        <v>1066</v>
      </c>
      <c r="BO47">
        <v>31002674</v>
      </c>
      <c r="BP47" t="s">
        <v>527</v>
      </c>
      <c r="BQ47" t="s">
        <v>74</v>
      </c>
      <c r="BR47" t="s">
        <v>74</v>
      </c>
      <c r="BS47" t="s">
        <v>101</v>
      </c>
      <c r="BT47" t="s">
        <v>1067</v>
      </c>
      <c r="BU47" t="str">
        <f>HYPERLINK("https%3A%2F%2Fwww.webofscience.com%2Fwos%2Fwoscc%2Ffull-record%2FWOS:000466742100029","View Full Record in Web of Science")</f>
        <v>View Full Record in Web of Science</v>
      </c>
    </row>
    <row r="48" spans="1:73" x14ac:dyDescent="0.25">
      <c r="A48" t="s">
        <v>3676</v>
      </c>
      <c r="B48" t="s">
        <v>72</v>
      </c>
      <c r="C48" t="s">
        <v>1068</v>
      </c>
      <c r="D48" t="s">
        <v>74</v>
      </c>
      <c r="E48" t="s">
        <v>74</v>
      </c>
      <c r="F48" t="s">
        <v>74</v>
      </c>
      <c r="G48" t="s">
        <v>1068</v>
      </c>
      <c r="H48" t="s">
        <v>74</v>
      </c>
      <c r="I48" t="s">
        <v>74</v>
      </c>
      <c r="J48" t="s">
        <v>1069</v>
      </c>
      <c r="K48" t="s">
        <v>1070</v>
      </c>
      <c r="L48" t="s">
        <v>74</v>
      </c>
      <c r="M48" t="s">
        <v>74</v>
      </c>
      <c r="N48" t="s">
        <v>78</v>
      </c>
      <c r="O48" t="s">
        <v>79</v>
      </c>
      <c r="P48" t="s">
        <v>74</v>
      </c>
      <c r="Q48" t="s">
        <v>74</v>
      </c>
      <c r="R48" t="s">
        <v>74</v>
      </c>
      <c r="S48" t="s">
        <v>74</v>
      </c>
      <c r="T48" t="s">
        <v>74</v>
      </c>
      <c r="U48" t="s">
        <v>74</v>
      </c>
      <c r="V48" t="s">
        <v>1071</v>
      </c>
      <c r="W48" t="s">
        <v>1072</v>
      </c>
      <c r="X48" t="s">
        <v>1073</v>
      </c>
      <c r="Y48" t="s">
        <v>74</v>
      </c>
      <c r="Z48" t="s">
        <v>1074</v>
      </c>
      <c r="AA48" t="s">
        <v>74</v>
      </c>
      <c r="AB48" t="s">
        <v>74</v>
      </c>
      <c r="AC48" t="s">
        <v>74</v>
      </c>
      <c r="AD48" t="s">
        <v>74</v>
      </c>
      <c r="AE48" t="s">
        <v>74</v>
      </c>
      <c r="AF48" t="s">
        <v>74</v>
      </c>
      <c r="AG48" t="s">
        <v>74</v>
      </c>
      <c r="AH48">
        <v>33</v>
      </c>
      <c r="AI48">
        <v>13</v>
      </c>
      <c r="AJ48">
        <v>16</v>
      </c>
      <c r="AK48">
        <v>0</v>
      </c>
      <c r="AL48">
        <v>4</v>
      </c>
      <c r="AM48" t="s">
        <v>1075</v>
      </c>
      <c r="AN48" t="s">
        <v>243</v>
      </c>
      <c r="AO48" t="s">
        <v>1076</v>
      </c>
      <c r="AP48" t="s">
        <v>1077</v>
      </c>
      <c r="AQ48" t="s">
        <v>74</v>
      </c>
      <c r="AR48" t="s">
        <v>74</v>
      </c>
      <c r="AS48" t="s">
        <v>1078</v>
      </c>
      <c r="AT48" t="s">
        <v>1079</v>
      </c>
      <c r="AU48" t="s">
        <v>409</v>
      </c>
      <c r="AV48">
        <v>1999</v>
      </c>
      <c r="AW48">
        <v>49</v>
      </c>
      <c r="AX48">
        <v>2</v>
      </c>
      <c r="AY48" t="s">
        <v>74</v>
      </c>
      <c r="AZ48" t="s">
        <v>74</v>
      </c>
      <c r="BA48" t="s">
        <v>74</v>
      </c>
      <c r="BB48" t="s">
        <v>74</v>
      </c>
      <c r="BC48">
        <v>131</v>
      </c>
      <c r="BD48">
        <v>138</v>
      </c>
      <c r="BE48" t="s">
        <v>74</v>
      </c>
      <c r="BF48" t="s">
        <v>74</v>
      </c>
      <c r="BG48" t="s">
        <v>74</v>
      </c>
      <c r="BH48" t="s">
        <v>74</v>
      </c>
      <c r="BI48" t="s">
        <v>74</v>
      </c>
      <c r="BJ48">
        <v>8</v>
      </c>
      <c r="BK48" t="s">
        <v>1080</v>
      </c>
      <c r="BL48" t="s">
        <v>98</v>
      </c>
      <c r="BM48" t="s">
        <v>1080</v>
      </c>
      <c r="BN48" t="s">
        <v>1081</v>
      </c>
      <c r="BO48">
        <v>10075016</v>
      </c>
      <c r="BP48" t="s">
        <v>74</v>
      </c>
      <c r="BQ48" t="s">
        <v>74</v>
      </c>
      <c r="BR48" t="s">
        <v>74</v>
      </c>
      <c r="BS48" t="s">
        <v>101</v>
      </c>
      <c r="BT48" t="s">
        <v>1082</v>
      </c>
      <c r="BU48" t="str">
        <f>HYPERLINK("https%3A%2F%2Fwww.webofscience.com%2Fwos%2Fwoscc%2Ffull-record%2FWOS:000078794400004","View Full Record in Web of Science")</f>
        <v>View Full Record in Web of Science</v>
      </c>
    </row>
    <row r="49" spans="1:73" x14ac:dyDescent="0.25">
      <c r="A49" t="s">
        <v>3677</v>
      </c>
      <c r="B49" t="s">
        <v>72</v>
      </c>
      <c r="C49" t="s">
        <v>1083</v>
      </c>
      <c r="D49" t="s">
        <v>74</v>
      </c>
      <c r="E49" t="s">
        <v>74</v>
      </c>
      <c r="F49" t="s">
        <v>74</v>
      </c>
      <c r="G49" t="s">
        <v>1084</v>
      </c>
      <c r="H49" t="s">
        <v>74</v>
      </c>
      <c r="I49" t="s">
        <v>74</v>
      </c>
      <c r="J49" t="s">
        <v>1085</v>
      </c>
      <c r="K49" t="s">
        <v>1086</v>
      </c>
      <c r="L49" t="s">
        <v>74</v>
      </c>
      <c r="M49" t="s">
        <v>74</v>
      </c>
      <c r="N49" t="s">
        <v>78</v>
      </c>
      <c r="O49" t="s">
        <v>79</v>
      </c>
      <c r="P49" t="s">
        <v>74</v>
      </c>
      <c r="Q49" t="s">
        <v>74</v>
      </c>
      <c r="R49" t="s">
        <v>74</v>
      </c>
      <c r="S49" t="s">
        <v>74</v>
      </c>
      <c r="T49" t="s">
        <v>74</v>
      </c>
      <c r="U49" t="s">
        <v>1087</v>
      </c>
      <c r="V49" t="s">
        <v>1088</v>
      </c>
      <c r="W49" t="s">
        <v>1089</v>
      </c>
      <c r="X49" t="s">
        <v>1090</v>
      </c>
      <c r="Y49" t="s">
        <v>74</v>
      </c>
      <c r="Z49" t="s">
        <v>1091</v>
      </c>
      <c r="AA49" t="s">
        <v>446</v>
      </c>
      <c r="AB49" t="s">
        <v>74</v>
      </c>
      <c r="AC49" t="s">
        <v>1092</v>
      </c>
      <c r="AD49" t="s">
        <v>1093</v>
      </c>
      <c r="AE49" t="s">
        <v>1093</v>
      </c>
      <c r="AF49" t="s">
        <v>1094</v>
      </c>
      <c r="AG49" t="s">
        <v>74</v>
      </c>
      <c r="AH49">
        <v>29</v>
      </c>
      <c r="AI49">
        <v>20</v>
      </c>
      <c r="AJ49">
        <v>26</v>
      </c>
      <c r="AK49">
        <v>0</v>
      </c>
      <c r="AL49">
        <v>14</v>
      </c>
      <c r="AM49" t="s">
        <v>1095</v>
      </c>
      <c r="AN49" t="s">
        <v>1096</v>
      </c>
      <c r="AO49" t="s">
        <v>1097</v>
      </c>
      <c r="AP49" t="s">
        <v>1098</v>
      </c>
      <c r="AQ49" t="s">
        <v>1099</v>
      </c>
      <c r="AR49" t="s">
        <v>74</v>
      </c>
      <c r="AS49" t="s">
        <v>1100</v>
      </c>
      <c r="AT49" t="s">
        <v>1101</v>
      </c>
      <c r="AU49" t="s">
        <v>95</v>
      </c>
      <c r="AV49">
        <v>2011</v>
      </c>
      <c r="AW49">
        <v>4</v>
      </c>
      <c r="AX49">
        <v>8</v>
      </c>
      <c r="AY49" t="s">
        <v>74</v>
      </c>
      <c r="AZ49" t="s">
        <v>74</v>
      </c>
      <c r="BA49" t="s">
        <v>74</v>
      </c>
      <c r="BB49" t="s">
        <v>74</v>
      </c>
      <c r="BC49">
        <v>597</v>
      </c>
      <c r="BD49">
        <v>599</v>
      </c>
      <c r="BE49" t="s">
        <v>74</v>
      </c>
      <c r="BF49" t="s">
        <v>1102</v>
      </c>
      <c r="BG49" t="str">
        <f>HYPERLINK("http://dx.doi.org/10.1016/S1995-7645(11)60154-5","http://dx.doi.org/10.1016/S1995-7645(11)60154-5")</f>
        <v>http://dx.doi.org/10.1016/S1995-7645(11)60154-5</v>
      </c>
      <c r="BH49" t="s">
        <v>74</v>
      </c>
      <c r="BI49" t="s">
        <v>74</v>
      </c>
      <c r="BJ49">
        <v>3</v>
      </c>
      <c r="BK49" t="s">
        <v>250</v>
      </c>
      <c r="BL49" t="s">
        <v>98</v>
      </c>
      <c r="BM49" t="s">
        <v>250</v>
      </c>
      <c r="BN49" t="s">
        <v>1103</v>
      </c>
      <c r="BO49">
        <v>21914534</v>
      </c>
      <c r="BP49" t="s">
        <v>205</v>
      </c>
      <c r="BQ49" t="s">
        <v>74</v>
      </c>
      <c r="BR49" t="s">
        <v>74</v>
      </c>
      <c r="BS49" t="s">
        <v>101</v>
      </c>
      <c r="BT49" t="s">
        <v>1104</v>
      </c>
      <c r="BU49" t="str">
        <f>HYPERLINK("https%3A%2F%2Fwww.webofscience.com%2Fwos%2Fwoscc%2Ffull-record%2FWOS:000295804900003","View Full Record in Web of Science")</f>
        <v>View Full Record in Web of Science</v>
      </c>
    </row>
    <row r="50" spans="1:73" x14ac:dyDescent="0.25">
      <c r="A50" t="s">
        <v>3678</v>
      </c>
      <c r="B50" t="s">
        <v>1105</v>
      </c>
      <c r="C50" t="s">
        <v>1106</v>
      </c>
      <c r="D50" t="s">
        <v>74</v>
      </c>
      <c r="E50" t="s">
        <v>1107</v>
      </c>
      <c r="F50" t="s">
        <v>74</v>
      </c>
      <c r="G50" t="s">
        <v>1108</v>
      </c>
      <c r="H50" t="s">
        <v>74</v>
      </c>
      <c r="I50" t="s">
        <v>74</v>
      </c>
      <c r="J50" t="s">
        <v>1109</v>
      </c>
      <c r="K50" t="s">
        <v>1110</v>
      </c>
      <c r="L50" t="s">
        <v>1111</v>
      </c>
      <c r="M50" t="s">
        <v>74</v>
      </c>
      <c r="N50" t="s">
        <v>78</v>
      </c>
      <c r="O50" t="s">
        <v>1112</v>
      </c>
      <c r="P50" t="s">
        <v>1113</v>
      </c>
      <c r="Q50" t="s">
        <v>1114</v>
      </c>
      <c r="R50" t="s">
        <v>1115</v>
      </c>
      <c r="S50" t="s">
        <v>1116</v>
      </c>
      <c r="T50" t="s">
        <v>74</v>
      </c>
      <c r="U50" t="s">
        <v>1117</v>
      </c>
      <c r="V50" t="s">
        <v>74</v>
      </c>
      <c r="W50" t="s">
        <v>1118</v>
      </c>
      <c r="X50" t="s">
        <v>1119</v>
      </c>
      <c r="Y50" t="s">
        <v>74</v>
      </c>
      <c r="Z50" t="s">
        <v>1120</v>
      </c>
      <c r="AA50" t="s">
        <v>74</v>
      </c>
      <c r="AB50" t="s">
        <v>1121</v>
      </c>
      <c r="AC50" t="s">
        <v>1122</v>
      </c>
      <c r="AD50" t="s">
        <v>74</v>
      </c>
      <c r="AE50" t="s">
        <v>74</v>
      </c>
      <c r="AF50" t="s">
        <v>74</v>
      </c>
      <c r="AG50" t="s">
        <v>74</v>
      </c>
      <c r="AH50">
        <v>14</v>
      </c>
      <c r="AI50">
        <v>0</v>
      </c>
      <c r="AJ50">
        <v>0</v>
      </c>
      <c r="AK50">
        <v>1</v>
      </c>
      <c r="AL50">
        <v>7</v>
      </c>
      <c r="AM50" t="s">
        <v>1123</v>
      </c>
      <c r="AN50" t="s">
        <v>1124</v>
      </c>
      <c r="AO50" t="s">
        <v>1125</v>
      </c>
      <c r="AP50" t="s">
        <v>1126</v>
      </c>
      <c r="AQ50" t="s">
        <v>74</v>
      </c>
      <c r="AR50" t="s">
        <v>1127</v>
      </c>
      <c r="AS50" t="s">
        <v>1128</v>
      </c>
      <c r="AT50" t="s">
        <v>74</v>
      </c>
      <c r="AU50" t="s">
        <v>74</v>
      </c>
      <c r="AV50">
        <v>2016</v>
      </c>
      <c r="AW50">
        <v>1128</v>
      </c>
      <c r="AX50" t="s">
        <v>74</v>
      </c>
      <c r="AY50" t="s">
        <v>74</v>
      </c>
      <c r="AZ50" t="s">
        <v>74</v>
      </c>
      <c r="BA50" t="s">
        <v>74</v>
      </c>
      <c r="BB50" t="s">
        <v>74</v>
      </c>
      <c r="BC50">
        <v>229</v>
      </c>
      <c r="BD50">
        <v>235</v>
      </c>
      <c r="BE50" t="s">
        <v>74</v>
      </c>
      <c r="BF50" t="s">
        <v>1129</v>
      </c>
      <c r="BG50" t="str">
        <f>HYPERLINK("http://dx.doi.org/10.17660/ActaHortic.2016.1128.35","http://dx.doi.org/10.17660/ActaHortic.2016.1128.35")</f>
        <v>http://dx.doi.org/10.17660/ActaHortic.2016.1128.35</v>
      </c>
      <c r="BH50" t="s">
        <v>74</v>
      </c>
      <c r="BI50" t="s">
        <v>74</v>
      </c>
      <c r="BJ50">
        <v>7</v>
      </c>
      <c r="BK50" t="s">
        <v>1130</v>
      </c>
      <c r="BL50" t="s">
        <v>1131</v>
      </c>
      <c r="BM50" t="s">
        <v>1132</v>
      </c>
      <c r="BN50" t="s">
        <v>1133</v>
      </c>
      <c r="BO50" t="s">
        <v>74</v>
      </c>
      <c r="BP50" t="s">
        <v>74</v>
      </c>
      <c r="BQ50" t="s">
        <v>74</v>
      </c>
      <c r="BR50" t="s">
        <v>74</v>
      </c>
      <c r="BS50" t="s">
        <v>101</v>
      </c>
      <c r="BT50" t="s">
        <v>1134</v>
      </c>
      <c r="BU50" t="str">
        <f>HYPERLINK("https%3A%2F%2Fwww.webofscience.com%2Fwos%2Fwoscc%2Ffull-record%2FWOS:000402381100035","View Full Record in Web of Science")</f>
        <v>View Full Record in Web of Science</v>
      </c>
    </row>
    <row r="51" spans="1:73" x14ac:dyDescent="0.25">
      <c r="A51" t="s">
        <v>3679</v>
      </c>
      <c r="B51" t="s">
        <v>72</v>
      </c>
      <c r="C51" t="s">
        <v>1135</v>
      </c>
      <c r="D51" t="s">
        <v>74</v>
      </c>
      <c r="E51" t="s">
        <v>74</v>
      </c>
      <c r="F51" t="s">
        <v>74</v>
      </c>
      <c r="G51" t="s">
        <v>1136</v>
      </c>
      <c r="H51" t="s">
        <v>74</v>
      </c>
      <c r="I51" t="s">
        <v>74</v>
      </c>
      <c r="J51" t="s">
        <v>1137</v>
      </c>
      <c r="K51" t="s">
        <v>489</v>
      </c>
      <c r="L51" t="s">
        <v>74</v>
      </c>
      <c r="M51" t="s">
        <v>74</v>
      </c>
      <c r="N51" t="s">
        <v>78</v>
      </c>
      <c r="O51" t="s">
        <v>79</v>
      </c>
      <c r="P51" t="s">
        <v>74</v>
      </c>
      <c r="Q51" t="s">
        <v>74</v>
      </c>
      <c r="R51" t="s">
        <v>74</v>
      </c>
      <c r="S51" t="s">
        <v>74</v>
      </c>
      <c r="T51" t="s">
        <v>74</v>
      </c>
      <c r="U51" t="s">
        <v>1138</v>
      </c>
      <c r="V51" t="s">
        <v>1139</v>
      </c>
      <c r="W51" t="s">
        <v>1140</v>
      </c>
      <c r="X51" t="s">
        <v>1141</v>
      </c>
      <c r="Y51" t="s">
        <v>74</v>
      </c>
      <c r="Z51" t="s">
        <v>1035</v>
      </c>
      <c r="AA51" t="s">
        <v>1142</v>
      </c>
      <c r="AB51" t="s">
        <v>1143</v>
      </c>
      <c r="AC51" t="s">
        <v>497</v>
      </c>
      <c r="AD51" t="s">
        <v>1144</v>
      </c>
      <c r="AE51" t="s">
        <v>1144</v>
      </c>
      <c r="AF51" t="s">
        <v>1145</v>
      </c>
      <c r="AG51" t="s">
        <v>74</v>
      </c>
      <c r="AH51">
        <v>38</v>
      </c>
      <c r="AI51">
        <v>29</v>
      </c>
      <c r="AJ51">
        <v>30</v>
      </c>
      <c r="AK51">
        <v>4</v>
      </c>
      <c r="AL51">
        <v>52</v>
      </c>
      <c r="AM51" t="s">
        <v>358</v>
      </c>
      <c r="AN51" t="s">
        <v>243</v>
      </c>
      <c r="AO51" t="s">
        <v>359</v>
      </c>
      <c r="AP51" t="s">
        <v>501</v>
      </c>
      <c r="AQ51" t="s">
        <v>502</v>
      </c>
      <c r="AR51" t="s">
        <v>74</v>
      </c>
      <c r="AS51" t="s">
        <v>503</v>
      </c>
      <c r="AT51" t="s">
        <v>504</v>
      </c>
      <c r="AU51" t="s">
        <v>151</v>
      </c>
      <c r="AV51">
        <v>2015</v>
      </c>
      <c r="AW51">
        <v>98</v>
      </c>
      <c r="AX51" t="s">
        <v>74</v>
      </c>
      <c r="AY51" t="s">
        <v>74</v>
      </c>
      <c r="AZ51" t="s">
        <v>74</v>
      </c>
      <c r="BA51" t="s">
        <v>74</v>
      </c>
      <c r="BB51" t="s">
        <v>74</v>
      </c>
      <c r="BC51">
        <v>73</v>
      </c>
      <c r="BD51">
        <v>80</v>
      </c>
      <c r="BE51" t="s">
        <v>74</v>
      </c>
      <c r="BF51" t="s">
        <v>1146</v>
      </c>
      <c r="BG51" t="str">
        <f>HYPERLINK("http://dx.doi.org/10.1016/j.ibiod.2014.11.016","http://dx.doi.org/10.1016/j.ibiod.2014.11.016")</f>
        <v>http://dx.doi.org/10.1016/j.ibiod.2014.11.016</v>
      </c>
      <c r="BH51" t="s">
        <v>74</v>
      </c>
      <c r="BI51" t="s">
        <v>74</v>
      </c>
      <c r="BJ51">
        <v>8</v>
      </c>
      <c r="BK51" t="s">
        <v>506</v>
      </c>
      <c r="BL51" t="s">
        <v>98</v>
      </c>
      <c r="BM51" t="s">
        <v>507</v>
      </c>
      <c r="BN51" t="s">
        <v>1147</v>
      </c>
      <c r="BO51" t="s">
        <v>74</v>
      </c>
      <c r="BP51" t="s">
        <v>74</v>
      </c>
      <c r="BQ51" t="s">
        <v>74</v>
      </c>
      <c r="BR51" t="s">
        <v>74</v>
      </c>
      <c r="BS51" t="s">
        <v>101</v>
      </c>
      <c r="BT51" t="s">
        <v>1148</v>
      </c>
      <c r="BU51" t="str">
        <f>HYPERLINK("https%3A%2F%2Fwww.webofscience.com%2Fwos%2Fwoscc%2Ffull-record%2FWOS:000349725100010","View Full Record in Web of Science")</f>
        <v>View Full Record in Web of Science</v>
      </c>
    </row>
    <row r="52" spans="1:73" x14ac:dyDescent="0.25">
      <c r="A52" t="s">
        <v>3680</v>
      </c>
      <c r="B52" t="s">
        <v>72</v>
      </c>
      <c r="C52" t="s">
        <v>1149</v>
      </c>
      <c r="D52" t="s">
        <v>74</v>
      </c>
      <c r="E52" t="s">
        <v>74</v>
      </c>
      <c r="F52" t="s">
        <v>74</v>
      </c>
      <c r="G52" t="s">
        <v>1150</v>
      </c>
      <c r="H52" t="s">
        <v>74</v>
      </c>
      <c r="I52" t="s">
        <v>74</v>
      </c>
      <c r="J52" t="s">
        <v>1151</v>
      </c>
      <c r="K52" t="s">
        <v>417</v>
      </c>
      <c r="L52" t="s">
        <v>74</v>
      </c>
      <c r="M52" t="s">
        <v>74</v>
      </c>
      <c r="N52" t="s">
        <v>78</v>
      </c>
      <c r="O52" t="s">
        <v>79</v>
      </c>
      <c r="P52" t="s">
        <v>74</v>
      </c>
      <c r="Q52" t="s">
        <v>74</v>
      </c>
      <c r="R52" t="s">
        <v>74</v>
      </c>
      <c r="S52" t="s">
        <v>74</v>
      </c>
      <c r="T52" t="s">
        <v>74</v>
      </c>
      <c r="U52" t="s">
        <v>1152</v>
      </c>
      <c r="V52" t="s">
        <v>1153</v>
      </c>
      <c r="W52" t="s">
        <v>1154</v>
      </c>
      <c r="X52" t="s">
        <v>1155</v>
      </c>
      <c r="Y52" t="s">
        <v>74</v>
      </c>
      <c r="Z52" t="s">
        <v>1156</v>
      </c>
      <c r="AA52" t="s">
        <v>1157</v>
      </c>
      <c r="AB52" t="s">
        <v>1158</v>
      </c>
      <c r="AC52" t="s">
        <v>1159</v>
      </c>
      <c r="AD52" t="s">
        <v>647</v>
      </c>
      <c r="AE52" t="s">
        <v>648</v>
      </c>
      <c r="AF52" t="s">
        <v>649</v>
      </c>
      <c r="AG52" t="s">
        <v>74</v>
      </c>
      <c r="AH52">
        <v>27</v>
      </c>
      <c r="AI52">
        <v>8</v>
      </c>
      <c r="AJ52">
        <v>10</v>
      </c>
      <c r="AK52">
        <v>0</v>
      </c>
      <c r="AL52">
        <v>8</v>
      </c>
      <c r="AM52" t="s">
        <v>426</v>
      </c>
      <c r="AN52" t="s">
        <v>427</v>
      </c>
      <c r="AO52" t="s">
        <v>428</v>
      </c>
      <c r="AP52" t="s">
        <v>429</v>
      </c>
      <c r="AQ52" t="s">
        <v>430</v>
      </c>
      <c r="AR52" t="s">
        <v>74</v>
      </c>
      <c r="AS52" t="s">
        <v>431</v>
      </c>
      <c r="AT52" t="s">
        <v>432</v>
      </c>
      <c r="AU52" t="s">
        <v>271</v>
      </c>
      <c r="AV52">
        <v>2015</v>
      </c>
      <c r="AW52">
        <v>124</v>
      </c>
      <c r="AX52" t="s">
        <v>74</v>
      </c>
      <c r="AY52" t="s">
        <v>74</v>
      </c>
      <c r="AZ52" t="s">
        <v>74</v>
      </c>
      <c r="BA52" t="s">
        <v>74</v>
      </c>
      <c r="BB52" t="s">
        <v>74</v>
      </c>
      <c r="BC52">
        <v>1</v>
      </c>
      <c r="BD52">
        <v>5</v>
      </c>
      <c r="BE52" t="s">
        <v>74</v>
      </c>
      <c r="BF52" t="s">
        <v>1160</v>
      </c>
      <c r="BG52" t="str">
        <f>HYPERLINK("http://dx.doi.org/10.1016/j.jip.2014.10.001","http://dx.doi.org/10.1016/j.jip.2014.10.001")</f>
        <v>http://dx.doi.org/10.1016/j.jip.2014.10.001</v>
      </c>
      <c r="BH52" t="s">
        <v>74</v>
      </c>
      <c r="BI52" t="s">
        <v>74</v>
      </c>
      <c r="BJ52">
        <v>5</v>
      </c>
      <c r="BK52" t="s">
        <v>434</v>
      </c>
      <c r="BL52" t="s">
        <v>98</v>
      </c>
      <c r="BM52" t="s">
        <v>434</v>
      </c>
      <c r="BN52" t="s">
        <v>1161</v>
      </c>
      <c r="BO52">
        <v>25308279</v>
      </c>
      <c r="BP52" t="s">
        <v>74</v>
      </c>
      <c r="BQ52" t="s">
        <v>74</v>
      </c>
      <c r="BR52" t="s">
        <v>74</v>
      </c>
      <c r="BS52" t="s">
        <v>101</v>
      </c>
      <c r="BT52" t="s">
        <v>1162</v>
      </c>
      <c r="BU52" t="str">
        <f>HYPERLINK("https%3A%2F%2Fwww.webofscience.com%2Fwos%2Fwoscc%2Ffull-record%2FWOS:000348250600001","View Full Record in Web of Science")</f>
        <v>View Full Record in Web of Science</v>
      </c>
    </row>
    <row r="53" spans="1:73" x14ac:dyDescent="0.25">
      <c r="A53" t="s">
        <v>3681</v>
      </c>
      <c r="B53" t="s">
        <v>72</v>
      </c>
      <c r="C53" t="s">
        <v>1163</v>
      </c>
      <c r="D53" t="s">
        <v>74</v>
      </c>
      <c r="E53" t="s">
        <v>74</v>
      </c>
      <c r="F53" t="s">
        <v>74</v>
      </c>
      <c r="G53" t="s">
        <v>1164</v>
      </c>
      <c r="H53" t="s">
        <v>74</v>
      </c>
      <c r="I53" t="s">
        <v>74</v>
      </c>
      <c r="J53" t="s">
        <v>1165</v>
      </c>
      <c r="K53" t="s">
        <v>1166</v>
      </c>
      <c r="L53" t="s">
        <v>74</v>
      </c>
      <c r="M53" t="s">
        <v>74</v>
      </c>
      <c r="N53" t="s">
        <v>78</v>
      </c>
      <c r="O53" t="s">
        <v>79</v>
      </c>
      <c r="P53" t="s">
        <v>74</v>
      </c>
      <c r="Q53" t="s">
        <v>74</v>
      </c>
      <c r="R53" t="s">
        <v>74</v>
      </c>
      <c r="S53" t="s">
        <v>74</v>
      </c>
      <c r="T53" t="s">
        <v>74</v>
      </c>
      <c r="U53" t="s">
        <v>1167</v>
      </c>
      <c r="V53" t="s">
        <v>1168</v>
      </c>
      <c r="W53" t="s">
        <v>1169</v>
      </c>
      <c r="X53" t="s">
        <v>1170</v>
      </c>
      <c r="Y53" t="s">
        <v>74</v>
      </c>
      <c r="Z53" t="s">
        <v>1171</v>
      </c>
      <c r="AA53" t="s">
        <v>948</v>
      </c>
      <c r="AB53" t="s">
        <v>74</v>
      </c>
      <c r="AC53" t="s">
        <v>1172</v>
      </c>
      <c r="AD53" t="s">
        <v>74</v>
      </c>
      <c r="AE53" t="s">
        <v>74</v>
      </c>
      <c r="AF53" t="s">
        <v>74</v>
      </c>
      <c r="AG53" t="s">
        <v>74</v>
      </c>
      <c r="AH53">
        <v>16</v>
      </c>
      <c r="AI53">
        <v>8</v>
      </c>
      <c r="AJ53">
        <v>16</v>
      </c>
      <c r="AK53">
        <v>0</v>
      </c>
      <c r="AL53">
        <v>23</v>
      </c>
      <c r="AM53" t="s">
        <v>264</v>
      </c>
      <c r="AN53" t="s">
        <v>265</v>
      </c>
      <c r="AO53" t="s">
        <v>744</v>
      </c>
      <c r="AP53" t="s">
        <v>1173</v>
      </c>
      <c r="AQ53" t="s">
        <v>1174</v>
      </c>
      <c r="AR53" t="s">
        <v>74</v>
      </c>
      <c r="AS53" t="s">
        <v>1175</v>
      </c>
      <c r="AT53" t="s">
        <v>1176</v>
      </c>
      <c r="AU53" t="s">
        <v>1177</v>
      </c>
      <c r="AV53">
        <v>2015</v>
      </c>
      <c r="AW53">
        <v>35</v>
      </c>
      <c r="AX53">
        <v>2</v>
      </c>
      <c r="AY53" t="s">
        <v>74</v>
      </c>
      <c r="AZ53" t="s">
        <v>74</v>
      </c>
      <c r="BA53" t="s">
        <v>74</v>
      </c>
      <c r="BB53" t="s">
        <v>74</v>
      </c>
      <c r="BC53">
        <v>139</v>
      </c>
      <c r="BD53">
        <v>142</v>
      </c>
      <c r="BE53" t="s">
        <v>74</v>
      </c>
      <c r="BF53" t="s">
        <v>1178</v>
      </c>
      <c r="BG53" t="str">
        <f>HYPERLINK("http://dx.doi.org/10.1080/13235818.2014.977837","http://dx.doi.org/10.1080/13235818.2014.977837")</f>
        <v>http://dx.doi.org/10.1080/13235818.2014.977837</v>
      </c>
      <c r="BH53" t="s">
        <v>74</v>
      </c>
      <c r="BI53" t="s">
        <v>74</v>
      </c>
      <c r="BJ53">
        <v>4</v>
      </c>
      <c r="BK53" t="s">
        <v>999</v>
      </c>
      <c r="BL53" t="s">
        <v>98</v>
      </c>
      <c r="BM53" t="s">
        <v>999</v>
      </c>
      <c r="BN53" t="s">
        <v>1179</v>
      </c>
      <c r="BO53" t="s">
        <v>74</v>
      </c>
      <c r="BP53" t="s">
        <v>74</v>
      </c>
      <c r="BQ53" t="s">
        <v>74</v>
      </c>
      <c r="BR53" t="s">
        <v>74</v>
      </c>
      <c r="BS53" t="s">
        <v>101</v>
      </c>
      <c r="BT53" t="s">
        <v>1180</v>
      </c>
      <c r="BU53" t="str">
        <f>HYPERLINK("https%3A%2F%2Fwww.webofscience.com%2Fwos%2Fwoscc%2Ffull-record%2FWOS:000355186700008","View Full Record in Web of Science")</f>
        <v>View Full Record in Web of Science</v>
      </c>
    </row>
    <row r="54" spans="1:73" x14ac:dyDescent="0.25">
      <c r="A54" t="s">
        <v>3682</v>
      </c>
      <c r="B54" t="s">
        <v>72</v>
      </c>
      <c r="C54" t="s">
        <v>1181</v>
      </c>
      <c r="D54" t="s">
        <v>74</v>
      </c>
      <c r="E54" t="s">
        <v>74</v>
      </c>
      <c r="F54" t="s">
        <v>74</v>
      </c>
      <c r="G54" t="s">
        <v>1182</v>
      </c>
      <c r="H54" t="s">
        <v>74</v>
      </c>
      <c r="I54" t="s">
        <v>74</v>
      </c>
      <c r="J54" t="s">
        <v>1183</v>
      </c>
      <c r="K54" t="s">
        <v>1184</v>
      </c>
      <c r="L54" t="s">
        <v>74</v>
      </c>
      <c r="M54" t="s">
        <v>74</v>
      </c>
      <c r="N54" t="s">
        <v>78</v>
      </c>
      <c r="O54" t="s">
        <v>79</v>
      </c>
      <c r="P54" t="s">
        <v>74</v>
      </c>
      <c r="Q54" t="s">
        <v>74</v>
      </c>
      <c r="R54" t="s">
        <v>74</v>
      </c>
      <c r="S54" t="s">
        <v>74</v>
      </c>
      <c r="T54" t="s">
        <v>74</v>
      </c>
      <c r="U54" t="s">
        <v>74</v>
      </c>
      <c r="V54" t="s">
        <v>1185</v>
      </c>
      <c r="W54" t="s">
        <v>1186</v>
      </c>
      <c r="X54" t="s">
        <v>1187</v>
      </c>
      <c r="Y54" t="s">
        <v>74</v>
      </c>
      <c r="Z54" t="s">
        <v>1188</v>
      </c>
      <c r="AA54" t="s">
        <v>446</v>
      </c>
      <c r="AB54" t="s">
        <v>74</v>
      </c>
      <c r="AC54" t="s">
        <v>74</v>
      </c>
      <c r="AD54" t="s">
        <v>1189</v>
      </c>
      <c r="AE54" t="s">
        <v>1190</v>
      </c>
      <c r="AF54" t="s">
        <v>1191</v>
      </c>
      <c r="AG54" t="s">
        <v>74</v>
      </c>
      <c r="AH54">
        <v>49</v>
      </c>
      <c r="AI54">
        <v>6</v>
      </c>
      <c r="AJ54">
        <v>6</v>
      </c>
      <c r="AK54">
        <v>0</v>
      </c>
      <c r="AL54">
        <v>0</v>
      </c>
      <c r="AM54" t="s">
        <v>1058</v>
      </c>
      <c r="AN54" t="s">
        <v>1059</v>
      </c>
      <c r="AO54" t="s">
        <v>1060</v>
      </c>
      <c r="AP54" t="s">
        <v>1192</v>
      </c>
      <c r="AQ54" t="s">
        <v>74</v>
      </c>
      <c r="AR54" t="s">
        <v>74</v>
      </c>
      <c r="AS54" t="s">
        <v>1184</v>
      </c>
      <c r="AT54" t="s">
        <v>1193</v>
      </c>
      <c r="AU54" t="s">
        <v>1194</v>
      </c>
      <c r="AV54">
        <v>2019</v>
      </c>
      <c r="AW54">
        <v>14</v>
      </c>
      <c r="AX54">
        <v>9</v>
      </c>
      <c r="AY54" t="s">
        <v>74</v>
      </c>
      <c r="AZ54" t="s">
        <v>74</v>
      </c>
      <c r="BA54" t="s">
        <v>74</v>
      </c>
      <c r="BB54" t="s">
        <v>74</v>
      </c>
      <c r="BC54" t="s">
        <v>74</v>
      </c>
      <c r="BD54" t="s">
        <v>74</v>
      </c>
      <c r="BE54" t="s">
        <v>1195</v>
      </c>
      <c r="BF54" t="s">
        <v>1196</v>
      </c>
      <c r="BG54" t="str">
        <f>HYPERLINK("http://dx.doi.org/10.1371/journal.pone.0223257","http://dx.doi.org/10.1371/journal.pone.0223257")</f>
        <v>http://dx.doi.org/10.1371/journal.pone.0223257</v>
      </c>
      <c r="BH54" t="s">
        <v>74</v>
      </c>
      <c r="BI54" t="s">
        <v>74</v>
      </c>
      <c r="BJ54">
        <v>21</v>
      </c>
      <c r="BK54" t="s">
        <v>1197</v>
      </c>
      <c r="BL54" t="s">
        <v>98</v>
      </c>
      <c r="BM54" t="s">
        <v>1198</v>
      </c>
      <c r="BN54" t="s">
        <v>1199</v>
      </c>
      <c r="BO54">
        <v>31560712</v>
      </c>
      <c r="BP54" t="s">
        <v>155</v>
      </c>
      <c r="BQ54" t="s">
        <v>74</v>
      </c>
      <c r="BR54" t="s">
        <v>74</v>
      </c>
      <c r="BS54" t="s">
        <v>101</v>
      </c>
      <c r="BT54" t="s">
        <v>1200</v>
      </c>
      <c r="BU54" t="str">
        <f>HYPERLINK("https%3A%2F%2Fwww.webofscience.com%2Fwos%2Fwoscc%2Ffull-record%2FWOS:000532353700041","View Full Record in Web of Science")</f>
        <v>View Full Record in Web of Science</v>
      </c>
    </row>
    <row r="55" spans="1:73" x14ac:dyDescent="0.25">
      <c r="A55" t="s">
        <v>3683</v>
      </c>
      <c r="B55" t="s">
        <v>72</v>
      </c>
      <c r="C55" t="s">
        <v>1201</v>
      </c>
      <c r="D55" t="s">
        <v>74</v>
      </c>
      <c r="E55" t="s">
        <v>74</v>
      </c>
      <c r="F55" t="s">
        <v>74</v>
      </c>
      <c r="G55" t="s">
        <v>1202</v>
      </c>
      <c r="H55" t="s">
        <v>74</v>
      </c>
      <c r="I55" t="s">
        <v>74</v>
      </c>
      <c r="J55" t="s">
        <v>1203</v>
      </c>
      <c r="K55" t="s">
        <v>1204</v>
      </c>
      <c r="L55" t="s">
        <v>74</v>
      </c>
      <c r="M55" t="s">
        <v>74</v>
      </c>
      <c r="N55" t="s">
        <v>78</v>
      </c>
      <c r="O55" t="s">
        <v>79</v>
      </c>
      <c r="P55" t="s">
        <v>74</v>
      </c>
      <c r="Q55" t="s">
        <v>74</v>
      </c>
      <c r="R55" t="s">
        <v>74</v>
      </c>
      <c r="S55" t="s">
        <v>74</v>
      </c>
      <c r="T55" t="s">
        <v>74</v>
      </c>
      <c r="U55" t="s">
        <v>1205</v>
      </c>
      <c r="V55" t="s">
        <v>74</v>
      </c>
      <c r="W55" t="s">
        <v>1206</v>
      </c>
      <c r="X55" t="s">
        <v>1207</v>
      </c>
      <c r="Y55" t="s">
        <v>74</v>
      </c>
      <c r="Z55" t="s">
        <v>1208</v>
      </c>
      <c r="AA55" t="s">
        <v>1209</v>
      </c>
      <c r="AB55" t="s">
        <v>1210</v>
      </c>
      <c r="AC55" t="s">
        <v>1211</v>
      </c>
      <c r="AD55" t="s">
        <v>1212</v>
      </c>
      <c r="AE55" t="s">
        <v>1213</v>
      </c>
      <c r="AF55" t="s">
        <v>1214</v>
      </c>
      <c r="AG55" t="s">
        <v>74</v>
      </c>
      <c r="AH55">
        <v>48</v>
      </c>
      <c r="AI55">
        <v>34</v>
      </c>
      <c r="AJ55">
        <v>37</v>
      </c>
      <c r="AK55">
        <v>0</v>
      </c>
      <c r="AL55">
        <v>20</v>
      </c>
      <c r="AM55" t="s">
        <v>1215</v>
      </c>
      <c r="AN55" t="s">
        <v>1216</v>
      </c>
      <c r="AO55" t="s">
        <v>1217</v>
      </c>
      <c r="AP55" t="s">
        <v>1218</v>
      </c>
      <c r="AQ55" t="s">
        <v>74</v>
      </c>
      <c r="AR55" t="s">
        <v>74</v>
      </c>
      <c r="AS55" t="s">
        <v>1204</v>
      </c>
      <c r="AT55" t="s">
        <v>1219</v>
      </c>
      <c r="AU55" t="s">
        <v>222</v>
      </c>
      <c r="AV55">
        <v>2012</v>
      </c>
      <c r="AW55">
        <v>1</v>
      </c>
      <c r="AX55">
        <v>4</v>
      </c>
      <c r="AY55" t="s">
        <v>74</v>
      </c>
      <c r="AZ55" t="s">
        <v>74</v>
      </c>
      <c r="BA55" t="s">
        <v>74</v>
      </c>
      <c r="BB55" t="s">
        <v>74</v>
      </c>
      <c r="BC55">
        <v>415</v>
      </c>
      <c r="BD55">
        <v>426</v>
      </c>
      <c r="BE55" t="s">
        <v>74</v>
      </c>
      <c r="BF55" t="s">
        <v>1220</v>
      </c>
      <c r="BG55" t="str">
        <f>HYPERLINK("http://dx.doi.org/10.1002/mbo3.38","http://dx.doi.org/10.1002/mbo3.38")</f>
        <v>http://dx.doi.org/10.1002/mbo3.38</v>
      </c>
      <c r="BH55" t="s">
        <v>74</v>
      </c>
      <c r="BI55" t="s">
        <v>74</v>
      </c>
      <c r="BJ55">
        <v>12</v>
      </c>
      <c r="BK55" t="s">
        <v>587</v>
      </c>
      <c r="BL55" t="s">
        <v>98</v>
      </c>
      <c r="BM55" t="s">
        <v>587</v>
      </c>
      <c r="BN55" t="s">
        <v>1221</v>
      </c>
      <c r="BO55">
        <v>23233413</v>
      </c>
      <c r="BP55" t="s">
        <v>484</v>
      </c>
      <c r="BQ55" t="s">
        <v>74</v>
      </c>
      <c r="BR55" t="s">
        <v>74</v>
      </c>
      <c r="BS55" t="s">
        <v>101</v>
      </c>
      <c r="BT55" t="s">
        <v>1222</v>
      </c>
      <c r="BU55" t="str">
        <f>HYPERLINK("https%3A%2F%2Fwww.webofscience.com%2Fwos%2Fwoscc%2Ffull-record%2FWOS:000209077800007","View Full Record in Web of Science")</f>
        <v>View Full Record in Web of Science</v>
      </c>
    </row>
    <row r="56" spans="1:73" x14ac:dyDescent="0.25">
      <c r="A56" t="s">
        <v>3684</v>
      </c>
      <c r="B56" t="s">
        <v>72</v>
      </c>
      <c r="C56" t="s">
        <v>1223</v>
      </c>
      <c r="D56" t="s">
        <v>74</v>
      </c>
      <c r="E56" t="s">
        <v>74</v>
      </c>
      <c r="F56" t="s">
        <v>74</v>
      </c>
      <c r="G56" t="s">
        <v>1224</v>
      </c>
      <c r="H56" t="s">
        <v>74</v>
      </c>
      <c r="I56" t="s">
        <v>74</v>
      </c>
      <c r="J56" t="s">
        <v>1225</v>
      </c>
      <c r="K56" t="s">
        <v>1184</v>
      </c>
      <c r="L56" t="s">
        <v>74</v>
      </c>
      <c r="M56" t="s">
        <v>74</v>
      </c>
      <c r="N56" t="s">
        <v>78</v>
      </c>
      <c r="O56" t="s">
        <v>79</v>
      </c>
      <c r="P56" t="s">
        <v>74</v>
      </c>
      <c r="Q56" t="s">
        <v>74</v>
      </c>
      <c r="R56" t="s">
        <v>74</v>
      </c>
      <c r="S56" t="s">
        <v>74</v>
      </c>
      <c r="T56" t="s">
        <v>74</v>
      </c>
      <c r="U56" t="s">
        <v>74</v>
      </c>
      <c r="V56" t="s">
        <v>1226</v>
      </c>
      <c r="W56" t="s">
        <v>1227</v>
      </c>
      <c r="X56" t="s">
        <v>1228</v>
      </c>
      <c r="Y56" t="s">
        <v>74</v>
      </c>
      <c r="Z56" t="s">
        <v>1229</v>
      </c>
      <c r="AA56" t="s">
        <v>1230</v>
      </c>
      <c r="AB56" t="s">
        <v>1231</v>
      </c>
      <c r="AC56" t="s">
        <v>1232</v>
      </c>
      <c r="AD56" t="s">
        <v>1233</v>
      </c>
      <c r="AE56" t="s">
        <v>1234</v>
      </c>
      <c r="AF56" t="s">
        <v>1235</v>
      </c>
      <c r="AG56" t="s">
        <v>74</v>
      </c>
      <c r="AH56">
        <v>28</v>
      </c>
      <c r="AI56">
        <v>45</v>
      </c>
      <c r="AJ56">
        <v>49</v>
      </c>
      <c r="AK56">
        <v>4</v>
      </c>
      <c r="AL56">
        <v>41</v>
      </c>
      <c r="AM56" t="s">
        <v>1058</v>
      </c>
      <c r="AN56" t="s">
        <v>1059</v>
      </c>
      <c r="AO56" t="s">
        <v>1060</v>
      </c>
      <c r="AP56" t="s">
        <v>1192</v>
      </c>
      <c r="AQ56" t="s">
        <v>74</v>
      </c>
      <c r="AR56" t="s">
        <v>74</v>
      </c>
      <c r="AS56" t="s">
        <v>1184</v>
      </c>
      <c r="AT56" t="s">
        <v>1193</v>
      </c>
      <c r="AU56" t="s">
        <v>1236</v>
      </c>
      <c r="AV56">
        <v>2012</v>
      </c>
      <c r="AW56">
        <v>7</v>
      </c>
      <c r="AX56">
        <v>3</v>
      </c>
      <c r="AY56" t="s">
        <v>74</v>
      </c>
      <c r="AZ56" t="s">
        <v>74</v>
      </c>
      <c r="BA56" t="s">
        <v>74</v>
      </c>
      <c r="BB56" t="s">
        <v>74</v>
      </c>
      <c r="BC56" t="s">
        <v>74</v>
      </c>
      <c r="BD56" t="s">
        <v>74</v>
      </c>
      <c r="BE56" t="s">
        <v>1237</v>
      </c>
      <c r="BF56" t="s">
        <v>1238</v>
      </c>
      <c r="BG56" t="str">
        <f>HYPERLINK("http://dx.doi.org/10.1371/journal.pone.0033440","http://dx.doi.org/10.1371/journal.pone.0033440")</f>
        <v>http://dx.doi.org/10.1371/journal.pone.0033440</v>
      </c>
      <c r="BH56" t="s">
        <v>74</v>
      </c>
      <c r="BI56" t="s">
        <v>74</v>
      </c>
      <c r="BJ56">
        <v>6</v>
      </c>
      <c r="BK56" t="s">
        <v>1197</v>
      </c>
      <c r="BL56" t="s">
        <v>98</v>
      </c>
      <c r="BM56" t="s">
        <v>1198</v>
      </c>
      <c r="BN56" t="s">
        <v>1239</v>
      </c>
      <c r="BO56">
        <v>22438932</v>
      </c>
      <c r="BP56" t="s">
        <v>527</v>
      </c>
      <c r="BQ56" t="s">
        <v>74</v>
      </c>
      <c r="BR56" t="s">
        <v>74</v>
      </c>
      <c r="BS56" t="s">
        <v>101</v>
      </c>
      <c r="BT56" t="s">
        <v>1240</v>
      </c>
      <c r="BU56" t="str">
        <f>HYPERLINK("https%3A%2F%2Fwww.webofscience.com%2Fwos%2Fwoscc%2Ffull-record%2FWOS:000303309000026","View Full Record in Web of Science")</f>
        <v>View Full Record in Web of Science</v>
      </c>
    </row>
    <row r="57" spans="1:73" x14ac:dyDescent="0.25">
      <c r="A57" t="s">
        <v>3685</v>
      </c>
      <c r="B57" t="s">
        <v>72</v>
      </c>
      <c r="C57" t="s">
        <v>1241</v>
      </c>
      <c r="D57" t="s">
        <v>74</v>
      </c>
      <c r="E57" t="s">
        <v>74</v>
      </c>
      <c r="F57" t="s">
        <v>74</v>
      </c>
      <c r="G57" t="s">
        <v>1242</v>
      </c>
      <c r="H57" t="s">
        <v>74</v>
      </c>
      <c r="I57" t="s">
        <v>74</v>
      </c>
      <c r="J57" t="s">
        <v>1243</v>
      </c>
      <c r="K57" t="s">
        <v>1244</v>
      </c>
      <c r="L57" t="s">
        <v>74</v>
      </c>
      <c r="M57" t="s">
        <v>74</v>
      </c>
      <c r="N57" t="s">
        <v>78</v>
      </c>
      <c r="O57" t="s">
        <v>79</v>
      </c>
      <c r="P57" t="s">
        <v>74</v>
      </c>
      <c r="Q57" t="s">
        <v>74</v>
      </c>
      <c r="R57" t="s">
        <v>74</v>
      </c>
      <c r="S57" t="s">
        <v>74</v>
      </c>
      <c r="T57" t="s">
        <v>74</v>
      </c>
      <c r="U57" t="s">
        <v>1245</v>
      </c>
      <c r="V57" t="s">
        <v>1246</v>
      </c>
      <c r="W57" t="s">
        <v>1247</v>
      </c>
      <c r="X57" t="s">
        <v>1248</v>
      </c>
      <c r="Y57" t="s">
        <v>74</v>
      </c>
      <c r="Z57" t="s">
        <v>1249</v>
      </c>
      <c r="AA57" t="s">
        <v>1250</v>
      </c>
      <c r="AB57" t="s">
        <v>1251</v>
      </c>
      <c r="AC57" t="s">
        <v>1252</v>
      </c>
      <c r="AD57" t="s">
        <v>1253</v>
      </c>
      <c r="AE57" t="s">
        <v>1253</v>
      </c>
      <c r="AF57" t="s">
        <v>1254</v>
      </c>
      <c r="AG57" t="s">
        <v>74</v>
      </c>
      <c r="AH57">
        <v>29</v>
      </c>
      <c r="AI57">
        <v>6</v>
      </c>
      <c r="AJ57">
        <v>8</v>
      </c>
      <c r="AK57">
        <v>0</v>
      </c>
      <c r="AL57">
        <v>27</v>
      </c>
      <c r="AM57" t="s">
        <v>1255</v>
      </c>
      <c r="AN57" t="s">
        <v>1256</v>
      </c>
      <c r="AO57" t="s">
        <v>1257</v>
      </c>
      <c r="AP57" t="s">
        <v>1258</v>
      </c>
      <c r="AQ57" t="s">
        <v>1259</v>
      </c>
      <c r="AR57" t="s">
        <v>74</v>
      </c>
      <c r="AS57" t="s">
        <v>1260</v>
      </c>
      <c r="AT57" t="s">
        <v>1261</v>
      </c>
      <c r="AU57" t="s">
        <v>563</v>
      </c>
      <c r="AV57">
        <v>2017</v>
      </c>
      <c r="AW57">
        <v>35</v>
      </c>
      <c r="AX57">
        <v>1</v>
      </c>
      <c r="AY57" t="s">
        <v>74</v>
      </c>
      <c r="AZ57" t="s">
        <v>74</v>
      </c>
      <c r="BA57" t="s">
        <v>74</v>
      </c>
      <c r="BB57" t="s">
        <v>74</v>
      </c>
      <c r="BC57">
        <v>59</v>
      </c>
      <c r="BD57">
        <v>64</v>
      </c>
      <c r="BE57" t="s">
        <v>74</v>
      </c>
      <c r="BF57" t="s">
        <v>74</v>
      </c>
      <c r="BG57" t="s">
        <v>74</v>
      </c>
      <c r="BH57" t="s">
        <v>74</v>
      </c>
      <c r="BI57" t="s">
        <v>74</v>
      </c>
      <c r="BJ57">
        <v>6</v>
      </c>
      <c r="BK57" t="s">
        <v>999</v>
      </c>
      <c r="BL57" t="s">
        <v>98</v>
      </c>
      <c r="BM57" t="s">
        <v>999</v>
      </c>
      <c r="BN57" t="s">
        <v>1262</v>
      </c>
      <c r="BO57" t="s">
        <v>74</v>
      </c>
      <c r="BP57" t="s">
        <v>74</v>
      </c>
      <c r="BQ57" t="s">
        <v>74</v>
      </c>
      <c r="BR57" t="s">
        <v>74</v>
      </c>
      <c r="BS57" t="s">
        <v>101</v>
      </c>
      <c r="BT57" t="s">
        <v>1263</v>
      </c>
      <c r="BU57" t="str">
        <f>HYPERLINK("https%3A%2F%2Fwww.webofscience.com%2Fwos%2Fwoscc%2Ffull-record%2FWOS:000401818200007","View Full Record in Web of Science")</f>
        <v>View Full Record in Web of Science</v>
      </c>
    </row>
    <row r="58" spans="1:73" x14ac:dyDescent="0.25">
      <c r="A58" t="s">
        <v>3686</v>
      </c>
      <c r="B58" t="s">
        <v>72</v>
      </c>
      <c r="C58" t="s">
        <v>1264</v>
      </c>
      <c r="D58" t="s">
        <v>74</v>
      </c>
      <c r="E58" t="s">
        <v>74</v>
      </c>
      <c r="F58" t="s">
        <v>74</v>
      </c>
      <c r="G58" t="s">
        <v>1265</v>
      </c>
      <c r="H58" t="s">
        <v>74</v>
      </c>
      <c r="I58" t="s">
        <v>74</v>
      </c>
      <c r="J58" t="s">
        <v>1266</v>
      </c>
      <c r="K58" t="s">
        <v>1267</v>
      </c>
      <c r="L58" t="s">
        <v>74</v>
      </c>
      <c r="M58" t="s">
        <v>74</v>
      </c>
      <c r="N58" t="s">
        <v>78</v>
      </c>
      <c r="O58" t="s">
        <v>79</v>
      </c>
      <c r="P58" t="s">
        <v>74</v>
      </c>
      <c r="Q58" t="s">
        <v>74</v>
      </c>
      <c r="R58" t="s">
        <v>74</v>
      </c>
      <c r="S58" t="s">
        <v>74</v>
      </c>
      <c r="T58" t="s">
        <v>74</v>
      </c>
      <c r="U58" t="s">
        <v>1268</v>
      </c>
      <c r="V58" t="s">
        <v>1269</v>
      </c>
      <c r="W58" t="s">
        <v>1270</v>
      </c>
      <c r="X58" t="s">
        <v>1271</v>
      </c>
      <c r="Y58" t="s">
        <v>74</v>
      </c>
      <c r="Z58" t="s">
        <v>1272</v>
      </c>
      <c r="AA58" t="s">
        <v>1273</v>
      </c>
      <c r="AB58" t="s">
        <v>1274</v>
      </c>
      <c r="AC58" t="s">
        <v>1275</v>
      </c>
      <c r="AD58" t="s">
        <v>74</v>
      </c>
      <c r="AE58" t="s">
        <v>74</v>
      </c>
      <c r="AF58" t="s">
        <v>74</v>
      </c>
      <c r="AG58" t="s">
        <v>74</v>
      </c>
      <c r="AH58">
        <v>25</v>
      </c>
      <c r="AI58">
        <v>1</v>
      </c>
      <c r="AJ58">
        <v>1</v>
      </c>
      <c r="AK58">
        <v>2</v>
      </c>
      <c r="AL58">
        <v>10</v>
      </c>
      <c r="AM58" t="s">
        <v>1276</v>
      </c>
      <c r="AN58" t="s">
        <v>1277</v>
      </c>
      <c r="AO58" t="s">
        <v>1278</v>
      </c>
      <c r="AP58" t="s">
        <v>1279</v>
      </c>
      <c r="AQ58" t="s">
        <v>1280</v>
      </c>
      <c r="AR58" t="s">
        <v>74</v>
      </c>
      <c r="AS58" t="s">
        <v>1281</v>
      </c>
      <c r="AT58" t="s">
        <v>1282</v>
      </c>
      <c r="AU58" t="s">
        <v>176</v>
      </c>
      <c r="AV58">
        <v>2019</v>
      </c>
      <c r="AW58">
        <v>81</v>
      </c>
      <c r="AX58">
        <v>4</v>
      </c>
      <c r="AY58" t="s">
        <v>74</v>
      </c>
      <c r="AZ58" t="s">
        <v>74</v>
      </c>
      <c r="BA58" t="s">
        <v>74</v>
      </c>
      <c r="BB58" t="s">
        <v>74</v>
      </c>
      <c r="BC58">
        <v>51</v>
      </c>
      <c r="BD58">
        <v>57</v>
      </c>
      <c r="BE58" t="s">
        <v>74</v>
      </c>
      <c r="BF58" t="s">
        <v>1283</v>
      </c>
      <c r="BG58" t="str">
        <f>HYPERLINK("http://dx.doi.org/10.11113/jt.v81.12533","http://dx.doi.org/10.11113/jt.v81.12533")</f>
        <v>http://dx.doi.org/10.11113/jt.v81.12533</v>
      </c>
      <c r="BH58" t="s">
        <v>74</v>
      </c>
      <c r="BI58" t="s">
        <v>74</v>
      </c>
      <c r="BJ58">
        <v>7</v>
      </c>
      <c r="BK58" t="s">
        <v>1284</v>
      </c>
      <c r="BL58" t="s">
        <v>1024</v>
      </c>
      <c r="BM58" t="s">
        <v>1285</v>
      </c>
      <c r="BN58" t="s">
        <v>1286</v>
      </c>
      <c r="BO58" t="s">
        <v>74</v>
      </c>
      <c r="BP58" t="s">
        <v>205</v>
      </c>
      <c r="BQ58" t="s">
        <v>74</v>
      </c>
      <c r="BR58" t="s">
        <v>74</v>
      </c>
      <c r="BS58" t="s">
        <v>101</v>
      </c>
      <c r="BT58" t="s">
        <v>1287</v>
      </c>
      <c r="BU58" t="str">
        <f>HYPERLINK("https%3A%2F%2Fwww.webofscience.com%2Fwos%2Fwoscc%2Ffull-record%2FWOS:000472771200007","View Full Record in Web of Science")</f>
        <v>View Full Record in Web of Science</v>
      </c>
    </row>
    <row r="59" spans="1:73" x14ac:dyDescent="0.25">
      <c r="A59" t="s">
        <v>3687</v>
      </c>
      <c r="B59" t="s">
        <v>72</v>
      </c>
      <c r="C59" t="s">
        <v>1288</v>
      </c>
      <c r="D59" t="s">
        <v>74</v>
      </c>
      <c r="E59" t="s">
        <v>74</v>
      </c>
      <c r="F59" t="s">
        <v>74</v>
      </c>
      <c r="G59" t="s">
        <v>1289</v>
      </c>
      <c r="H59" t="s">
        <v>74</v>
      </c>
      <c r="I59" t="s">
        <v>74</v>
      </c>
      <c r="J59" t="s">
        <v>1290</v>
      </c>
      <c r="K59" t="s">
        <v>1291</v>
      </c>
      <c r="L59" t="s">
        <v>74</v>
      </c>
      <c r="M59" t="s">
        <v>74</v>
      </c>
      <c r="N59" t="s">
        <v>78</v>
      </c>
      <c r="O59" t="s">
        <v>79</v>
      </c>
      <c r="P59" t="s">
        <v>74</v>
      </c>
      <c r="Q59" t="s">
        <v>74</v>
      </c>
      <c r="R59" t="s">
        <v>74</v>
      </c>
      <c r="S59" t="s">
        <v>74</v>
      </c>
      <c r="T59" t="s">
        <v>74</v>
      </c>
      <c r="U59" t="s">
        <v>1292</v>
      </c>
      <c r="V59" t="s">
        <v>1293</v>
      </c>
      <c r="W59" t="s">
        <v>1294</v>
      </c>
      <c r="X59" t="s">
        <v>1295</v>
      </c>
      <c r="Y59" t="s">
        <v>74</v>
      </c>
      <c r="Z59" t="s">
        <v>1296</v>
      </c>
      <c r="AA59" t="s">
        <v>1297</v>
      </c>
      <c r="AB59" t="s">
        <v>74</v>
      </c>
      <c r="AC59" t="s">
        <v>1298</v>
      </c>
      <c r="AD59" t="s">
        <v>1299</v>
      </c>
      <c r="AE59" t="s">
        <v>1300</v>
      </c>
      <c r="AF59" t="s">
        <v>1301</v>
      </c>
      <c r="AG59" t="s">
        <v>74</v>
      </c>
      <c r="AH59">
        <v>31</v>
      </c>
      <c r="AI59">
        <v>0</v>
      </c>
      <c r="AJ59">
        <v>0</v>
      </c>
      <c r="AK59">
        <v>1</v>
      </c>
      <c r="AL59">
        <v>1</v>
      </c>
      <c r="AM59" t="s">
        <v>450</v>
      </c>
      <c r="AN59" t="s">
        <v>451</v>
      </c>
      <c r="AO59" t="s">
        <v>452</v>
      </c>
      <c r="AP59" t="s">
        <v>1302</v>
      </c>
      <c r="AQ59" t="s">
        <v>74</v>
      </c>
      <c r="AR59" t="s">
        <v>74</v>
      </c>
      <c r="AS59" t="s">
        <v>1303</v>
      </c>
      <c r="AT59" t="s">
        <v>1304</v>
      </c>
      <c r="AU59" t="s">
        <v>364</v>
      </c>
      <c r="AV59">
        <v>2020</v>
      </c>
      <c r="AW59">
        <v>20</v>
      </c>
      <c r="AX59" t="s">
        <v>74</v>
      </c>
      <c r="AY59" t="s">
        <v>74</v>
      </c>
      <c r="AZ59" t="s">
        <v>74</v>
      </c>
      <c r="BA59" t="s">
        <v>74</v>
      </c>
      <c r="BB59" t="s">
        <v>74</v>
      </c>
      <c r="BC59" t="s">
        <v>74</v>
      </c>
      <c r="BD59" t="s">
        <v>74</v>
      </c>
      <c r="BE59">
        <v>100386</v>
      </c>
      <c r="BF59" t="s">
        <v>1305</v>
      </c>
      <c r="BG59" t="str">
        <f>HYPERLINK("http://dx.doi.org/10.1016/j.vprsr.2020.100386","http://dx.doi.org/10.1016/j.vprsr.2020.100386")</f>
        <v>http://dx.doi.org/10.1016/j.vprsr.2020.100386</v>
      </c>
      <c r="BH59" t="s">
        <v>74</v>
      </c>
      <c r="BI59" t="s">
        <v>74</v>
      </c>
      <c r="BJ59">
        <v>4</v>
      </c>
      <c r="BK59" t="s">
        <v>632</v>
      </c>
      <c r="BL59" t="s">
        <v>1024</v>
      </c>
      <c r="BM59" t="s">
        <v>632</v>
      </c>
      <c r="BN59" t="s">
        <v>1306</v>
      </c>
      <c r="BO59">
        <v>32448537</v>
      </c>
      <c r="BP59" t="s">
        <v>74</v>
      </c>
      <c r="BQ59" t="s">
        <v>74</v>
      </c>
      <c r="BR59" t="s">
        <v>74</v>
      </c>
      <c r="BS59" t="s">
        <v>101</v>
      </c>
      <c r="BT59" t="s">
        <v>1307</v>
      </c>
      <c r="BU59" t="str">
        <f>HYPERLINK("https%3A%2F%2Fwww.webofscience.com%2Fwos%2Fwoscc%2Ffull-record%2FWOS:000592491000023","View Full Record in Web of Science")</f>
        <v>View Full Record in Web of Science</v>
      </c>
    </row>
    <row r="60" spans="1:73" x14ac:dyDescent="0.25">
      <c r="A60" t="s">
        <v>3688</v>
      </c>
      <c r="B60" t="s">
        <v>72</v>
      </c>
      <c r="C60" t="s">
        <v>1308</v>
      </c>
      <c r="D60" t="s">
        <v>74</v>
      </c>
      <c r="E60" t="s">
        <v>74</v>
      </c>
      <c r="F60" t="s">
        <v>74</v>
      </c>
      <c r="G60" t="s">
        <v>1309</v>
      </c>
      <c r="H60" t="s">
        <v>74</v>
      </c>
      <c r="I60" t="s">
        <v>74</v>
      </c>
      <c r="J60" t="s">
        <v>1310</v>
      </c>
      <c r="K60" t="s">
        <v>1311</v>
      </c>
      <c r="L60" t="s">
        <v>74</v>
      </c>
      <c r="M60" t="s">
        <v>74</v>
      </c>
      <c r="N60" t="s">
        <v>78</v>
      </c>
      <c r="O60" t="s">
        <v>79</v>
      </c>
      <c r="P60" t="s">
        <v>74</v>
      </c>
      <c r="Q60" t="s">
        <v>74</v>
      </c>
      <c r="R60" t="s">
        <v>74</v>
      </c>
      <c r="S60" t="s">
        <v>74</v>
      </c>
      <c r="T60" t="s">
        <v>74</v>
      </c>
      <c r="U60" t="s">
        <v>74</v>
      </c>
      <c r="V60" t="s">
        <v>1312</v>
      </c>
      <c r="W60" t="s">
        <v>1313</v>
      </c>
      <c r="X60" t="s">
        <v>1314</v>
      </c>
      <c r="Y60" t="s">
        <v>74</v>
      </c>
      <c r="Z60" t="s">
        <v>1315</v>
      </c>
      <c r="AA60" t="s">
        <v>1316</v>
      </c>
      <c r="AB60" t="s">
        <v>74</v>
      </c>
      <c r="AC60" t="s">
        <v>1317</v>
      </c>
      <c r="AD60" t="s">
        <v>1318</v>
      </c>
      <c r="AE60" t="s">
        <v>1318</v>
      </c>
      <c r="AF60" t="s">
        <v>1319</v>
      </c>
      <c r="AG60" t="s">
        <v>74</v>
      </c>
      <c r="AH60">
        <v>37</v>
      </c>
      <c r="AI60">
        <v>6</v>
      </c>
      <c r="AJ60">
        <v>6</v>
      </c>
      <c r="AK60">
        <v>0</v>
      </c>
      <c r="AL60">
        <v>6</v>
      </c>
      <c r="AM60" t="s">
        <v>1320</v>
      </c>
      <c r="AN60" t="s">
        <v>1321</v>
      </c>
      <c r="AO60" t="s">
        <v>1322</v>
      </c>
      <c r="AP60" t="s">
        <v>1323</v>
      </c>
      <c r="AQ60" t="s">
        <v>74</v>
      </c>
      <c r="AR60" t="s">
        <v>74</v>
      </c>
      <c r="AS60" t="s">
        <v>1324</v>
      </c>
      <c r="AT60" t="s">
        <v>1325</v>
      </c>
      <c r="AU60" t="s">
        <v>651</v>
      </c>
      <c r="AV60">
        <v>2014</v>
      </c>
      <c r="AW60">
        <v>31</v>
      </c>
      <c r="AX60">
        <v>2</v>
      </c>
      <c r="AY60" t="s">
        <v>74</v>
      </c>
      <c r="AZ60" t="s">
        <v>74</v>
      </c>
      <c r="BA60" t="s">
        <v>74</v>
      </c>
      <c r="BB60" t="s">
        <v>74</v>
      </c>
      <c r="BC60">
        <v>327</v>
      </c>
      <c r="BD60">
        <v>335</v>
      </c>
      <c r="BE60" t="s">
        <v>74</v>
      </c>
      <c r="BF60" t="s">
        <v>74</v>
      </c>
      <c r="BG60" t="s">
        <v>74</v>
      </c>
      <c r="BH60" t="s">
        <v>74</v>
      </c>
      <c r="BI60" t="s">
        <v>74</v>
      </c>
      <c r="BJ60">
        <v>9</v>
      </c>
      <c r="BK60" t="s">
        <v>320</v>
      </c>
      <c r="BL60" t="s">
        <v>98</v>
      </c>
      <c r="BM60" t="s">
        <v>320</v>
      </c>
      <c r="BN60" t="s">
        <v>1326</v>
      </c>
      <c r="BO60">
        <v>25134902</v>
      </c>
      <c r="BP60" t="s">
        <v>74</v>
      </c>
      <c r="BQ60" t="s">
        <v>74</v>
      </c>
      <c r="BR60" t="s">
        <v>74</v>
      </c>
      <c r="BS60" t="s">
        <v>101</v>
      </c>
      <c r="BT60" t="s">
        <v>1327</v>
      </c>
      <c r="BU60" t="str">
        <f>HYPERLINK("https%3A%2F%2Fwww.webofscience.com%2Fwos%2Fwoscc%2Ffull-record%2FWOS:000336408900015","View Full Record in Web of Science")</f>
        <v>View Full Record in Web of Science</v>
      </c>
    </row>
    <row r="61" spans="1:73" x14ac:dyDescent="0.25">
      <c r="A61" t="s">
        <v>3689</v>
      </c>
      <c r="B61" t="s">
        <v>72</v>
      </c>
      <c r="C61" t="s">
        <v>1328</v>
      </c>
      <c r="D61" t="s">
        <v>74</v>
      </c>
      <c r="E61" t="s">
        <v>74</v>
      </c>
      <c r="F61" t="s">
        <v>74</v>
      </c>
      <c r="G61" t="s">
        <v>1329</v>
      </c>
      <c r="H61" t="s">
        <v>74</v>
      </c>
      <c r="I61" t="s">
        <v>74</v>
      </c>
      <c r="J61" t="s">
        <v>1330</v>
      </c>
      <c r="K61" t="s">
        <v>1331</v>
      </c>
      <c r="L61" t="s">
        <v>74</v>
      </c>
      <c r="M61" t="s">
        <v>74</v>
      </c>
      <c r="N61" t="s">
        <v>78</v>
      </c>
      <c r="O61" t="s">
        <v>79</v>
      </c>
      <c r="P61" t="s">
        <v>74</v>
      </c>
      <c r="Q61" t="s">
        <v>74</v>
      </c>
      <c r="R61" t="s">
        <v>74</v>
      </c>
      <c r="S61" t="s">
        <v>74</v>
      </c>
      <c r="T61" t="s">
        <v>74</v>
      </c>
      <c r="U61" t="s">
        <v>1332</v>
      </c>
      <c r="V61" t="s">
        <v>1333</v>
      </c>
      <c r="W61" t="s">
        <v>1334</v>
      </c>
      <c r="X61" t="s">
        <v>1335</v>
      </c>
      <c r="Y61" t="s">
        <v>74</v>
      </c>
      <c r="Z61" t="s">
        <v>1336</v>
      </c>
      <c r="AA61" t="s">
        <v>1337</v>
      </c>
      <c r="AB61" t="s">
        <v>1338</v>
      </c>
      <c r="AC61" t="s">
        <v>1339</v>
      </c>
      <c r="AD61" t="s">
        <v>1340</v>
      </c>
      <c r="AE61" t="s">
        <v>1341</v>
      </c>
      <c r="AF61" t="s">
        <v>1342</v>
      </c>
      <c r="AG61" t="s">
        <v>74</v>
      </c>
      <c r="AH61">
        <v>47</v>
      </c>
      <c r="AI61">
        <v>9</v>
      </c>
      <c r="AJ61">
        <v>10</v>
      </c>
      <c r="AK61">
        <v>1</v>
      </c>
      <c r="AL61">
        <v>15</v>
      </c>
      <c r="AM61" t="s">
        <v>1343</v>
      </c>
      <c r="AN61" t="s">
        <v>1344</v>
      </c>
      <c r="AO61" t="s">
        <v>1345</v>
      </c>
      <c r="AP61" t="s">
        <v>1346</v>
      </c>
      <c r="AQ61" t="s">
        <v>74</v>
      </c>
      <c r="AR61" t="s">
        <v>74</v>
      </c>
      <c r="AS61" t="s">
        <v>1347</v>
      </c>
      <c r="AT61" t="s">
        <v>1348</v>
      </c>
      <c r="AU61" t="s">
        <v>1349</v>
      </c>
      <c r="AV61">
        <v>2017</v>
      </c>
      <c r="AW61">
        <v>50</v>
      </c>
      <c r="AX61">
        <v>1</v>
      </c>
      <c r="AY61" t="s">
        <v>74</v>
      </c>
      <c r="AZ61" t="s">
        <v>74</v>
      </c>
      <c r="BA61" t="s">
        <v>74</v>
      </c>
      <c r="BB61" t="s">
        <v>74</v>
      </c>
      <c r="BC61">
        <v>92</v>
      </c>
      <c r="BD61">
        <v>98</v>
      </c>
      <c r="BE61" t="s">
        <v>74</v>
      </c>
      <c r="BF61" t="s">
        <v>1350</v>
      </c>
      <c r="BG61" t="str">
        <f>HYPERLINK("http://dx.doi.org/10.1590/0037-8682-0316-2016","http://dx.doi.org/10.1590/0037-8682-0316-2016")</f>
        <v>http://dx.doi.org/10.1590/0037-8682-0316-2016</v>
      </c>
      <c r="BH61" t="s">
        <v>74</v>
      </c>
      <c r="BI61" t="s">
        <v>74</v>
      </c>
      <c r="BJ61">
        <v>7</v>
      </c>
      <c r="BK61" t="s">
        <v>320</v>
      </c>
      <c r="BL61" t="s">
        <v>98</v>
      </c>
      <c r="BM61" t="s">
        <v>320</v>
      </c>
      <c r="BN61" t="s">
        <v>1351</v>
      </c>
      <c r="BO61">
        <v>28327808</v>
      </c>
      <c r="BP61" t="s">
        <v>527</v>
      </c>
      <c r="BQ61" t="s">
        <v>74</v>
      </c>
      <c r="BR61" t="s">
        <v>74</v>
      </c>
      <c r="BS61" t="s">
        <v>101</v>
      </c>
      <c r="BT61" t="s">
        <v>1352</v>
      </c>
      <c r="BU61" t="str">
        <f>HYPERLINK("https%3A%2F%2Fwww.webofscience.com%2Fwos%2Fwoscc%2Ffull-record%2FWOS:000396497600014","View Full Record in Web of Science")</f>
        <v>View Full Record in Web of Science</v>
      </c>
    </row>
    <row r="62" spans="1:73" x14ac:dyDescent="0.25">
      <c r="A62" t="s">
        <v>3690</v>
      </c>
      <c r="B62" t="s">
        <v>72</v>
      </c>
      <c r="C62" t="s">
        <v>1353</v>
      </c>
      <c r="D62" t="s">
        <v>74</v>
      </c>
      <c r="E62" t="s">
        <v>74</v>
      </c>
      <c r="F62" t="s">
        <v>74</v>
      </c>
      <c r="G62" t="s">
        <v>1354</v>
      </c>
      <c r="H62" t="s">
        <v>74</v>
      </c>
      <c r="I62" t="s">
        <v>74</v>
      </c>
      <c r="J62" t="s">
        <v>1355</v>
      </c>
      <c r="K62" t="s">
        <v>1356</v>
      </c>
      <c r="L62" t="s">
        <v>74</v>
      </c>
      <c r="M62" t="s">
        <v>74</v>
      </c>
      <c r="N62" t="s">
        <v>78</v>
      </c>
      <c r="O62" t="s">
        <v>79</v>
      </c>
      <c r="P62" t="s">
        <v>74</v>
      </c>
      <c r="Q62" t="s">
        <v>74</v>
      </c>
      <c r="R62" t="s">
        <v>74</v>
      </c>
      <c r="S62" t="s">
        <v>74</v>
      </c>
      <c r="T62" t="s">
        <v>74</v>
      </c>
      <c r="U62" t="s">
        <v>1357</v>
      </c>
      <c r="V62" t="s">
        <v>1358</v>
      </c>
      <c r="W62" t="s">
        <v>1359</v>
      </c>
      <c r="X62" t="s">
        <v>1360</v>
      </c>
      <c r="Y62" t="s">
        <v>74</v>
      </c>
      <c r="Z62" t="s">
        <v>1361</v>
      </c>
      <c r="AA62" t="s">
        <v>1362</v>
      </c>
      <c r="AB62" t="s">
        <v>1363</v>
      </c>
      <c r="AC62" t="s">
        <v>1364</v>
      </c>
      <c r="AD62" t="s">
        <v>74</v>
      </c>
      <c r="AE62" t="s">
        <v>74</v>
      </c>
      <c r="AF62" t="s">
        <v>74</v>
      </c>
      <c r="AG62" t="s">
        <v>74</v>
      </c>
      <c r="AH62">
        <v>44</v>
      </c>
      <c r="AI62">
        <v>14</v>
      </c>
      <c r="AJ62">
        <v>15</v>
      </c>
      <c r="AK62">
        <v>0</v>
      </c>
      <c r="AL62">
        <v>12</v>
      </c>
      <c r="AM62" t="s">
        <v>337</v>
      </c>
      <c r="AN62" t="s">
        <v>338</v>
      </c>
      <c r="AO62" t="s">
        <v>1365</v>
      </c>
      <c r="AP62" t="s">
        <v>1366</v>
      </c>
      <c r="AQ62" t="s">
        <v>1367</v>
      </c>
      <c r="AR62" t="s">
        <v>74</v>
      </c>
      <c r="AS62" t="s">
        <v>1368</v>
      </c>
      <c r="AT62" t="s">
        <v>1369</v>
      </c>
      <c r="AU62" t="s">
        <v>1370</v>
      </c>
      <c r="AV62">
        <v>2008</v>
      </c>
      <c r="AW62">
        <v>43</v>
      </c>
      <c r="AX62">
        <v>1</v>
      </c>
      <c r="AY62" t="s">
        <v>74</v>
      </c>
      <c r="AZ62" t="s">
        <v>74</v>
      </c>
      <c r="BA62" t="s">
        <v>74</v>
      </c>
      <c r="BB62" t="s">
        <v>74</v>
      </c>
      <c r="BC62">
        <v>35</v>
      </c>
      <c r="BD62">
        <v>42</v>
      </c>
      <c r="BE62" t="s">
        <v>74</v>
      </c>
      <c r="BF62" t="s">
        <v>1371</v>
      </c>
      <c r="BG62" t="str">
        <f>HYPERLINK("http://dx.doi.org/10.1016/j.enzmictec.2008.02.010","http://dx.doi.org/10.1016/j.enzmictec.2008.02.010")</f>
        <v>http://dx.doi.org/10.1016/j.enzmictec.2008.02.010</v>
      </c>
      <c r="BH62" t="s">
        <v>74</v>
      </c>
      <c r="BI62" t="s">
        <v>74</v>
      </c>
      <c r="BJ62">
        <v>8</v>
      </c>
      <c r="BK62" t="s">
        <v>1372</v>
      </c>
      <c r="BL62" t="s">
        <v>98</v>
      </c>
      <c r="BM62" t="s">
        <v>1372</v>
      </c>
      <c r="BN62" t="s">
        <v>1373</v>
      </c>
      <c r="BO62" t="s">
        <v>74</v>
      </c>
      <c r="BP62" t="s">
        <v>74</v>
      </c>
      <c r="BQ62" t="s">
        <v>74</v>
      </c>
      <c r="BR62" t="s">
        <v>74</v>
      </c>
      <c r="BS62" t="s">
        <v>101</v>
      </c>
      <c r="BT62" t="s">
        <v>1374</v>
      </c>
      <c r="BU62" t="str">
        <f>HYPERLINK("https%3A%2F%2Fwww.webofscience.com%2Fwos%2Fwoscc%2Ffull-record%2FWOS:000257154400006","View Full Record in Web of Science")</f>
        <v>View Full Record in Web of Science</v>
      </c>
    </row>
    <row r="63" spans="1:73" x14ac:dyDescent="0.25">
      <c r="A63" t="s">
        <v>3691</v>
      </c>
      <c r="B63" t="s">
        <v>72</v>
      </c>
      <c r="C63" t="s">
        <v>1375</v>
      </c>
      <c r="D63" t="s">
        <v>74</v>
      </c>
      <c r="E63" t="s">
        <v>74</v>
      </c>
      <c r="F63" t="s">
        <v>74</v>
      </c>
      <c r="G63" t="s">
        <v>1376</v>
      </c>
      <c r="H63" t="s">
        <v>74</v>
      </c>
      <c r="I63" t="s">
        <v>74</v>
      </c>
      <c r="J63" t="s">
        <v>1377</v>
      </c>
      <c r="K63" t="s">
        <v>1378</v>
      </c>
      <c r="L63" t="s">
        <v>74</v>
      </c>
      <c r="M63" t="s">
        <v>74</v>
      </c>
      <c r="N63" t="s">
        <v>78</v>
      </c>
      <c r="O63" t="s">
        <v>79</v>
      </c>
      <c r="P63" t="s">
        <v>74</v>
      </c>
      <c r="Q63" t="s">
        <v>74</v>
      </c>
      <c r="R63" t="s">
        <v>74</v>
      </c>
      <c r="S63" t="s">
        <v>74</v>
      </c>
      <c r="T63" t="s">
        <v>74</v>
      </c>
      <c r="U63" t="s">
        <v>1379</v>
      </c>
      <c r="V63" t="s">
        <v>1380</v>
      </c>
      <c r="W63" t="s">
        <v>1381</v>
      </c>
      <c r="X63" t="s">
        <v>1382</v>
      </c>
      <c r="Y63" t="s">
        <v>74</v>
      </c>
      <c r="Z63" t="s">
        <v>1383</v>
      </c>
      <c r="AA63" t="s">
        <v>1384</v>
      </c>
      <c r="AB63" t="s">
        <v>74</v>
      </c>
      <c r="AC63" t="s">
        <v>74</v>
      </c>
      <c r="AD63" t="s">
        <v>74</v>
      </c>
      <c r="AE63" t="s">
        <v>74</v>
      </c>
      <c r="AF63" t="s">
        <v>74</v>
      </c>
      <c r="AG63" t="s">
        <v>74</v>
      </c>
      <c r="AH63">
        <v>57</v>
      </c>
      <c r="AI63">
        <v>0</v>
      </c>
      <c r="AJ63">
        <v>0</v>
      </c>
      <c r="AK63">
        <v>1</v>
      </c>
      <c r="AL63">
        <v>15</v>
      </c>
      <c r="AM63" t="s">
        <v>1385</v>
      </c>
      <c r="AN63" t="s">
        <v>1386</v>
      </c>
      <c r="AO63" t="s">
        <v>1387</v>
      </c>
      <c r="AP63" t="s">
        <v>1388</v>
      </c>
      <c r="AQ63" t="s">
        <v>1389</v>
      </c>
      <c r="AR63" t="s">
        <v>74</v>
      </c>
      <c r="AS63" t="s">
        <v>1378</v>
      </c>
      <c r="AT63" t="s">
        <v>1390</v>
      </c>
      <c r="AU63" t="s">
        <v>651</v>
      </c>
      <c r="AV63">
        <v>2015</v>
      </c>
      <c r="AW63">
        <v>45</v>
      </c>
      <c r="AX63">
        <v>1</v>
      </c>
      <c r="AY63" t="s">
        <v>74</v>
      </c>
      <c r="AZ63" t="s">
        <v>74</v>
      </c>
      <c r="BA63" t="s">
        <v>74</v>
      </c>
      <c r="BB63" t="s">
        <v>74</v>
      </c>
      <c r="BC63">
        <v>20</v>
      </c>
      <c r="BD63">
        <v>33</v>
      </c>
      <c r="BE63" t="s">
        <v>74</v>
      </c>
      <c r="BF63" t="s">
        <v>74</v>
      </c>
      <c r="BG63" t="s">
        <v>74</v>
      </c>
      <c r="BH63" t="s">
        <v>74</v>
      </c>
      <c r="BI63" t="s">
        <v>74</v>
      </c>
      <c r="BJ63">
        <v>14</v>
      </c>
      <c r="BK63" t="s">
        <v>434</v>
      </c>
      <c r="BL63" t="s">
        <v>98</v>
      </c>
      <c r="BM63" t="s">
        <v>434</v>
      </c>
      <c r="BN63" t="s">
        <v>1391</v>
      </c>
      <c r="BO63" t="s">
        <v>74</v>
      </c>
      <c r="BP63" t="s">
        <v>74</v>
      </c>
      <c r="BQ63" t="s">
        <v>74</v>
      </c>
      <c r="BR63" t="s">
        <v>74</v>
      </c>
      <c r="BS63" t="s">
        <v>101</v>
      </c>
      <c r="BT63" t="s">
        <v>1392</v>
      </c>
      <c r="BU63" t="str">
        <f>HYPERLINK("https%3A%2F%2Fwww.webofscience.com%2Fwos%2Fwoscc%2Ffull-record%2FWOS:000360960400004","View Full Record in Web of Science")</f>
        <v>View Full Record in Web of Science</v>
      </c>
    </row>
    <row r="64" spans="1:73" x14ac:dyDescent="0.25">
      <c r="A64" t="s">
        <v>3692</v>
      </c>
      <c r="B64" t="s">
        <v>72</v>
      </c>
      <c r="C64" t="s">
        <v>1393</v>
      </c>
      <c r="D64" t="s">
        <v>74</v>
      </c>
      <c r="E64" t="s">
        <v>74</v>
      </c>
      <c r="F64" t="s">
        <v>74</v>
      </c>
      <c r="G64" t="s">
        <v>1394</v>
      </c>
      <c r="H64" t="s">
        <v>74</v>
      </c>
      <c r="I64" t="s">
        <v>74</v>
      </c>
      <c r="J64" t="s">
        <v>1395</v>
      </c>
      <c r="K64" t="s">
        <v>1396</v>
      </c>
      <c r="L64" t="s">
        <v>74</v>
      </c>
      <c r="M64" t="s">
        <v>74</v>
      </c>
      <c r="N64" t="s">
        <v>78</v>
      </c>
      <c r="O64" t="s">
        <v>79</v>
      </c>
      <c r="P64" t="s">
        <v>74</v>
      </c>
      <c r="Q64" t="s">
        <v>74</v>
      </c>
      <c r="R64" t="s">
        <v>74</v>
      </c>
      <c r="S64" t="s">
        <v>74</v>
      </c>
      <c r="T64" t="s">
        <v>74</v>
      </c>
      <c r="U64" t="s">
        <v>1397</v>
      </c>
      <c r="V64" t="s">
        <v>1398</v>
      </c>
      <c r="W64" t="s">
        <v>1399</v>
      </c>
      <c r="X64" t="s">
        <v>1400</v>
      </c>
      <c r="Y64" t="s">
        <v>74</v>
      </c>
      <c r="Z64" t="s">
        <v>1401</v>
      </c>
      <c r="AA64" t="s">
        <v>1402</v>
      </c>
      <c r="AB64" t="s">
        <v>1403</v>
      </c>
      <c r="AC64" t="s">
        <v>1404</v>
      </c>
      <c r="AD64" t="s">
        <v>1405</v>
      </c>
      <c r="AE64" t="s">
        <v>1406</v>
      </c>
      <c r="AF64" t="s">
        <v>1407</v>
      </c>
      <c r="AG64" t="s">
        <v>74</v>
      </c>
      <c r="AH64">
        <v>53</v>
      </c>
      <c r="AI64">
        <v>1</v>
      </c>
      <c r="AJ64">
        <v>1</v>
      </c>
      <c r="AK64">
        <v>3</v>
      </c>
      <c r="AL64">
        <v>14</v>
      </c>
      <c r="AM64" t="s">
        <v>88</v>
      </c>
      <c r="AN64" t="s">
        <v>338</v>
      </c>
      <c r="AO64" t="s">
        <v>543</v>
      </c>
      <c r="AP64" t="s">
        <v>1408</v>
      </c>
      <c r="AQ64" t="s">
        <v>1409</v>
      </c>
      <c r="AR64" t="s">
        <v>74</v>
      </c>
      <c r="AS64" t="s">
        <v>1410</v>
      </c>
      <c r="AT64" t="s">
        <v>1411</v>
      </c>
      <c r="AU64" t="s">
        <v>151</v>
      </c>
      <c r="AV64">
        <v>2022</v>
      </c>
      <c r="AW64">
        <v>15</v>
      </c>
      <c r="AX64">
        <v>1</v>
      </c>
      <c r="AY64" t="s">
        <v>74</v>
      </c>
      <c r="AZ64" t="s">
        <v>74</v>
      </c>
      <c r="BA64" t="s">
        <v>74</v>
      </c>
      <c r="BB64" t="s">
        <v>74</v>
      </c>
      <c r="BC64">
        <v>466</v>
      </c>
      <c r="BD64">
        <v>478</v>
      </c>
      <c r="BE64" t="s">
        <v>74</v>
      </c>
      <c r="BF64" t="s">
        <v>1412</v>
      </c>
      <c r="BG64" t="str">
        <f>HYPERLINK("http://dx.doi.org/10.1007/s12155-021-10303-2","http://dx.doi.org/10.1007/s12155-021-10303-2")</f>
        <v>http://dx.doi.org/10.1007/s12155-021-10303-2</v>
      </c>
      <c r="BH64" t="s">
        <v>74</v>
      </c>
      <c r="BI64" t="s">
        <v>1413</v>
      </c>
      <c r="BJ64">
        <v>13</v>
      </c>
      <c r="BK64" t="s">
        <v>1414</v>
      </c>
      <c r="BL64" t="s">
        <v>98</v>
      </c>
      <c r="BM64" t="s">
        <v>1415</v>
      </c>
      <c r="BN64" t="s">
        <v>1416</v>
      </c>
      <c r="BO64" t="s">
        <v>74</v>
      </c>
      <c r="BP64" t="s">
        <v>74</v>
      </c>
      <c r="BQ64" t="s">
        <v>74</v>
      </c>
      <c r="BR64" t="s">
        <v>74</v>
      </c>
      <c r="BS64" t="s">
        <v>101</v>
      </c>
      <c r="BT64" t="s">
        <v>1417</v>
      </c>
      <c r="BU64" t="str">
        <f>HYPERLINK("https%3A%2F%2Fwww.webofscience.com%2Fwos%2Fwoscc%2Ffull-record%2FWOS:000673738700001","View Full Record in Web of Science")</f>
        <v>View Full Record in Web of Science</v>
      </c>
    </row>
    <row r="65" spans="1:73" x14ac:dyDescent="0.25">
      <c r="A65" t="s">
        <v>3693</v>
      </c>
      <c r="B65" t="s">
        <v>72</v>
      </c>
      <c r="C65" t="s">
        <v>1418</v>
      </c>
      <c r="D65" t="s">
        <v>74</v>
      </c>
      <c r="E65" t="s">
        <v>74</v>
      </c>
      <c r="F65" t="s">
        <v>74</v>
      </c>
      <c r="G65" t="s">
        <v>1419</v>
      </c>
      <c r="H65" t="s">
        <v>74</v>
      </c>
      <c r="I65" t="s">
        <v>74</v>
      </c>
      <c r="J65" t="s">
        <v>1420</v>
      </c>
      <c r="K65" t="s">
        <v>1311</v>
      </c>
      <c r="L65" t="s">
        <v>74</v>
      </c>
      <c r="M65" t="s">
        <v>74</v>
      </c>
      <c r="N65" t="s">
        <v>78</v>
      </c>
      <c r="O65" t="s">
        <v>79</v>
      </c>
      <c r="P65" t="s">
        <v>74</v>
      </c>
      <c r="Q65" t="s">
        <v>74</v>
      </c>
      <c r="R65" t="s">
        <v>74</v>
      </c>
      <c r="S65" t="s">
        <v>74</v>
      </c>
      <c r="T65" t="s">
        <v>74</v>
      </c>
      <c r="U65" t="s">
        <v>74</v>
      </c>
      <c r="V65" t="s">
        <v>1421</v>
      </c>
      <c r="W65" t="s">
        <v>1422</v>
      </c>
      <c r="X65" t="s">
        <v>1423</v>
      </c>
      <c r="Y65" t="s">
        <v>74</v>
      </c>
      <c r="Z65" t="s">
        <v>1424</v>
      </c>
      <c r="AA65" t="s">
        <v>1425</v>
      </c>
      <c r="AB65" t="s">
        <v>74</v>
      </c>
      <c r="AC65" t="s">
        <v>1317</v>
      </c>
      <c r="AD65" t="s">
        <v>74</v>
      </c>
      <c r="AE65" t="s">
        <v>74</v>
      </c>
      <c r="AF65" t="s">
        <v>74</v>
      </c>
      <c r="AG65" t="s">
        <v>74</v>
      </c>
      <c r="AH65">
        <v>22</v>
      </c>
      <c r="AI65">
        <v>4</v>
      </c>
      <c r="AJ65">
        <v>4</v>
      </c>
      <c r="AK65">
        <v>0</v>
      </c>
      <c r="AL65">
        <v>11</v>
      </c>
      <c r="AM65" t="s">
        <v>1320</v>
      </c>
      <c r="AN65" t="s">
        <v>1321</v>
      </c>
      <c r="AO65" t="s">
        <v>1426</v>
      </c>
      <c r="AP65" t="s">
        <v>1323</v>
      </c>
      <c r="AQ65" t="s">
        <v>74</v>
      </c>
      <c r="AR65" t="s">
        <v>74</v>
      </c>
      <c r="AS65" t="s">
        <v>1324</v>
      </c>
      <c r="AT65" t="s">
        <v>1325</v>
      </c>
      <c r="AU65" t="s">
        <v>222</v>
      </c>
      <c r="AV65">
        <v>2012</v>
      </c>
      <c r="AW65">
        <v>29</v>
      </c>
      <c r="AX65">
        <v>4</v>
      </c>
      <c r="AY65" t="s">
        <v>74</v>
      </c>
      <c r="AZ65" t="s">
        <v>74</v>
      </c>
      <c r="BA65" t="s">
        <v>74</v>
      </c>
      <c r="BB65" t="s">
        <v>74</v>
      </c>
      <c r="BC65">
        <v>642</v>
      </c>
      <c r="BD65">
        <v>645</v>
      </c>
      <c r="BE65" t="s">
        <v>74</v>
      </c>
      <c r="BF65" t="s">
        <v>74</v>
      </c>
      <c r="BG65" t="s">
        <v>74</v>
      </c>
      <c r="BH65" t="s">
        <v>74</v>
      </c>
      <c r="BI65" t="s">
        <v>74</v>
      </c>
      <c r="BJ65">
        <v>4</v>
      </c>
      <c r="BK65" t="s">
        <v>320</v>
      </c>
      <c r="BL65" t="s">
        <v>98</v>
      </c>
      <c r="BM65" t="s">
        <v>320</v>
      </c>
      <c r="BN65" t="s">
        <v>1427</v>
      </c>
      <c r="BO65">
        <v>23202611</v>
      </c>
      <c r="BP65" t="s">
        <v>74</v>
      </c>
      <c r="BQ65" t="s">
        <v>74</v>
      </c>
      <c r="BR65" t="s">
        <v>74</v>
      </c>
      <c r="BS65" t="s">
        <v>101</v>
      </c>
      <c r="BT65" t="s">
        <v>1428</v>
      </c>
      <c r="BU65" t="str">
        <f>HYPERLINK("https%3A%2F%2Fwww.webofscience.com%2Fwos%2Fwoscc%2Ffull-record%2FWOS:000310801600019","View Full Record in Web of Science")</f>
        <v>View Full Record in Web of Science</v>
      </c>
    </row>
    <row r="66" spans="1:73" x14ac:dyDescent="0.25">
      <c r="A66" t="s">
        <v>3694</v>
      </c>
      <c r="B66" t="s">
        <v>72</v>
      </c>
      <c r="C66" t="s">
        <v>1429</v>
      </c>
      <c r="D66" t="s">
        <v>74</v>
      </c>
      <c r="E66" t="s">
        <v>74</v>
      </c>
      <c r="F66" t="s">
        <v>74</v>
      </c>
      <c r="G66" t="s">
        <v>1430</v>
      </c>
      <c r="H66" t="s">
        <v>74</v>
      </c>
      <c r="I66" t="s">
        <v>74</v>
      </c>
      <c r="J66" t="s">
        <v>1431</v>
      </c>
      <c r="K66" t="s">
        <v>396</v>
      </c>
      <c r="L66" t="s">
        <v>74</v>
      </c>
      <c r="M66" t="s">
        <v>74</v>
      </c>
      <c r="N66" t="s">
        <v>78</v>
      </c>
      <c r="O66" t="s">
        <v>79</v>
      </c>
      <c r="P66" t="s">
        <v>74</v>
      </c>
      <c r="Q66" t="s">
        <v>74</v>
      </c>
      <c r="R66" t="s">
        <v>74</v>
      </c>
      <c r="S66" t="s">
        <v>74</v>
      </c>
      <c r="T66" t="s">
        <v>74</v>
      </c>
      <c r="U66" t="s">
        <v>1432</v>
      </c>
      <c r="V66" t="s">
        <v>1433</v>
      </c>
      <c r="W66" t="s">
        <v>1434</v>
      </c>
      <c r="X66" t="s">
        <v>1435</v>
      </c>
      <c r="Y66" t="s">
        <v>74</v>
      </c>
      <c r="Z66" t="s">
        <v>1436</v>
      </c>
      <c r="AA66" t="s">
        <v>783</v>
      </c>
      <c r="AB66" t="s">
        <v>74</v>
      </c>
      <c r="AC66" t="s">
        <v>87</v>
      </c>
      <c r="AD66" t="s">
        <v>74</v>
      </c>
      <c r="AE66" t="s">
        <v>74</v>
      </c>
      <c r="AF66" t="s">
        <v>74</v>
      </c>
      <c r="AG66" t="s">
        <v>74</v>
      </c>
      <c r="AH66">
        <v>30</v>
      </c>
      <c r="AI66">
        <v>5</v>
      </c>
      <c r="AJ66">
        <v>5</v>
      </c>
      <c r="AK66">
        <v>1</v>
      </c>
      <c r="AL66">
        <v>3</v>
      </c>
      <c r="AM66" t="s">
        <v>403</v>
      </c>
      <c r="AN66" t="s">
        <v>404</v>
      </c>
      <c r="AO66" t="s">
        <v>405</v>
      </c>
      <c r="AP66" t="s">
        <v>406</v>
      </c>
      <c r="AQ66" t="s">
        <v>1437</v>
      </c>
      <c r="AR66" t="s">
        <v>74</v>
      </c>
      <c r="AS66" t="s">
        <v>407</v>
      </c>
      <c r="AT66" t="s">
        <v>408</v>
      </c>
      <c r="AU66" t="s">
        <v>74</v>
      </c>
      <c r="AV66">
        <v>2020</v>
      </c>
      <c r="AW66">
        <v>115</v>
      </c>
      <c r="AX66" t="s">
        <v>74</v>
      </c>
      <c r="AY66" t="s">
        <v>74</v>
      </c>
      <c r="AZ66" t="s">
        <v>74</v>
      </c>
      <c r="BA66" t="s">
        <v>74</v>
      </c>
      <c r="BB66" t="s">
        <v>74</v>
      </c>
      <c r="BC66" t="s">
        <v>74</v>
      </c>
      <c r="BD66" t="s">
        <v>74</v>
      </c>
      <c r="BE66" t="s">
        <v>1438</v>
      </c>
      <c r="BF66" t="s">
        <v>1439</v>
      </c>
      <c r="BG66" t="str">
        <f>HYPERLINK("http://dx.doi.org/10.1590/0074-02760200115","http://dx.doi.org/10.1590/0074-02760200115")</f>
        <v>http://dx.doi.org/10.1590/0074-02760200115</v>
      </c>
      <c r="BH66" t="s">
        <v>74</v>
      </c>
      <c r="BI66" t="s">
        <v>74</v>
      </c>
      <c r="BJ66">
        <v>4</v>
      </c>
      <c r="BK66" t="s">
        <v>320</v>
      </c>
      <c r="BL66" t="s">
        <v>98</v>
      </c>
      <c r="BM66" t="s">
        <v>320</v>
      </c>
      <c r="BN66" t="s">
        <v>1440</v>
      </c>
      <c r="BO66">
        <v>32638831</v>
      </c>
      <c r="BP66" t="s">
        <v>155</v>
      </c>
      <c r="BQ66" t="s">
        <v>74</v>
      </c>
      <c r="BR66" t="s">
        <v>74</v>
      </c>
      <c r="BS66" t="s">
        <v>101</v>
      </c>
      <c r="BT66" t="s">
        <v>1441</v>
      </c>
      <c r="BU66" t="str">
        <f>HYPERLINK("https%3A%2F%2Fwww.webofscience.com%2Fwos%2Fwoscc%2Ffull-record%2FWOS:000548648700001","View Full Record in Web of Science")</f>
        <v>View Full Record in Web of Science</v>
      </c>
    </row>
    <row r="67" spans="1:73" x14ac:dyDescent="0.25">
      <c r="A67" t="s">
        <v>3695</v>
      </c>
      <c r="B67" t="s">
        <v>72</v>
      </c>
      <c r="C67" t="s">
        <v>1442</v>
      </c>
      <c r="D67" t="s">
        <v>74</v>
      </c>
      <c r="E67" t="s">
        <v>74</v>
      </c>
      <c r="F67" t="s">
        <v>74</v>
      </c>
      <c r="G67" t="s">
        <v>1443</v>
      </c>
      <c r="H67" t="s">
        <v>74</v>
      </c>
      <c r="I67" t="s">
        <v>74</v>
      </c>
      <c r="J67" t="s">
        <v>1444</v>
      </c>
      <c r="K67" t="s">
        <v>1356</v>
      </c>
      <c r="L67" t="s">
        <v>74</v>
      </c>
      <c r="M67" t="s">
        <v>74</v>
      </c>
      <c r="N67" t="s">
        <v>78</v>
      </c>
      <c r="O67" t="s">
        <v>79</v>
      </c>
      <c r="P67" t="s">
        <v>74</v>
      </c>
      <c r="Q67" t="s">
        <v>74</v>
      </c>
      <c r="R67" t="s">
        <v>74</v>
      </c>
      <c r="S67" t="s">
        <v>74</v>
      </c>
      <c r="T67" t="s">
        <v>74</v>
      </c>
      <c r="U67" t="s">
        <v>1445</v>
      </c>
      <c r="V67" t="s">
        <v>1446</v>
      </c>
      <c r="W67" t="s">
        <v>1447</v>
      </c>
      <c r="X67" t="s">
        <v>1448</v>
      </c>
      <c r="Y67" t="s">
        <v>74</v>
      </c>
      <c r="Z67" t="s">
        <v>1449</v>
      </c>
      <c r="AA67" t="s">
        <v>1362</v>
      </c>
      <c r="AB67" t="s">
        <v>1363</v>
      </c>
      <c r="AC67" t="s">
        <v>74</v>
      </c>
      <c r="AD67" t="s">
        <v>74</v>
      </c>
      <c r="AE67" t="s">
        <v>74</v>
      </c>
      <c r="AF67" t="s">
        <v>74</v>
      </c>
      <c r="AG67" t="s">
        <v>74</v>
      </c>
      <c r="AH67">
        <v>47</v>
      </c>
      <c r="AI67">
        <v>28</v>
      </c>
      <c r="AJ67">
        <v>30</v>
      </c>
      <c r="AK67">
        <v>0</v>
      </c>
      <c r="AL67">
        <v>15</v>
      </c>
      <c r="AM67" t="s">
        <v>337</v>
      </c>
      <c r="AN67" t="s">
        <v>338</v>
      </c>
      <c r="AO67" t="s">
        <v>339</v>
      </c>
      <c r="AP67" t="s">
        <v>1366</v>
      </c>
      <c r="AQ67" t="s">
        <v>74</v>
      </c>
      <c r="AR67" t="s">
        <v>74</v>
      </c>
      <c r="AS67" t="s">
        <v>1368</v>
      </c>
      <c r="AT67" t="s">
        <v>1369</v>
      </c>
      <c r="AU67" t="s">
        <v>1177</v>
      </c>
      <c r="AV67">
        <v>2007</v>
      </c>
      <c r="AW67">
        <v>40</v>
      </c>
      <c r="AX67">
        <v>5</v>
      </c>
      <c r="AY67" t="s">
        <v>74</v>
      </c>
      <c r="AZ67" t="s">
        <v>74</v>
      </c>
      <c r="BA67" t="s">
        <v>74</v>
      </c>
      <c r="BB67" t="s">
        <v>74</v>
      </c>
      <c r="BC67">
        <v>1358</v>
      </c>
      <c r="BD67">
        <v>1366</v>
      </c>
      <c r="BE67" t="s">
        <v>74</v>
      </c>
      <c r="BF67" t="s">
        <v>1450</v>
      </c>
      <c r="BG67" t="str">
        <f>HYPERLINK("http://dx.doi.org/10.1016/j.enzmictec.2006.10.011","http://dx.doi.org/10.1016/j.enzmictec.2006.10.011")</f>
        <v>http://dx.doi.org/10.1016/j.enzmictec.2006.10.011</v>
      </c>
      <c r="BH67" t="s">
        <v>74</v>
      </c>
      <c r="BI67" t="s">
        <v>74</v>
      </c>
      <c r="BJ67">
        <v>9</v>
      </c>
      <c r="BK67" t="s">
        <v>1372</v>
      </c>
      <c r="BL67" t="s">
        <v>98</v>
      </c>
      <c r="BM67" t="s">
        <v>1372</v>
      </c>
      <c r="BN67" t="s">
        <v>1451</v>
      </c>
      <c r="BO67" t="s">
        <v>74</v>
      </c>
      <c r="BP67" t="s">
        <v>74</v>
      </c>
      <c r="BQ67" t="s">
        <v>74</v>
      </c>
      <c r="BR67" t="s">
        <v>74</v>
      </c>
      <c r="BS67" t="s">
        <v>101</v>
      </c>
      <c r="BT67" t="s">
        <v>1452</v>
      </c>
      <c r="BU67" t="str">
        <f>HYPERLINK("https%3A%2F%2Fwww.webofscience.com%2Fwos%2Fwoscc%2Ffull-record%2FWOS:000245519000053","View Full Record in Web of Science")</f>
        <v>View Full Record in Web of Science</v>
      </c>
    </row>
    <row r="68" spans="1:73" x14ac:dyDescent="0.25">
      <c r="A68" t="s">
        <v>3696</v>
      </c>
      <c r="B68" t="s">
        <v>72</v>
      </c>
      <c r="C68" t="s">
        <v>1453</v>
      </c>
      <c r="D68" t="s">
        <v>74</v>
      </c>
      <c r="E68" t="s">
        <v>74</v>
      </c>
      <c r="F68" t="s">
        <v>74</v>
      </c>
      <c r="G68" t="s">
        <v>1454</v>
      </c>
      <c r="H68" t="s">
        <v>74</v>
      </c>
      <c r="I68" t="s">
        <v>74</v>
      </c>
      <c r="J68" t="s">
        <v>1455</v>
      </c>
      <c r="K68" t="s">
        <v>1456</v>
      </c>
      <c r="L68" t="s">
        <v>74</v>
      </c>
      <c r="M68" t="s">
        <v>74</v>
      </c>
      <c r="N68" t="s">
        <v>78</v>
      </c>
      <c r="O68" t="s">
        <v>79</v>
      </c>
      <c r="P68" t="s">
        <v>74</v>
      </c>
      <c r="Q68" t="s">
        <v>74</v>
      </c>
      <c r="R68" t="s">
        <v>74</v>
      </c>
      <c r="S68" t="s">
        <v>74</v>
      </c>
      <c r="T68" t="s">
        <v>74</v>
      </c>
      <c r="U68" t="s">
        <v>1457</v>
      </c>
      <c r="V68" t="s">
        <v>1458</v>
      </c>
      <c r="W68" t="s">
        <v>1459</v>
      </c>
      <c r="X68" t="s">
        <v>1460</v>
      </c>
      <c r="Y68" t="s">
        <v>74</v>
      </c>
      <c r="Z68" t="s">
        <v>1461</v>
      </c>
      <c r="AA68" t="s">
        <v>1462</v>
      </c>
      <c r="AB68" t="s">
        <v>74</v>
      </c>
      <c r="AC68" t="s">
        <v>1463</v>
      </c>
      <c r="AD68" t="s">
        <v>1464</v>
      </c>
      <c r="AE68" t="s">
        <v>1464</v>
      </c>
      <c r="AF68" t="s">
        <v>1465</v>
      </c>
      <c r="AG68" t="s">
        <v>74</v>
      </c>
      <c r="AH68">
        <v>58</v>
      </c>
      <c r="AI68">
        <v>1</v>
      </c>
      <c r="AJ68">
        <v>1</v>
      </c>
      <c r="AK68">
        <v>6</v>
      </c>
      <c r="AL68">
        <v>7</v>
      </c>
      <c r="AM68" t="s">
        <v>88</v>
      </c>
      <c r="AN68" t="s">
        <v>338</v>
      </c>
      <c r="AO68" t="s">
        <v>543</v>
      </c>
      <c r="AP68" t="s">
        <v>1466</v>
      </c>
      <c r="AQ68" t="s">
        <v>1467</v>
      </c>
      <c r="AR68" t="s">
        <v>74</v>
      </c>
      <c r="AS68" t="s">
        <v>1456</v>
      </c>
      <c r="AT68" t="s">
        <v>1468</v>
      </c>
      <c r="AU68" t="s">
        <v>409</v>
      </c>
      <c r="AV68">
        <v>2022</v>
      </c>
      <c r="AW68">
        <v>77</v>
      </c>
      <c r="AX68">
        <v>2</v>
      </c>
      <c r="AY68" t="s">
        <v>74</v>
      </c>
      <c r="AZ68" t="s">
        <v>74</v>
      </c>
      <c r="BA68" t="s">
        <v>74</v>
      </c>
      <c r="BB68" t="s">
        <v>74</v>
      </c>
      <c r="BC68">
        <v>469</v>
      </c>
      <c r="BD68">
        <v>478</v>
      </c>
      <c r="BE68" t="s">
        <v>74</v>
      </c>
      <c r="BF68" t="s">
        <v>1469</v>
      </c>
      <c r="BG68" t="str">
        <f>HYPERLINK("http://dx.doi.org/10.1007/s11756-021-00972-x","http://dx.doi.org/10.1007/s11756-021-00972-x")</f>
        <v>http://dx.doi.org/10.1007/s11756-021-00972-x</v>
      </c>
      <c r="BH68" t="s">
        <v>74</v>
      </c>
      <c r="BI68" t="s">
        <v>1470</v>
      </c>
      <c r="BJ68">
        <v>10</v>
      </c>
      <c r="BK68" t="s">
        <v>202</v>
      </c>
      <c r="BL68" t="s">
        <v>98</v>
      </c>
      <c r="BM68" t="s">
        <v>203</v>
      </c>
      <c r="BN68" t="s">
        <v>1471</v>
      </c>
      <c r="BO68" t="s">
        <v>74</v>
      </c>
      <c r="BP68" t="s">
        <v>74</v>
      </c>
      <c r="BQ68" t="s">
        <v>74</v>
      </c>
      <c r="BR68" t="s">
        <v>74</v>
      </c>
      <c r="BS68" t="s">
        <v>101</v>
      </c>
      <c r="BT68" t="s">
        <v>1472</v>
      </c>
      <c r="BU68" t="str">
        <f>HYPERLINK("https%3A%2F%2Fwww.webofscience.com%2Fwos%2Fwoscc%2Ffull-record%2FWOS:000740597600003","View Full Record in Web of Science")</f>
        <v>View Full Record in Web of Science</v>
      </c>
    </row>
    <row r="69" spans="1:73" x14ac:dyDescent="0.25">
      <c r="A69" t="s">
        <v>3697</v>
      </c>
      <c r="B69" t="s">
        <v>72</v>
      </c>
      <c r="C69" t="s">
        <v>1473</v>
      </c>
      <c r="D69" t="s">
        <v>74</v>
      </c>
      <c r="E69" t="s">
        <v>74</v>
      </c>
      <c r="F69" t="s">
        <v>74</v>
      </c>
      <c r="G69" t="s">
        <v>1474</v>
      </c>
      <c r="H69" t="s">
        <v>74</v>
      </c>
      <c r="I69" t="s">
        <v>74</v>
      </c>
      <c r="J69" t="s">
        <v>1475</v>
      </c>
      <c r="K69" t="s">
        <v>593</v>
      </c>
      <c r="L69" t="s">
        <v>74</v>
      </c>
      <c r="M69" t="s">
        <v>74</v>
      </c>
      <c r="N69" t="s">
        <v>78</v>
      </c>
      <c r="O69" t="s">
        <v>79</v>
      </c>
      <c r="P69" t="s">
        <v>74</v>
      </c>
      <c r="Q69" t="s">
        <v>74</v>
      </c>
      <c r="R69" t="s">
        <v>74</v>
      </c>
      <c r="S69" t="s">
        <v>74</v>
      </c>
      <c r="T69" t="s">
        <v>74</v>
      </c>
      <c r="U69" t="s">
        <v>1476</v>
      </c>
      <c r="V69" t="s">
        <v>1477</v>
      </c>
      <c r="W69" t="s">
        <v>1478</v>
      </c>
      <c r="X69" t="s">
        <v>1479</v>
      </c>
      <c r="Y69" t="s">
        <v>74</v>
      </c>
      <c r="Z69" t="s">
        <v>1480</v>
      </c>
      <c r="AA69" t="s">
        <v>1481</v>
      </c>
      <c r="AB69" t="s">
        <v>1482</v>
      </c>
      <c r="AC69" t="s">
        <v>1483</v>
      </c>
      <c r="AD69" t="s">
        <v>1484</v>
      </c>
      <c r="AE69" t="s">
        <v>1485</v>
      </c>
      <c r="AF69" t="s">
        <v>1486</v>
      </c>
      <c r="AG69" t="s">
        <v>74</v>
      </c>
      <c r="AH69">
        <v>52</v>
      </c>
      <c r="AI69">
        <v>4</v>
      </c>
      <c r="AJ69">
        <v>5</v>
      </c>
      <c r="AK69">
        <v>0</v>
      </c>
      <c r="AL69">
        <v>7</v>
      </c>
      <c r="AM69" t="s">
        <v>602</v>
      </c>
      <c r="AN69" t="s">
        <v>603</v>
      </c>
      <c r="AO69" t="s">
        <v>604</v>
      </c>
      <c r="AP69" t="s">
        <v>605</v>
      </c>
      <c r="AQ69" t="s">
        <v>74</v>
      </c>
      <c r="AR69" t="s">
        <v>74</v>
      </c>
      <c r="AS69" t="s">
        <v>606</v>
      </c>
      <c r="AT69" t="s">
        <v>607</v>
      </c>
      <c r="AU69" t="s">
        <v>74</v>
      </c>
      <c r="AV69">
        <v>2018</v>
      </c>
      <c r="AW69">
        <v>18</v>
      </c>
      <c r="AX69">
        <v>3</v>
      </c>
      <c r="AY69" t="s">
        <v>74</v>
      </c>
      <c r="AZ69" t="s">
        <v>74</v>
      </c>
      <c r="BA69" t="s">
        <v>74</v>
      </c>
      <c r="BB69" t="s">
        <v>74</v>
      </c>
      <c r="BC69" t="s">
        <v>74</v>
      </c>
      <c r="BD69" t="s">
        <v>74</v>
      </c>
      <c r="BE69" t="s">
        <v>1487</v>
      </c>
      <c r="BF69" t="s">
        <v>1488</v>
      </c>
      <c r="BG69" t="str">
        <f>HYPERLINK("http://dx.doi.org/10.1590/1676-0611-BN-2017-0503","http://dx.doi.org/10.1590/1676-0611-BN-2017-0503")</f>
        <v>http://dx.doi.org/10.1590/1676-0611-BN-2017-0503</v>
      </c>
      <c r="BH69" t="s">
        <v>74</v>
      </c>
      <c r="BI69" t="s">
        <v>74</v>
      </c>
      <c r="BJ69">
        <v>10</v>
      </c>
      <c r="BK69" t="s">
        <v>610</v>
      </c>
      <c r="BL69" t="s">
        <v>98</v>
      </c>
      <c r="BM69" t="s">
        <v>611</v>
      </c>
      <c r="BN69" t="s">
        <v>1489</v>
      </c>
      <c r="BO69" t="s">
        <v>74</v>
      </c>
      <c r="BP69" t="s">
        <v>484</v>
      </c>
      <c r="BQ69" t="s">
        <v>74</v>
      </c>
      <c r="BR69" t="s">
        <v>74</v>
      </c>
      <c r="BS69" t="s">
        <v>101</v>
      </c>
      <c r="BT69" t="s">
        <v>1490</v>
      </c>
      <c r="BU69" t="str">
        <f>HYPERLINK("https%3A%2F%2Fwww.webofscience.com%2Fwos%2Fwoscc%2Ffull-record%2FWOS:000437099700001","View Full Record in Web of Science")</f>
        <v>View Full Record in Web of Science</v>
      </c>
    </row>
    <row r="70" spans="1:73" x14ac:dyDescent="0.25">
      <c r="A70" t="s">
        <v>3698</v>
      </c>
      <c r="B70" t="s">
        <v>72</v>
      </c>
      <c r="C70" t="s">
        <v>1491</v>
      </c>
      <c r="D70" t="s">
        <v>74</v>
      </c>
      <c r="E70" t="s">
        <v>74</v>
      </c>
      <c r="F70" t="s">
        <v>74</v>
      </c>
      <c r="G70" t="s">
        <v>1492</v>
      </c>
      <c r="H70" t="s">
        <v>74</v>
      </c>
      <c r="I70" t="s">
        <v>74</v>
      </c>
      <c r="J70" t="s">
        <v>1493</v>
      </c>
      <c r="K70" t="s">
        <v>1494</v>
      </c>
      <c r="L70" t="s">
        <v>74</v>
      </c>
      <c r="M70" t="s">
        <v>74</v>
      </c>
      <c r="N70" t="s">
        <v>78</v>
      </c>
      <c r="O70" t="s">
        <v>79</v>
      </c>
      <c r="P70" t="s">
        <v>74</v>
      </c>
      <c r="Q70" t="s">
        <v>74</v>
      </c>
      <c r="R70" t="s">
        <v>74</v>
      </c>
      <c r="S70" t="s">
        <v>74</v>
      </c>
      <c r="T70" t="s">
        <v>74</v>
      </c>
      <c r="U70" t="s">
        <v>1495</v>
      </c>
      <c r="V70" t="s">
        <v>1496</v>
      </c>
      <c r="W70" t="s">
        <v>1497</v>
      </c>
      <c r="X70" t="s">
        <v>1498</v>
      </c>
      <c r="Y70" t="s">
        <v>74</v>
      </c>
      <c r="Z70" t="s">
        <v>1499</v>
      </c>
      <c r="AA70" t="s">
        <v>1500</v>
      </c>
      <c r="AB70" t="s">
        <v>74</v>
      </c>
      <c r="AC70" t="s">
        <v>74</v>
      </c>
      <c r="AD70" t="s">
        <v>1501</v>
      </c>
      <c r="AE70" t="s">
        <v>1502</v>
      </c>
      <c r="AF70" t="s">
        <v>1503</v>
      </c>
      <c r="AG70" t="s">
        <v>74</v>
      </c>
      <c r="AH70">
        <v>13</v>
      </c>
      <c r="AI70">
        <v>13</v>
      </c>
      <c r="AJ70">
        <v>17</v>
      </c>
      <c r="AK70">
        <v>0</v>
      </c>
      <c r="AL70">
        <v>9</v>
      </c>
      <c r="AM70" t="s">
        <v>1504</v>
      </c>
      <c r="AN70" t="s">
        <v>1505</v>
      </c>
      <c r="AO70" t="s">
        <v>1506</v>
      </c>
      <c r="AP70" t="s">
        <v>1507</v>
      </c>
      <c r="AQ70" t="s">
        <v>74</v>
      </c>
      <c r="AR70" t="s">
        <v>74</v>
      </c>
      <c r="AS70" t="s">
        <v>1508</v>
      </c>
      <c r="AT70" t="s">
        <v>1509</v>
      </c>
      <c r="AU70" t="s">
        <v>271</v>
      </c>
      <c r="AV70">
        <v>2012</v>
      </c>
      <c r="AW70">
        <v>17</v>
      </c>
      <c r="AX70">
        <v>1</v>
      </c>
      <c r="AY70" t="s">
        <v>74</v>
      </c>
      <c r="AZ70" t="s">
        <v>74</v>
      </c>
      <c r="BA70" t="s">
        <v>74</v>
      </c>
      <c r="BB70" t="s">
        <v>74</v>
      </c>
      <c r="BC70">
        <v>119</v>
      </c>
      <c r="BD70">
        <v>122</v>
      </c>
      <c r="BE70" t="s">
        <v>74</v>
      </c>
      <c r="BF70" t="s">
        <v>1510</v>
      </c>
      <c r="BG70" t="str">
        <f>HYPERLINK("http://dx.doi.org/10.1111/j.1365-3156.2011.02880.x","http://dx.doi.org/10.1111/j.1365-3156.2011.02880.x")</f>
        <v>http://dx.doi.org/10.1111/j.1365-3156.2011.02880.x</v>
      </c>
      <c r="BH70" t="s">
        <v>74</v>
      </c>
      <c r="BI70" t="s">
        <v>74</v>
      </c>
      <c r="BJ70">
        <v>4</v>
      </c>
      <c r="BK70" t="s">
        <v>250</v>
      </c>
      <c r="BL70" t="s">
        <v>98</v>
      </c>
      <c r="BM70" t="s">
        <v>250</v>
      </c>
      <c r="BN70" t="s">
        <v>1511</v>
      </c>
      <c r="BO70">
        <v>21906215</v>
      </c>
      <c r="BP70" t="s">
        <v>74</v>
      </c>
      <c r="BQ70" t="s">
        <v>74</v>
      </c>
      <c r="BR70" t="s">
        <v>74</v>
      </c>
      <c r="BS70" t="s">
        <v>101</v>
      </c>
      <c r="BT70" t="s">
        <v>1512</v>
      </c>
      <c r="BU70" t="str">
        <f>HYPERLINK("https%3A%2F%2Fwww.webofscience.com%2Fwos%2Fwoscc%2Ffull-record%2FWOS:000298328200013","View Full Record in Web of Science")</f>
        <v>View Full Record in Web of Science</v>
      </c>
    </row>
    <row r="71" spans="1:73" x14ac:dyDescent="0.25">
      <c r="A71" t="s">
        <v>3699</v>
      </c>
      <c r="B71" t="s">
        <v>72</v>
      </c>
      <c r="C71" t="s">
        <v>1513</v>
      </c>
      <c r="D71" t="s">
        <v>74</v>
      </c>
      <c r="E71" t="s">
        <v>74</v>
      </c>
      <c r="F71" t="s">
        <v>74</v>
      </c>
      <c r="G71" t="s">
        <v>1514</v>
      </c>
      <c r="H71" t="s">
        <v>74</v>
      </c>
      <c r="I71" t="s">
        <v>74</v>
      </c>
      <c r="J71" t="s">
        <v>1515</v>
      </c>
      <c r="K71" t="s">
        <v>852</v>
      </c>
      <c r="L71" t="s">
        <v>74</v>
      </c>
      <c r="M71" t="s">
        <v>74</v>
      </c>
      <c r="N71" t="s">
        <v>78</v>
      </c>
      <c r="O71" t="s">
        <v>79</v>
      </c>
      <c r="P71" t="s">
        <v>74</v>
      </c>
      <c r="Q71" t="s">
        <v>74</v>
      </c>
      <c r="R71" t="s">
        <v>74</v>
      </c>
      <c r="S71" t="s">
        <v>74</v>
      </c>
      <c r="T71" t="s">
        <v>74</v>
      </c>
      <c r="U71" t="s">
        <v>1516</v>
      </c>
      <c r="V71" t="s">
        <v>1517</v>
      </c>
      <c r="W71" t="s">
        <v>1518</v>
      </c>
      <c r="X71" t="s">
        <v>1519</v>
      </c>
      <c r="Y71" t="s">
        <v>74</v>
      </c>
      <c r="Z71" t="s">
        <v>1520</v>
      </c>
      <c r="AA71" t="s">
        <v>1521</v>
      </c>
      <c r="AB71" t="s">
        <v>1522</v>
      </c>
      <c r="AC71" t="s">
        <v>1523</v>
      </c>
      <c r="AD71" t="s">
        <v>1524</v>
      </c>
      <c r="AE71" t="s">
        <v>1524</v>
      </c>
      <c r="AF71" t="s">
        <v>1525</v>
      </c>
      <c r="AG71" t="s">
        <v>74</v>
      </c>
      <c r="AH71">
        <v>24</v>
      </c>
      <c r="AI71">
        <v>1</v>
      </c>
      <c r="AJ71">
        <v>1</v>
      </c>
      <c r="AK71">
        <v>2</v>
      </c>
      <c r="AL71">
        <v>4</v>
      </c>
      <c r="AM71" t="s">
        <v>864</v>
      </c>
      <c r="AN71" t="s">
        <v>216</v>
      </c>
      <c r="AO71" t="s">
        <v>865</v>
      </c>
      <c r="AP71" t="s">
        <v>866</v>
      </c>
      <c r="AQ71" t="s">
        <v>867</v>
      </c>
      <c r="AR71" t="s">
        <v>74</v>
      </c>
      <c r="AS71" t="s">
        <v>868</v>
      </c>
      <c r="AT71" t="s">
        <v>869</v>
      </c>
      <c r="AU71" t="s">
        <v>74</v>
      </c>
      <c r="AV71">
        <v>2018</v>
      </c>
      <c r="AW71">
        <v>60</v>
      </c>
      <c r="AX71" t="s">
        <v>74</v>
      </c>
      <c r="AY71" t="s">
        <v>74</v>
      </c>
      <c r="AZ71" t="s">
        <v>74</v>
      </c>
      <c r="BA71" t="s">
        <v>74</v>
      </c>
      <c r="BB71" t="s">
        <v>74</v>
      </c>
      <c r="BC71" t="s">
        <v>74</v>
      </c>
      <c r="BD71" t="s">
        <v>74</v>
      </c>
      <c r="BE71" t="s">
        <v>1526</v>
      </c>
      <c r="BF71" t="s">
        <v>1527</v>
      </c>
      <c r="BG71" t="str">
        <f>HYPERLINK("http://dx.doi.org/10.1590/S1678-9946201860076","http://dx.doi.org/10.1590/S1678-9946201860076")</f>
        <v>http://dx.doi.org/10.1590/S1678-9946201860076</v>
      </c>
      <c r="BH71" t="s">
        <v>74</v>
      </c>
      <c r="BI71" t="s">
        <v>74</v>
      </c>
      <c r="BJ71">
        <v>7</v>
      </c>
      <c r="BK71" t="s">
        <v>872</v>
      </c>
      <c r="BL71" t="s">
        <v>98</v>
      </c>
      <c r="BM71" t="s">
        <v>872</v>
      </c>
      <c r="BN71" t="s">
        <v>1528</v>
      </c>
      <c r="BO71">
        <v>30517246</v>
      </c>
      <c r="BP71" t="s">
        <v>527</v>
      </c>
      <c r="BQ71" t="s">
        <v>74</v>
      </c>
      <c r="BR71" t="s">
        <v>74</v>
      </c>
      <c r="BS71" t="s">
        <v>101</v>
      </c>
      <c r="BT71" t="s">
        <v>1529</v>
      </c>
      <c r="BU71" t="str">
        <f>HYPERLINK("https%3A%2F%2Fwww.webofscience.com%2Fwos%2Fwoscc%2Ffull-record%2FWOS:000452443800001","View Full Record in Web of Science")</f>
        <v>View Full Record in Web of Science</v>
      </c>
    </row>
    <row r="72" spans="1:73" x14ac:dyDescent="0.25">
      <c r="A72" t="s">
        <v>3700</v>
      </c>
      <c r="B72" t="s">
        <v>72</v>
      </c>
      <c r="C72" t="s">
        <v>1530</v>
      </c>
      <c r="D72" t="s">
        <v>74</v>
      </c>
      <c r="E72" t="s">
        <v>74</v>
      </c>
      <c r="F72" t="s">
        <v>74</v>
      </c>
      <c r="G72" t="s">
        <v>1531</v>
      </c>
      <c r="H72" t="s">
        <v>74</v>
      </c>
      <c r="I72" t="s">
        <v>74</v>
      </c>
      <c r="J72" t="s">
        <v>1532</v>
      </c>
      <c r="K72" t="s">
        <v>852</v>
      </c>
      <c r="L72" t="s">
        <v>74</v>
      </c>
      <c r="M72" t="s">
        <v>74</v>
      </c>
      <c r="N72" t="s">
        <v>78</v>
      </c>
      <c r="O72" t="s">
        <v>79</v>
      </c>
      <c r="P72" t="s">
        <v>74</v>
      </c>
      <c r="Q72" t="s">
        <v>74</v>
      </c>
      <c r="R72" t="s">
        <v>74</v>
      </c>
      <c r="S72" t="s">
        <v>74</v>
      </c>
      <c r="T72" t="s">
        <v>74</v>
      </c>
      <c r="U72" t="s">
        <v>1533</v>
      </c>
      <c r="V72" t="s">
        <v>1534</v>
      </c>
      <c r="W72" t="s">
        <v>1535</v>
      </c>
      <c r="X72" t="s">
        <v>1536</v>
      </c>
      <c r="Y72" t="s">
        <v>74</v>
      </c>
      <c r="Z72" t="s">
        <v>1537</v>
      </c>
      <c r="AA72" t="s">
        <v>1538</v>
      </c>
      <c r="AB72" t="s">
        <v>1539</v>
      </c>
      <c r="AC72" t="s">
        <v>1540</v>
      </c>
      <c r="AD72" t="s">
        <v>1541</v>
      </c>
      <c r="AE72" t="s">
        <v>1542</v>
      </c>
      <c r="AF72" t="s">
        <v>1543</v>
      </c>
      <c r="AG72" t="s">
        <v>74</v>
      </c>
      <c r="AH72">
        <v>33</v>
      </c>
      <c r="AI72">
        <v>9</v>
      </c>
      <c r="AJ72">
        <v>9</v>
      </c>
      <c r="AK72">
        <v>0</v>
      </c>
      <c r="AL72">
        <v>4</v>
      </c>
      <c r="AM72" t="s">
        <v>864</v>
      </c>
      <c r="AN72" t="s">
        <v>216</v>
      </c>
      <c r="AO72" t="s">
        <v>865</v>
      </c>
      <c r="AP72" t="s">
        <v>866</v>
      </c>
      <c r="AQ72" t="s">
        <v>867</v>
      </c>
      <c r="AR72" t="s">
        <v>74</v>
      </c>
      <c r="AS72" t="s">
        <v>868</v>
      </c>
      <c r="AT72" t="s">
        <v>869</v>
      </c>
      <c r="AU72" t="s">
        <v>74</v>
      </c>
      <c r="AV72">
        <v>2018</v>
      </c>
      <c r="AW72">
        <v>60</v>
      </c>
      <c r="AX72" t="s">
        <v>74</v>
      </c>
      <c r="AY72" t="s">
        <v>74</v>
      </c>
      <c r="AZ72" t="s">
        <v>74</v>
      </c>
      <c r="BA72" t="s">
        <v>74</v>
      </c>
      <c r="BB72" t="s">
        <v>74</v>
      </c>
      <c r="BC72" t="s">
        <v>74</v>
      </c>
      <c r="BD72" t="s">
        <v>74</v>
      </c>
      <c r="BE72" t="s">
        <v>1544</v>
      </c>
      <c r="BF72" t="s">
        <v>1545</v>
      </c>
      <c r="BG72" t="str">
        <f>HYPERLINK("http://dx.doi.org/10.1590/S1678-9946201860051","http://dx.doi.org/10.1590/S1678-9946201860051")</f>
        <v>http://dx.doi.org/10.1590/S1678-9946201860051</v>
      </c>
      <c r="BH72" t="s">
        <v>74</v>
      </c>
      <c r="BI72" t="s">
        <v>74</v>
      </c>
      <c r="BJ72">
        <v>7</v>
      </c>
      <c r="BK72" t="s">
        <v>872</v>
      </c>
      <c r="BL72" t="s">
        <v>98</v>
      </c>
      <c r="BM72" t="s">
        <v>872</v>
      </c>
      <c r="BN72" t="s">
        <v>1546</v>
      </c>
      <c r="BO72">
        <v>30231165</v>
      </c>
      <c r="BP72" t="s">
        <v>874</v>
      </c>
      <c r="BQ72" t="s">
        <v>74</v>
      </c>
      <c r="BR72" t="s">
        <v>74</v>
      </c>
      <c r="BS72" t="s">
        <v>101</v>
      </c>
      <c r="BT72" t="s">
        <v>1547</v>
      </c>
      <c r="BU72" t="str">
        <f>HYPERLINK("https%3A%2F%2Fwww.webofscience.com%2Fwos%2Fwoscc%2Ffull-record%2FWOS:000444616800007","View Full Record in Web of Science")</f>
        <v>View Full Record in Web of Science</v>
      </c>
    </row>
    <row r="73" spans="1:73" x14ac:dyDescent="0.25">
      <c r="A73" t="s">
        <v>3701</v>
      </c>
      <c r="B73" t="s">
        <v>72</v>
      </c>
      <c r="C73" t="s">
        <v>1548</v>
      </c>
      <c r="D73" t="s">
        <v>74</v>
      </c>
      <c r="E73" t="s">
        <v>74</v>
      </c>
      <c r="F73" t="s">
        <v>74</v>
      </c>
      <c r="G73" t="s">
        <v>1549</v>
      </c>
      <c r="H73" t="s">
        <v>74</v>
      </c>
      <c r="I73" t="s">
        <v>74</v>
      </c>
      <c r="J73" t="s">
        <v>1550</v>
      </c>
      <c r="K73" t="s">
        <v>1551</v>
      </c>
      <c r="L73" t="s">
        <v>74</v>
      </c>
      <c r="M73" t="s">
        <v>74</v>
      </c>
      <c r="N73" t="s">
        <v>78</v>
      </c>
      <c r="O73" t="s">
        <v>79</v>
      </c>
      <c r="P73" t="s">
        <v>74</v>
      </c>
      <c r="Q73" t="s">
        <v>74</v>
      </c>
      <c r="R73" t="s">
        <v>74</v>
      </c>
      <c r="S73" t="s">
        <v>74</v>
      </c>
      <c r="T73" t="s">
        <v>74</v>
      </c>
      <c r="U73" t="s">
        <v>1552</v>
      </c>
      <c r="V73" t="s">
        <v>1553</v>
      </c>
      <c r="W73" t="s">
        <v>1554</v>
      </c>
      <c r="X73" t="s">
        <v>1555</v>
      </c>
      <c r="Y73" t="s">
        <v>74</v>
      </c>
      <c r="Z73" t="s">
        <v>1556</v>
      </c>
      <c r="AA73" t="s">
        <v>539</v>
      </c>
      <c r="AB73" t="s">
        <v>74</v>
      </c>
      <c r="AC73" t="s">
        <v>1557</v>
      </c>
      <c r="AD73" t="s">
        <v>74</v>
      </c>
      <c r="AE73" t="s">
        <v>74</v>
      </c>
      <c r="AF73" t="s">
        <v>74</v>
      </c>
      <c r="AG73" t="s">
        <v>74</v>
      </c>
      <c r="AH73">
        <v>31</v>
      </c>
      <c r="AI73">
        <v>1</v>
      </c>
      <c r="AJ73">
        <v>1</v>
      </c>
      <c r="AK73">
        <v>1</v>
      </c>
      <c r="AL73">
        <v>3</v>
      </c>
      <c r="AM73" t="s">
        <v>1558</v>
      </c>
      <c r="AN73" t="s">
        <v>216</v>
      </c>
      <c r="AO73" t="s">
        <v>1559</v>
      </c>
      <c r="AP73" t="s">
        <v>1560</v>
      </c>
      <c r="AQ73" t="s">
        <v>1561</v>
      </c>
      <c r="AR73" t="s">
        <v>74</v>
      </c>
      <c r="AS73" t="s">
        <v>1562</v>
      </c>
      <c r="AT73" t="s">
        <v>1563</v>
      </c>
      <c r="AU73" t="s">
        <v>74</v>
      </c>
      <c r="AV73">
        <v>2020</v>
      </c>
      <c r="AW73">
        <v>29</v>
      </c>
      <c r="AX73">
        <v>2</v>
      </c>
      <c r="AY73" t="s">
        <v>74</v>
      </c>
      <c r="AZ73" t="s">
        <v>74</v>
      </c>
      <c r="BA73" t="s">
        <v>74</v>
      </c>
      <c r="BB73" t="s">
        <v>74</v>
      </c>
      <c r="BC73" t="s">
        <v>74</v>
      </c>
      <c r="BD73" t="s">
        <v>74</v>
      </c>
      <c r="BE73" t="s">
        <v>1564</v>
      </c>
      <c r="BF73" t="s">
        <v>1565</v>
      </c>
      <c r="BG73" t="str">
        <f>HYPERLINK("http://dx.doi.org/10.1590/S1984-29612020044","http://dx.doi.org/10.1590/S1984-29612020044")</f>
        <v>http://dx.doi.org/10.1590/S1984-29612020044</v>
      </c>
      <c r="BH73" t="s">
        <v>74</v>
      </c>
      <c r="BI73" t="s">
        <v>74</v>
      </c>
      <c r="BJ73">
        <v>13</v>
      </c>
      <c r="BK73" t="s">
        <v>632</v>
      </c>
      <c r="BL73" t="s">
        <v>98</v>
      </c>
      <c r="BM73" t="s">
        <v>632</v>
      </c>
      <c r="BN73" t="s">
        <v>1566</v>
      </c>
      <c r="BO73">
        <v>32609238</v>
      </c>
      <c r="BP73" t="s">
        <v>205</v>
      </c>
      <c r="BQ73" t="s">
        <v>74</v>
      </c>
      <c r="BR73" t="s">
        <v>74</v>
      </c>
      <c r="BS73" t="s">
        <v>101</v>
      </c>
      <c r="BT73" t="s">
        <v>1567</v>
      </c>
      <c r="BU73" t="str">
        <f>HYPERLINK("https%3A%2F%2Fwww.webofscience.com%2Fwos%2Fwoscc%2Ffull-record%2FWOS:000546658400001","View Full Record in Web of Science")</f>
        <v>View Full Record in Web of Science</v>
      </c>
    </row>
    <row r="74" spans="1:73" x14ac:dyDescent="0.25">
      <c r="A74" t="s">
        <v>3702</v>
      </c>
      <c r="B74" t="s">
        <v>72</v>
      </c>
      <c r="C74" t="s">
        <v>1568</v>
      </c>
      <c r="D74" t="s">
        <v>74</v>
      </c>
      <c r="E74" t="s">
        <v>74</v>
      </c>
      <c r="F74" t="s">
        <v>74</v>
      </c>
      <c r="G74" t="s">
        <v>1569</v>
      </c>
      <c r="H74" t="s">
        <v>74</v>
      </c>
      <c r="I74" t="s">
        <v>74</v>
      </c>
      <c r="J74" t="s">
        <v>1570</v>
      </c>
      <c r="K74" t="s">
        <v>1291</v>
      </c>
      <c r="L74" t="s">
        <v>74</v>
      </c>
      <c r="M74" t="s">
        <v>74</v>
      </c>
      <c r="N74" t="s">
        <v>78</v>
      </c>
      <c r="O74" t="s">
        <v>79</v>
      </c>
      <c r="P74" t="s">
        <v>74</v>
      </c>
      <c r="Q74" t="s">
        <v>74</v>
      </c>
      <c r="R74" t="s">
        <v>74</v>
      </c>
      <c r="S74" t="s">
        <v>74</v>
      </c>
      <c r="T74" t="s">
        <v>74</v>
      </c>
      <c r="U74" t="s">
        <v>1571</v>
      </c>
      <c r="V74" t="s">
        <v>1572</v>
      </c>
      <c r="W74" t="s">
        <v>1573</v>
      </c>
      <c r="X74" t="s">
        <v>1574</v>
      </c>
      <c r="Y74" t="s">
        <v>74</v>
      </c>
      <c r="Z74" t="s">
        <v>1575</v>
      </c>
      <c r="AA74" t="s">
        <v>1576</v>
      </c>
      <c r="AB74" t="s">
        <v>74</v>
      </c>
      <c r="AC74" t="s">
        <v>74</v>
      </c>
      <c r="AD74" t="s">
        <v>1577</v>
      </c>
      <c r="AE74" t="s">
        <v>1578</v>
      </c>
      <c r="AF74" t="s">
        <v>1579</v>
      </c>
      <c r="AG74" t="s">
        <v>74</v>
      </c>
      <c r="AH74">
        <v>60</v>
      </c>
      <c r="AI74">
        <v>0</v>
      </c>
      <c r="AJ74">
        <v>0</v>
      </c>
      <c r="AK74">
        <v>1</v>
      </c>
      <c r="AL74">
        <v>1</v>
      </c>
      <c r="AM74" t="s">
        <v>450</v>
      </c>
      <c r="AN74" t="s">
        <v>451</v>
      </c>
      <c r="AO74" t="s">
        <v>452</v>
      </c>
      <c r="AP74" t="s">
        <v>1302</v>
      </c>
      <c r="AQ74" t="s">
        <v>74</v>
      </c>
      <c r="AR74" t="s">
        <v>74</v>
      </c>
      <c r="AS74" t="s">
        <v>1303</v>
      </c>
      <c r="AT74" t="s">
        <v>1304</v>
      </c>
      <c r="AU74" t="s">
        <v>563</v>
      </c>
      <c r="AV74">
        <v>2022</v>
      </c>
      <c r="AW74">
        <v>30</v>
      </c>
      <c r="AX74" t="s">
        <v>74</v>
      </c>
      <c r="AY74" t="s">
        <v>74</v>
      </c>
      <c r="AZ74" t="s">
        <v>74</v>
      </c>
      <c r="BA74" t="s">
        <v>74</v>
      </c>
      <c r="BB74" t="s">
        <v>74</v>
      </c>
      <c r="BC74" t="s">
        <v>74</v>
      </c>
      <c r="BD74" t="s">
        <v>74</v>
      </c>
      <c r="BE74">
        <v>100712</v>
      </c>
      <c r="BF74" t="s">
        <v>1580</v>
      </c>
      <c r="BG74" t="str">
        <f>HYPERLINK("http://dx.doi.org/10.1016/j.vprsr.2022.100712","http://dx.doi.org/10.1016/j.vprsr.2022.100712")</f>
        <v>http://dx.doi.org/10.1016/j.vprsr.2022.100712</v>
      </c>
      <c r="BH74" t="s">
        <v>74</v>
      </c>
      <c r="BI74" t="s">
        <v>74</v>
      </c>
      <c r="BJ74">
        <v>8</v>
      </c>
      <c r="BK74" t="s">
        <v>632</v>
      </c>
      <c r="BL74" t="s">
        <v>1024</v>
      </c>
      <c r="BM74" t="s">
        <v>632</v>
      </c>
      <c r="BN74" t="s">
        <v>1581</v>
      </c>
      <c r="BO74">
        <v>35431070</v>
      </c>
      <c r="BP74" t="s">
        <v>74</v>
      </c>
      <c r="BQ74" t="s">
        <v>74</v>
      </c>
      <c r="BR74" t="s">
        <v>74</v>
      </c>
      <c r="BS74" t="s">
        <v>101</v>
      </c>
      <c r="BT74" t="s">
        <v>1582</v>
      </c>
      <c r="BU74" t="str">
        <f>HYPERLINK("https%3A%2F%2Fwww.webofscience.com%2Fwos%2Fwoscc%2Ffull-record%2FWOS:000790509600003","View Full Record in Web of Science")</f>
        <v>View Full Record in Web of Science</v>
      </c>
    </row>
    <row r="75" spans="1:73" x14ac:dyDescent="0.25">
      <c r="A75" t="s">
        <v>3703</v>
      </c>
      <c r="B75" t="s">
        <v>72</v>
      </c>
      <c r="C75" t="s">
        <v>1583</v>
      </c>
      <c r="D75" t="s">
        <v>74</v>
      </c>
      <c r="E75" t="s">
        <v>74</v>
      </c>
      <c r="F75" t="s">
        <v>74</v>
      </c>
      <c r="G75" t="s">
        <v>1584</v>
      </c>
      <c r="H75" t="s">
        <v>74</v>
      </c>
      <c r="I75" t="s">
        <v>74</v>
      </c>
      <c r="J75" t="s">
        <v>1585</v>
      </c>
      <c r="K75" t="s">
        <v>396</v>
      </c>
      <c r="L75" t="s">
        <v>74</v>
      </c>
      <c r="M75" t="s">
        <v>74</v>
      </c>
      <c r="N75" t="s">
        <v>78</v>
      </c>
      <c r="O75" t="s">
        <v>79</v>
      </c>
      <c r="P75" t="s">
        <v>74</v>
      </c>
      <c r="Q75" t="s">
        <v>74</v>
      </c>
      <c r="R75" t="s">
        <v>74</v>
      </c>
      <c r="S75" t="s">
        <v>74</v>
      </c>
      <c r="T75" t="s">
        <v>74</v>
      </c>
      <c r="U75" t="s">
        <v>1586</v>
      </c>
      <c r="V75" t="s">
        <v>1587</v>
      </c>
      <c r="W75" t="s">
        <v>1588</v>
      </c>
      <c r="X75" t="s">
        <v>1589</v>
      </c>
      <c r="Y75" t="s">
        <v>74</v>
      </c>
      <c r="Z75" t="s">
        <v>1590</v>
      </c>
      <c r="AA75" t="s">
        <v>1591</v>
      </c>
      <c r="AB75" t="s">
        <v>1592</v>
      </c>
      <c r="AC75" t="s">
        <v>1593</v>
      </c>
      <c r="AD75" t="s">
        <v>521</v>
      </c>
      <c r="AE75" t="s">
        <v>522</v>
      </c>
      <c r="AF75" t="s">
        <v>1594</v>
      </c>
      <c r="AG75" t="s">
        <v>74</v>
      </c>
      <c r="AH75">
        <v>41</v>
      </c>
      <c r="AI75">
        <v>16</v>
      </c>
      <c r="AJ75">
        <v>21</v>
      </c>
      <c r="AK75">
        <v>2</v>
      </c>
      <c r="AL75">
        <v>18</v>
      </c>
      <c r="AM75" t="s">
        <v>403</v>
      </c>
      <c r="AN75" t="s">
        <v>404</v>
      </c>
      <c r="AO75" t="s">
        <v>405</v>
      </c>
      <c r="AP75" t="s">
        <v>406</v>
      </c>
      <c r="AQ75" t="s">
        <v>1437</v>
      </c>
      <c r="AR75" t="s">
        <v>74</v>
      </c>
      <c r="AS75" t="s">
        <v>407</v>
      </c>
      <c r="AT75" t="s">
        <v>408</v>
      </c>
      <c r="AU75" t="s">
        <v>771</v>
      </c>
      <c r="AV75">
        <v>2015</v>
      </c>
      <c r="AW75">
        <v>110</v>
      </c>
      <c r="AX75">
        <v>6</v>
      </c>
      <c r="AY75" t="s">
        <v>74</v>
      </c>
      <c r="AZ75" t="s">
        <v>74</v>
      </c>
      <c r="BA75" t="s">
        <v>74</v>
      </c>
      <c r="BB75" t="s">
        <v>74</v>
      </c>
      <c r="BC75">
        <v>739</v>
      </c>
      <c r="BD75">
        <v>744</v>
      </c>
      <c r="BE75" t="s">
        <v>74</v>
      </c>
      <c r="BF75" t="s">
        <v>1595</v>
      </c>
      <c r="BG75" t="str">
        <f>HYPERLINK("http://dx.doi.org/10.1590/0074-02760150106","http://dx.doi.org/10.1590/0074-02760150106")</f>
        <v>http://dx.doi.org/10.1590/0074-02760150106</v>
      </c>
      <c r="BH75" t="s">
        <v>74</v>
      </c>
      <c r="BI75" t="s">
        <v>74</v>
      </c>
      <c r="BJ75">
        <v>6</v>
      </c>
      <c r="BK75" t="s">
        <v>320</v>
      </c>
      <c r="BL75" t="s">
        <v>98</v>
      </c>
      <c r="BM75" t="s">
        <v>320</v>
      </c>
      <c r="BN75" t="s">
        <v>1596</v>
      </c>
      <c r="BO75">
        <v>26517652</v>
      </c>
      <c r="BP75" t="s">
        <v>412</v>
      </c>
      <c r="BQ75" t="s">
        <v>74</v>
      </c>
      <c r="BR75" t="s">
        <v>74</v>
      </c>
      <c r="BS75" t="s">
        <v>101</v>
      </c>
      <c r="BT75" t="s">
        <v>1597</v>
      </c>
      <c r="BU75" t="str">
        <f>HYPERLINK("https%3A%2F%2Fwww.webofscience.com%2Fwos%2Fwoscc%2Ffull-record%2FWOS:000364428100005","View Full Record in Web of Science")</f>
        <v>View Full Record in Web of Science</v>
      </c>
    </row>
    <row r="76" spans="1:73" x14ac:dyDescent="0.25">
      <c r="A76" t="s">
        <v>3704</v>
      </c>
      <c r="B76" t="s">
        <v>72</v>
      </c>
      <c r="C76" t="s">
        <v>1598</v>
      </c>
      <c r="D76" t="s">
        <v>74</v>
      </c>
      <c r="E76" t="s">
        <v>74</v>
      </c>
      <c r="F76" t="s">
        <v>74</v>
      </c>
      <c r="G76" t="s">
        <v>1599</v>
      </c>
      <c r="H76" t="s">
        <v>74</v>
      </c>
      <c r="I76" t="s">
        <v>74</v>
      </c>
      <c r="J76" t="s">
        <v>1600</v>
      </c>
      <c r="K76" t="s">
        <v>184</v>
      </c>
      <c r="L76" t="s">
        <v>74</v>
      </c>
      <c r="M76" t="s">
        <v>74</v>
      </c>
      <c r="N76" t="s">
        <v>78</v>
      </c>
      <c r="O76" t="s">
        <v>79</v>
      </c>
      <c r="P76" t="s">
        <v>74</v>
      </c>
      <c r="Q76" t="s">
        <v>74</v>
      </c>
      <c r="R76" t="s">
        <v>74</v>
      </c>
      <c r="S76" t="s">
        <v>74</v>
      </c>
      <c r="T76" t="s">
        <v>74</v>
      </c>
      <c r="U76" t="s">
        <v>1601</v>
      </c>
      <c r="V76" t="s">
        <v>1602</v>
      </c>
      <c r="W76" t="s">
        <v>1603</v>
      </c>
      <c r="X76" t="s">
        <v>1604</v>
      </c>
      <c r="Y76" t="s">
        <v>74</v>
      </c>
      <c r="Z76" t="s">
        <v>1605</v>
      </c>
      <c r="AA76" t="s">
        <v>1606</v>
      </c>
      <c r="AB76" t="s">
        <v>74</v>
      </c>
      <c r="AC76" t="s">
        <v>74</v>
      </c>
      <c r="AD76" t="s">
        <v>1607</v>
      </c>
      <c r="AE76" t="s">
        <v>1608</v>
      </c>
      <c r="AF76" t="s">
        <v>1609</v>
      </c>
      <c r="AG76" t="s">
        <v>74</v>
      </c>
      <c r="AH76">
        <v>34</v>
      </c>
      <c r="AI76">
        <v>4</v>
      </c>
      <c r="AJ76">
        <v>4</v>
      </c>
      <c r="AK76">
        <v>1</v>
      </c>
      <c r="AL76">
        <v>5</v>
      </c>
      <c r="AM76" t="s">
        <v>193</v>
      </c>
      <c r="AN76" t="s">
        <v>194</v>
      </c>
      <c r="AO76" t="s">
        <v>195</v>
      </c>
      <c r="AP76" t="s">
        <v>196</v>
      </c>
      <c r="AQ76" t="s">
        <v>197</v>
      </c>
      <c r="AR76" t="s">
        <v>74</v>
      </c>
      <c r="AS76" t="s">
        <v>198</v>
      </c>
      <c r="AT76" t="s">
        <v>199</v>
      </c>
      <c r="AU76" t="s">
        <v>1610</v>
      </c>
      <c r="AV76">
        <v>2019</v>
      </c>
      <c r="AW76">
        <v>79</v>
      </c>
      <c r="AX76">
        <v>1</v>
      </c>
      <c r="AY76" t="s">
        <v>74</v>
      </c>
      <c r="AZ76" t="s">
        <v>74</v>
      </c>
      <c r="BA76" t="s">
        <v>74</v>
      </c>
      <c r="BB76" t="s">
        <v>74</v>
      </c>
      <c r="BC76">
        <v>38</v>
      </c>
      <c r="BD76">
        <v>44</v>
      </c>
      <c r="BE76" t="s">
        <v>74</v>
      </c>
      <c r="BF76" t="s">
        <v>1611</v>
      </c>
      <c r="BG76" t="str">
        <f>HYPERLINK("http://dx.doi.org/10.1590/1519-6984.173449","http://dx.doi.org/10.1590/1519-6984.173449")</f>
        <v>http://dx.doi.org/10.1590/1519-6984.173449</v>
      </c>
      <c r="BH76" t="s">
        <v>74</v>
      </c>
      <c r="BI76" t="s">
        <v>74</v>
      </c>
      <c r="BJ76">
        <v>7</v>
      </c>
      <c r="BK76" t="s">
        <v>202</v>
      </c>
      <c r="BL76" t="s">
        <v>98</v>
      </c>
      <c r="BM76" t="s">
        <v>203</v>
      </c>
      <c r="BN76" t="s">
        <v>1612</v>
      </c>
      <c r="BO76">
        <v>29694563</v>
      </c>
      <c r="BP76" t="s">
        <v>874</v>
      </c>
      <c r="BQ76" t="s">
        <v>74</v>
      </c>
      <c r="BR76" t="s">
        <v>74</v>
      </c>
      <c r="BS76" t="s">
        <v>101</v>
      </c>
      <c r="BT76" t="s">
        <v>1613</v>
      </c>
      <c r="BU76" t="str">
        <f>HYPERLINK("https%3A%2F%2Fwww.webofscience.com%2Fwos%2Fwoscc%2Ffull-record%2FWOS:000457344500006","View Full Record in Web of Science")</f>
        <v>View Full Record in Web of Science</v>
      </c>
    </row>
    <row r="77" spans="1:73" x14ac:dyDescent="0.25">
      <c r="A77" t="s">
        <v>3705</v>
      </c>
      <c r="B77" t="s">
        <v>72</v>
      </c>
      <c r="C77" t="s">
        <v>1614</v>
      </c>
      <c r="D77" t="s">
        <v>74</v>
      </c>
      <c r="E77" t="s">
        <v>74</v>
      </c>
      <c r="F77" t="s">
        <v>74</v>
      </c>
      <c r="G77" t="s">
        <v>1615</v>
      </c>
      <c r="H77" t="s">
        <v>74</v>
      </c>
      <c r="I77" t="s">
        <v>74</v>
      </c>
      <c r="J77" t="s">
        <v>1616</v>
      </c>
      <c r="K77" t="s">
        <v>1617</v>
      </c>
      <c r="L77" t="s">
        <v>74</v>
      </c>
      <c r="M77" t="s">
        <v>74</v>
      </c>
      <c r="N77" t="s">
        <v>78</v>
      </c>
      <c r="O77" t="s">
        <v>79</v>
      </c>
      <c r="P77" t="s">
        <v>74</v>
      </c>
      <c r="Q77" t="s">
        <v>74</v>
      </c>
      <c r="R77" t="s">
        <v>74</v>
      </c>
      <c r="S77" t="s">
        <v>74</v>
      </c>
      <c r="T77" t="s">
        <v>74</v>
      </c>
      <c r="U77" t="s">
        <v>1618</v>
      </c>
      <c r="V77" t="s">
        <v>1619</v>
      </c>
      <c r="W77" t="s">
        <v>1620</v>
      </c>
      <c r="X77" t="s">
        <v>1621</v>
      </c>
      <c r="Y77" t="s">
        <v>74</v>
      </c>
      <c r="Z77" t="s">
        <v>1622</v>
      </c>
      <c r="AA77" t="s">
        <v>1623</v>
      </c>
      <c r="AB77" t="s">
        <v>74</v>
      </c>
      <c r="AC77" t="s">
        <v>74</v>
      </c>
      <c r="AD77" t="s">
        <v>1624</v>
      </c>
      <c r="AE77" t="s">
        <v>666</v>
      </c>
      <c r="AF77" t="s">
        <v>1625</v>
      </c>
      <c r="AG77" t="s">
        <v>74</v>
      </c>
      <c r="AH77">
        <v>43</v>
      </c>
      <c r="AI77">
        <v>2</v>
      </c>
      <c r="AJ77">
        <v>2</v>
      </c>
      <c r="AK77">
        <v>1</v>
      </c>
      <c r="AL77">
        <v>8</v>
      </c>
      <c r="AM77" t="s">
        <v>1626</v>
      </c>
      <c r="AN77" t="s">
        <v>1627</v>
      </c>
      <c r="AO77" t="s">
        <v>1628</v>
      </c>
      <c r="AP77" t="s">
        <v>1629</v>
      </c>
      <c r="AQ77" t="s">
        <v>1630</v>
      </c>
      <c r="AR77" t="s">
        <v>74</v>
      </c>
      <c r="AS77" t="s">
        <v>1631</v>
      </c>
      <c r="AT77" t="s">
        <v>1632</v>
      </c>
      <c r="AU77" t="s">
        <v>1633</v>
      </c>
      <c r="AV77">
        <v>2019</v>
      </c>
      <c r="AW77">
        <v>19</v>
      </c>
      <c r="AX77">
        <v>10</v>
      </c>
      <c r="AY77" t="s">
        <v>74</v>
      </c>
      <c r="AZ77" t="s">
        <v>74</v>
      </c>
      <c r="BA77" t="s">
        <v>74</v>
      </c>
      <c r="BB77" t="s">
        <v>74</v>
      </c>
      <c r="BC77">
        <v>717</v>
      </c>
      <c r="BD77">
        <v>723</v>
      </c>
      <c r="BE77" t="s">
        <v>74</v>
      </c>
      <c r="BF77" t="s">
        <v>1634</v>
      </c>
      <c r="BG77" t="str">
        <f>HYPERLINK("http://dx.doi.org/10.1089/vbz.2018.2394","http://dx.doi.org/10.1089/vbz.2018.2394")</f>
        <v>http://dx.doi.org/10.1089/vbz.2018.2394</v>
      </c>
      <c r="BH77" t="s">
        <v>74</v>
      </c>
      <c r="BI77" t="s">
        <v>1635</v>
      </c>
      <c r="BJ77">
        <v>7</v>
      </c>
      <c r="BK77" t="s">
        <v>1636</v>
      </c>
      <c r="BL77" t="s">
        <v>98</v>
      </c>
      <c r="BM77" t="s">
        <v>1636</v>
      </c>
      <c r="BN77" t="s">
        <v>1637</v>
      </c>
      <c r="BO77">
        <v>31306080</v>
      </c>
      <c r="BP77" t="s">
        <v>74</v>
      </c>
      <c r="BQ77" t="s">
        <v>74</v>
      </c>
      <c r="BR77" t="s">
        <v>74</v>
      </c>
      <c r="BS77" t="s">
        <v>101</v>
      </c>
      <c r="BT77" t="s">
        <v>1638</v>
      </c>
      <c r="BU77" t="str">
        <f>HYPERLINK("https%3A%2F%2Fwww.webofscience.com%2Fwos%2Fwoscc%2Ffull-record%2FWOS:000476180900001","View Full Record in Web of Science")</f>
        <v>View Full Record in Web of Science</v>
      </c>
    </row>
    <row r="78" spans="1:73" x14ac:dyDescent="0.25">
      <c r="A78" t="s">
        <v>3706</v>
      </c>
      <c r="B78" t="s">
        <v>72</v>
      </c>
      <c r="C78" t="s">
        <v>1639</v>
      </c>
      <c r="D78" t="s">
        <v>74</v>
      </c>
      <c r="E78" t="s">
        <v>74</v>
      </c>
      <c r="F78" t="s">
        <v>74</v>
      </c>
      <c r="G78" t="s">
        <v>1639</v>
      </c>
      <c r="H78" t="s">
        <v>74</v>
      </c>
      <c r="I78" t="s">
        <v>74</v>
      </c>
      <c r="J78" t="s">
        <v>1640</v>
      </c>
      <c r="K78" t="s">
        <v>959</v>
      </c>
      <c r="L78" t="s">
        <v>74</v>
      </c>
      <c r="M78" t="s">
        <v>74</v>
      </c>
      <c r="N78" t="s">
        <v>78</v>
      </c>
      <c r="O78" t="s">
        <v>1641</v>
      </c>
      <c r="P78" t="s">
        <v>74</v>
      </c>
      <c r="Q78" t="s">
        <v>74</v>
      </c>
      <c r="R78" t="s">
        <v>74</v>
      </c>
      <c r="S78" t="s">
        <v>74</v>
      </c>
      <c r="T78" t="s">
        <v>74</v>
      </c>
      <c r="U78" t="s">
        <v>74</v>
      </c>
      <c r="V78" t="s">
        <v>74</v>
      </c>
      <c r="W78" t="s">
        <v>74</v>
      </c>
      <c r="X78" t="s">
        <v>74</v>
      </c>
      <c r="Y78" t="s">
        <v>74</v>
      </c>
      <c r="Z78" t="s">
        <v>74</v>
      </c>
      <c r="AA78" t="s">
        <v>74</v>
      </c>
      <c r="AB78" t="s">
        <v>74</v>
      </c>
      <c r="AC78" t="s">
        <v>74</v>
      </c>
      <c r="AD78" t="s">
        <v>74</v>
      </c>
      <c r="AE78" t="s">
        <v>74</v>
      </c>
      <c r="AF78" t="s">
        <v>74</v>
      </c>
      <c r="AG78" t="s">
        <v>74</v>
      </c>
      <c r="AH78">
        <v>0</v>
      </c>
      <c r="AI78">
        <v>2</v>
      </c>
      <c r="AJ78">
        <v>2</v>
      </c>
      <c r="AK78">
        <v>0</v>
      </c>
      <c r="AL78">
        <v>2</v>
      </c>
      <c r="AM78" t="s">
        <v>1642</v>
      </c>
      <c r="AN78" t="s">
        <v>170</v>
      </c>
      <c r="AO78" t="s">
        <v>1643</v>
      </c>
      <c r="AP78" t="s">
        <v>971</v>
      </c>
      <c r="AQ78" t="s">
        <v>74</v>
      </c>
      <c r="AR78" t="s">
        <v>74</v>
      </c>
      <c r="AS78" t="s">
        <v>973</v>
      </c>
      <c r="AT78" t="s">
        <v>974</v>
      </c>
      <c r="AU78" t="s">
        <v>74</v>
      </c>
      <c r="AV78">
        <v>1966</v>
      </c>
      <c r="AW78">
        <v>52</v>
      </c>
      <c r="AX78">
        <v>3</v>
      </c>
      <c r="AY78" t="s">
        <v>74</v>
      </c>
      <c r="AZ78" t="s">
        <v>74</v>
      </c>
      <c r="BA78" t="s">
        <v>74</v>
      </c>
      <c r="BB78" t="s">
        <v>74</v>
      </c>
      <c r="BC78">
        <v>502</v>
      </c>
      <c r="BD78" t="s">
        <v>1644</v>
      </c>
      <c r="BE78" t="s">
        <v>74</v>
      </c>
      <c r="BF78" t="s">
        <v>1645</v>
      </c>
      <c r="BG78" t="str">
        <f>HYPERLINK("http://dx.doi.org/10.2307/3276318","http://dx.doi.org/10.2307/3276318")</f>
        <v>http://dx.doi.org/10.2307/3276318</v>
      </c>
      <c r="BH78" t="s">
        <v>74</v>
      </c>
      <c r="BI78" t="s">
        <v>74</v>
      </c>
      <c r="BJ78">
        <v>0</v>
      </c>
      <c r="BK78" t="s">
        <v>550</v>
      </c>
      <c r="BL78" t="s">
        <v>98</v>
      </c>
      <c r="BM78" t="s">
        <v>550</v>
      </c>
      <c r="BN78">
        <v>79708</v>
      </c>
      <c r="BO78" t="s">
        <v>74</v>
      </c>
      <c r="BP78" t="s">
        <v>74</v>
      </c>
      <c r="BQ78" t="s">
        <v>74</v>
      </c>
      <c r="BR78" t="s">
        <v>74</v>
      </c>
      <c r="BS78" t="s">
        <v>101</v>
      </c>
      <c r="BT78" t="s">
        <v>1646</v>
      </c>
      <c r="BU78" t="str">
        <f>HYPERLINK("https%3A%2F%2Fwww.webofscience.com%2Fwos%2Fwoscc%2Ffull-record%2FWOS:A19667970800019","View Full Record in Web of Science")</f>
        <v>View Full Record in Web of Science</v>
      </c>
    </row>
    <row r="79" spans="1:73" x14ac:dyDescent="0.25">
      <c r="A79" t="s">
        <v>3707</v>
      </c>
      <c r="B79" t="s">
        <v>72</v>
      </c>
      <c r="C79" t="s">
        <v>1647</v>
      </c>
      <c r="D79" t="s">
        <v>74</v>
      </c>
      <c r="E79" t="s">
        <v>74</v>
      </c>
      <c r="F79" t="s">
        <v>74</v>
      </c>
      <c r="G79" t="s">
        <v>1648</v>
      </c>
      <c r="H79" t="s">
        <v>74</v>
      </c>
      <c r="I79" t="s">
        <v>74</v>
      </c>
      <c r="J79" t="s">
        <v>1649</v>
      </c>
      <c r="K79" t="s">
        <v>302</v>
      </c>
      <c r="L79" t="s">
        <v>74</v>
      </c>
      <c r="M79" t="s">
        <v>74</v>
      </c>
      <c r="N79" t="s">
        <v>78</v>
      </c>
      <c r="O79" t="s">
        <v>79</v>
      </c>
      <c r="P79" t="s">
        <v>74</v>
      </c>
      <c r="Q79" t="s">
        <v>74</v>
      </c>
      <c r="R79" t="s">
        <v>74</v>
      </c>
      <c r="S79" t="s">
        <v>74</v>
      </c>
      <c r="T79" t="s">
        <v>74</v>
      </c>
      <c r="U79" t="s">
        <v>1650</v>
      </c>
      <c r="V79" t="s">
        <v>1651</v>
      </c>
      <c r="W79" t="s">
        <v>1652</v>
      </c>
      <c r="X79" t="s">
        <v>1653</v>
      </c>
      <c r="Y79" t="s">
        <v>74</v>
      </c>
      <c r="Z79" t="s">
        <v>1654</v>
      </c>
      <c r="AA79" t="s">
        <v>518</v>
      </c>
      <c r="AB79" t="s">
        <v>1655</v>
      </c>
      <c r="AC79" t="s">
        <v>1656</v>
      </c>
      <c r="AD79" t="s">
        <v>1657</v>
      </c>
      <c r="AE79" t="s">
        <v>1658</v>
      </c>
      <c r="AF79" t="s">
        <v>1659</v>
      </c>
      <c r="AG79" t="s">
        <v>74</v>
      </c>
      <c r="AH79">
        <v>31</v>
      </c>
      <c r="AI79">
        <v>31</v>
      </c>
      <c r="AJ79">
        <v>33</v>
      </c>
      <c r="AK79">
        <v>0</v>
      </c>
      <c r="AL79">
        <v>22</v>
      </c>
      <c r="AM79" t="s">
        <v>312</v>
      </c>
      <c r="AN79" t="s">
        <v>313</v>
      </c>
      <c r="AO79" t="s">
        <v>314</v>
      </c>
      <c r="AP79" t="s">
        <v>315</v>
      </c>
      <c r="AQ79" t="s">
        <v>74</v>
      </c>
      <c r="AR79" t="s">
        <v>74</v>
      </c>
      <c r="AS79" t="s">
        <v>316</v>
      </c>
      <c r="AT79" t="s">
        <v>317</v>
      </c>
      <c r="AU79" t="s">
        <v>1660</v>
      </c>
      <c r="AV79">
        <v>2012</v>
      </c>
      <c r="AW79">
        <v>5</v>
      </c>
      <c r="AX79" t="s">
        <v>74</v>
      </c>
      <c r="AY79" t="s">
        <v>74</v>
      </c>
      <c r="AZ79" t="s">
        <v>74</v>
      </c>
      <c r="BA79" t="s">
        <v>74</v>
      </c>
      <c r="BB79" t="s">
        <v>74</v>
      </c>
      <c r="BC79" t="s">
        <v>74</v>
      </c>
      <c r="BD79" t="s">
        <v>74</v>
      </c>
      <c r="BE79">
        <v>248</v>
      </c>
      <c r="BF79" t="s">
        <v>1661</v>
      </c>
      <c r="BG79" t="str">
        <f>HYPERLINK("http://dx.doi.org/10.1186/1756-3305-5-248","http://dx.doi.org/10.1186/1756-3305-5-248")</f>
        <v>http://dx.doi.org/10.1186/1756-3305-5-248</v>
      </c>
      <c r="BH79" t="s">
        <v>74</v>
      </c>
      <c r="BI79" t="s">
        <v>74</v>
      </c>
      <c r="BJ79">
        <v>9</v>
      </c>
      <c r="BK79" t="s">
        <v>320</v>
      </c>
      <c r="BL79" t="s">
        <v>98</v>
      </c>
      <c r="BM79" t="s">
        <v>320</v>
      </c>
      <c r="BN79" t="s">
        <v>1662</v>
      </c>
      <c r="BO79">
        <v>23130987</v>
      </c>
      <c r="BP79" t="s">
        <v>484</v>
      </c>
      <c r="BQ79" t="s">
        <v>74</v>
      </c>
      <c r="BR79" t="s">
        <v>74</v>
      </c>
      <c r="BS79" t="s">
        <v>101</v>
      </c>
      <c r="BT79" t="s">
        <v>1663</v>
      </c>
      <c r="BU79" t="str">
        <f>HYPERLINK("https%3A%2F%2Fwww.webofscience.com%2Fwos%2Fwoscc%2Ffull-record%2FWOS:000311969300001","View Full Record in Web of Science")</f>
        <v>View Full Record in Web of Science</v>
      </c>
    </row>
    <row r="80" spans="1:73" x14ac:dyDescent="0.25">
      <c r="A80" t="s">
        <v>3708</v>
      </c>
      <c r="B80" t="s">
        <v>1105</v>
      </c>
      <c r="C80" t="s">
        <v>1664</v>
      </c>
      <c r="D80" t="s">
        <v>74</v>
      </c>
      <c r="E80" t="s">
        <v>74</v>
      </c>
      <c r="F80" t="s">
        <v>1665</v>
      </c>
      <c r="G80" t="s">
        <v>1666</v>
      </c>
      <c r="H80" t="s">
        <v>74</v>
      </c>
      <c r="I80" t="s">
        <v>74</v>
      </c>
      <c r="J80" t="s">
        <v>1667</v>
      </c>
      <c r="K80" t="s">
        <v>1668</v>
      </c>
      <c r="L80" t="s">
        <v>1669</v>
      </c>
      <c r="M80" t="s">
        <v>74</v>
      </c>
      <c r="N80" t="s">
        <v>78</v>
      </c>
      <c r="O80" t="s">
        <v>1112</v>
      </c>
      <c r="P80" t="s">
        <v>1670</v>
      </c>
      <c r="Q80" t="s">
        <v>1671</v>
      </c>
      <c r="R80" t="s">
        <v>1672</v>
      </c>
      <c r="S80" t="s">
        <v>74</v>
      </c>
      <c r="T80" t="s">
        <v>74</v>
      </c>
      <c r="U80" t="s">
        <v>74</v>
      </c>
      <c r="V80" t="s">
        <v>1673</v>
      </c>
      <c r="W80" t="s">
        <v>1674</v>
      </c>
      <c r="X80" t="s">
        <v>1675</v>
      </c>
      <c r="Y80" t="s">
        <v>74</v>
      </c>
      <c r="Z80" t="s">
        <v>1676</v>
      </c>
      <c r="AA80" t="s">
        <v>1677</v>
      </c>
      <c r="AB80" t="s">
        <v>1678</v>
      </c>
      <c r="AC80" t="s">
        <v>1679</v>
      </c>
      <c r="AD80" t="s">
        <v>74</v>
      </c>
      <c r="AE80" t="s">
        <v>74</v>
      </c>
      <c r="AF80" t="s">
        <v>74</v>
      </c>
      <c r="AG80" t="s">
        <v>74</v>
      </c>
      <c r="AH80">
        <v>27</v>
      </c>
      <c r="AI80">
        <v>0</v>
      </c>
      <c r="AJ80">
        <v>0</v>
      </c>
      <c r="AK80">
        <v>1</v>
      </c>
      <c r="AL80">
        <v>1</v>
      </c>
      <c r="AM80" t="s">
        <v>1680</v>
      </c>
      <c r="AN80" t="s">
        <v>1681</v>
      </c>
      <c r="AO80" t="s">
        <v>1682</v>
      </c>
      <c r="AP80" t="s">
        <v>1683</v>
      </c>
      <c r="AQ80" t="s">
        <v>74</v>
      </c>
      <c r="AR80" t="s">
        <v>74</v>
      </c>
      <c r="AS80" t="s">
        <v>1684</v>
      </c>
      <c r="AT80" t="s">
        <v>1685</v>
      </c>
      <c r="AU80" t="s">
        <v>74</v>
      </c>
      <c r="AV80">
        <v>2019</v>
      </c>
      <c r="AW80">
        <v>250</v>
      </c>
      <c r="AX80" t="s">
        <v>74</v>
      </c>
      <c r="AY80" t="s">
        <v>74</v>
      </c>
      <c r="AZ80" t="s">
        <v>74</v>
      </c>
      <c r="BA80" t="s">
        <v>74</v>
      </c>
      <c r="BB80" t="s">
        <v>74</v>
      </c>
      <c r="BC80" t="s">
        <v>74</v>
      </c>
      <c r="BD80" t="s">
        <v>74</v>
      </c>
      <c r="BE80">
        <v>12051</v>
      </c>
      <c r="BF80" t="s">
        <v>1686</v>
      </c>
      <c r="BG80" t="str">
        <f>HYPERLINK("http://dx.doi.org/10.1088/1755-1315/250/1/012051","http://dx.doi.org/10.1088/1755-1315/250/1/012051")</f>
        <v>http://dx.doi.org/10.1088/1755-1315/250/1/012051</v>
      </c>
      <c r="BH80" t="s">
        <v>74</v>
      </c>
      <c r="BI80" t="s">
        <v>74</v>
      </c>
      <c r="BJ80">
        <v>8</v>
      </c>
      <c r="BK80" t="s">
        <v>1687</v>
      </c>
      <c r="BL80" t="s">
        <v>1131</v>
      </c>
      <c r="BM80" t="s">
        <v>127</v>
      </c>
      <c r="BN80" t="s">
        <v>1688</v>
      </c>
      <c r="BO80" t="s">
        <v>74</v>
      </c>
      <c r="BP80" t="s">
        <v>205</v>
      </c>
      <c r="BQ80" t="s">
        <v>74</v>
      </c>
      <c r="BR80" t="s">
        <v>74</v>
      </c>
      <c r="BS80" t="s">
        <v>101</v>
      </c>
      <c r="BT80" t="s">
        <v>1689</v>
      </c>
      <c r="BU80" t="str">
        <f>HYPERLINK("https%3A%2F%2Fwww.webofscience.com%2Fwos%2Fwoscc%2Ffull-record%2FWOS:000472959100051","View Full Record in Web of Science")</f>
        <v>View Full Record in Web of Science</v>
      </c>
    </row>
    <row r="81" spans="1:73" x14ac:dyDescent="0.25">
      <c r="A81" t="s">
        <v>3709</v>
      </c>
      <c r="B81" t="s">
        <v>72</v>
      </c>
      <c r="C81" t="s">
        <v>1690</v>
      </c>
      <c r="D81" t="s">
        <v>74</v>
      </c>
      <c r="E81" t="s">
        <v>74</v>
      </c>
      <c r="F81" t="s">
        <v>74</v>
      </c>
      <c r="G81" t="s">
        <v>1691</v>
      </c>
      <c r="H81" t="s">
        <v>74</v>
      </c>
      <c r="I81" t="s">
        <v>74</v>
      </c>
      <c r="J81" t="s">
        <v>1692</v>
      </c>
      <c r="K81" t="s">
        <v>1693</v>
      </c>
      <c r="L81" t="s">
        <v>74</v>
      </c>
      <c r="M81" t="s">
        <v>74</v>
      </c>
      <c r="N81" t="s">
        <v>78</v>
      </c>
      <c r="O81" t="s">
        <v>79</v>
      </c>
      <c r="P81" t="s">
        <v>74</v>
      </c>
      <c r="Q81" t="s">
        <v>74</v>
      </c>
      <c r="R81" t="s">
        <v>74</v>
      </c>
      <c r="S81" t="s">
        <v>74</v>
      </c>
      <c r="T81" t="s">
        <v>74</v>
      </c>
      <c r="U81" t="s">
        <v>1694</v>
      </c>
      <c r="V81" t="s">
        <v>1695</v>
      </c>
      <c r="W81" t="s">
        <v>1696</v>
      </c>
      <c r="X81" t="s">
        <v>1697</v>
      </c>
      <c r="Y81" t="s">
        <v>74</v>
      </c>
      <c r="Z81" t="s">
        <v>1698</v>
      </c>
      <c r="AA81" t="s">
        <v>576</v>
      </c>
      <c r="AB81" t="s">
        <v>1699</v>
      </c>
      <c r="AC81" t="s">
        <v>1700</v>
      </c>
      <c r="AD81" t="s">
        <v>1701</v>
      </c>
      <c r="AE81" t="s">
        <v>1702</v>
      </c>
      <c r="AF81" t="s">
        <v>1703</v>
      </c>
      <c r="AG81" t="s">
        <v>74</v>
      </c>
      <c r="AH81">
        <v>65</v>
      </c>
      <c r="AI81">
        <v>11</v>
      </c>
      <c r="AJ81">
        <v>12</v>
      </c>
      <c r="AK81">
        <v>1</v>
      </c>
      <c r="AL81">
        <v>34</v>
      </c>
      <c r="AM81" t="s">
        <v>88</v>
      </c>
      <c r="AN81" t="s">
        <v>338</v>
      </c>
      <c r="AO81" t="s">
        <v>543</v>
      </c>
      <c r="AP81" t="s">
        <v>1704</v>
      </c>
      <c r="AQ81" t="s">
        <v>1705</v>
      </c>
      <c r="AR81" t="s">
        <v>74</v>
      </c>
      <c r="AS81" t="s">
        <v>1706</v>
      </c>
      <c r="AT81" t="s">
        <v>1707</v>
      </c>
      <c r="AU81" t="s">
        <v>271</v>
      </c>
      <c r="AV81">
        <v>2017</v>
      </c>
      <c r="AW81">
        <v>101</v>
      </c>
      <c r="AX81">
        <v>1</v>
      </c>
      <c r="AY81" t="s">
        <v>74</v>
      </c>
      <c r="AZ81" t="s">
        <v>74</v>
      </c>
      <c r="BA81" t="s">
        <v>74</v>
      </c>
      <c r="BB81" t="s">
        <v>74</v>
      </c>
      <c r="BC81">
        <v>301</v>
      </c>
      <c r="BD81">
        <v>319</v>
      </c>
      <c r="BE81" t="s">
        <v>74</v>
      </c>
      <c r="BF81" t="s">
        <v>1708</v>
      </c>
      <c r="BG81" t="str">
        <f>HYPERLINK("http://dx.doi.org/10.1007/s00253-016-7851-7","http://dx.doi.org/10.1007/s00253-016-7851-7")</f>
        <v>http://dx.doi.org/10.1007/s00253-016-7851-7</v>
      </c>
      <c r="BH81" t="s">
        <v>74</v>
      </c>
      <c r="BI81" t="s">
        <v>74</v>
      </c>
      <c r="BJ81">
        <v>19</v>
      </c>
      <c r="BK81" t="s">
        <v>1372</v>
      </c>
      <c r="BL81" t="s">
        <v>98</v>
      </c>
      <c r="BM81" t="s">
        <v>1372</v>
      </c>
      <c r="BN81" t="s">
        <v>1709</v>
      </c>
      <c r="BO81">
        <v>27699477</v>
      </c>
      <c r="BP81" t="s">
        <v>74</v>
      </c>
      <c r="BQ81" t="s">
        <v>74</v>
      </c>
      <c r="BR81" t="s">
        <v>74</v>
      </c>
      <c r="BS81" t="s">
        <v>101</v>
      </c>
      <c r="BT81" t="s">
        <v>1710</v>
      </c>
      <c r="BU81" t="str">
        <f>HYPERLINK("https%3A%2F%2Fwww.webofscience.com%2Fwos%2Fwoscc%2Ffull-record%2FWOS:000391365800024","View Full Record in Web of Science")</f>
        <v>View Full Record in Web of Science</v>
      </c>
    </row>
    <row r="82" spans="1:73" x14ac:dyDescent="0.25">
      <c r="A82" t="s">
        <v>3710</v>
      </c>
      <c r="B82" t="s">
        <v>72</v>
      </c>
      <c r="C82" t="s">
        <v>1711</v>
      </c>
      <c r="D82" t="s">
        <v>74</v>
      </c>
      <c r="E82" t="s">
        <v>74</v>
      </c>
      <c r="F82" t="s">
        <v>74</v>
      </c>
      <c r="G82" t="s">
        <v>1712</v>
      </c>
      <c r="H82" t="s">
        <v>74</v>
      </c>
      <c r="I82" t="s">
        <v>74</v>
      </c>
      <c r="J82" t="s">
        <v>1713</v>
      </c>
      <c r="K82" t="s">
        <v>1714</v>
      </c>
      <c r="L82" t="s">
        <v>74</v>
      </c>
      <c r="M82" t="s">
        <v>74</v>
      </c>
      <c r="N82" t="s">
        <v>78</v>
      </c>
      <c r="O82" t="s">
        <v>79</v>
      </c>
      <c r="P82" t="s">
        <v>74</v>
      </c>
      <c r="Q82" t="s">
        <v>74</v>
      </c>
      <c r="R82" t="s">
        <v>74</v>
      </c>
      <c r="S82" t="s">
        <v>74</v>
      </c>
      <c r="T82" t="s">
        <v>74</v>
      </c>
      <c r="U82" t="s">
        <v>1715</v>
      </c>
      <c r="V82" t="s">
        <v>1716</v>
      </c>
      <c r="W82" t="s">
        <v>1717</v>
      </c>
      <c r="X82" t="s">
        <v>1718</v>
      </c>
      <c r="Y82" t="s">
        <v>74</v>
      </c>
      <c r="Z82" t="s">
        <v>1719</v>
      </c>
      <c r="AA82" t="s">
        <v>518</v>
      </c>
      <c r="AB82" t="s">
        <v>1720</v>
      </c>
      <c r="AC82" t="s">
        <v>1721</v>
      </c>
      <c r="AD82" t="s">
        <v>1722</v>
      </c>
      <c r="AE82" t="s">
        <v>1722</v>
      </c>
      <c r="AF82" t="s">
        <v>1723</v>
      </c>
      <c r="AG82" t="s">
        <v>74</v>
      </c>
      <c r="AH82">
        <v>32</v>
      </c>
      <c r="AI82">
        <v>2</v>
      </c>
      <c r="AJ82">
        <v>2</v>
      </c>
      <c r="AK82">
        <v>1</v>
      </c>
      <c r="AL82">
        <v>4</v>
      </c>
      <c r="AM82" t="s">
        <v>450</v>
      </c>
      <c r="AN82" t="s">
        <v>451</v>
      </c>
      <c r="AO82" t="s">
        <v>452</v>
      </c>
      <c r="AP82" t="s">
        <v>1724</v>
      </c>
      <c r="AQ82" t="s">
        <v>74</v>
      </c>
      <c r="AR82" t="s">
        <v>74</v>
      </c>
      <c r="AS82" t="s">
        <v>1725</v>
      </c>
      <c r="AT82" t="s">
        <v>1726</v>
      </c>
      <c r="AU82" t="s">
        <v>95</v>
      </c>
      <c r="AV82">
        <v>2021</v>
      </c>
      <c r="AW82">
        <v>15</v>
      </c>
      <c r="AX82" t="s">
        <v>74</v>
      </c>
      <c r="AY82" t="s">
        <v>74</v>
      </c>
      <c r="AZ82" t="s">
        <v>74</v>
      </c>
      <c r="BA82" t="s">
        <v>74</v>
      </c>
      <c r="BB82" t="s">
        <v>74</v>
      </c>
      <c r="BC82">
        <v>105</v>
      </c>
      <c r="BD82">
        <v>111</v>
      </c>
      <c r="BE82" t="s">
        <v>74</v>
      </c>
      <c r="BF82" t="s">
        <v>1727</v>
      </c>
      <c r="BG82" t="str">
        <f>HYPERLINK("http://dx.doi.org/10.1016/j.ijppaw.2021.02.013","http://dx.doi.org/10.1016/j.ijppaw.2021.02.013")</f>
        <v>http://dx.doi.org/10.1016/j.ijppaw.2021.02.013</v>
      </c>
      <c r="BH82" t="s">
        <v>74</v>
      </c>
      <c r="BI82" t="s">
        <v>458</v>
      </c>
      <c r="BJ82">
        <v>7</v>
      </c>
      <c r="BK82" t="s">
        <v>1728</v>
      </c>
      <c r="BL82" t="s">
        <v>98</v>
      </c>
      <c r="BM82" t="s">
        <v>1729</v>
      </c>
      <c r="BN82" t="s">
        <v>1730</v>
      </c>
      <c r="BO82">
        <v>33996442</v>
      </c>
      <c r="BP82" t="s">
        <v>155</v>
      </c>
      <c r="BQ82" t="s">
        <v>74</v>
      </c>
      <c r="BR82" t="s">
        <v>74</v>
      </c>
      <c r="BS82" t="s">
        <v>101</v>
      </c>
      <c r="BT82" t="s">
        <v>1731</v>
      </c>
      <c r="BU82" t="str">
        <f>HYPERLINK("https%3A%2F%2Fwww.webofscience.com%2Fwos%2Fwoscc%2Ffull-record%2FWOS:000677500800005","View Full Record in Web of Science")</f>
        <v>View Full Record in Web of Science</v>
      </c>
    </row>
    <row r="83" spans="1:73" x14ac:dyDescent="0.25">
      <c r="A83" t="s">
        <v>3711</v>
      </c>
      <c r="B83" t="s">
        <v>72</v>
      </c>
      <c r="C83" t="s">
        <v>1732</v>
      </c>
      <c r="D83" t="s">
        <v>74</v>
      </c>
      <c r="E83" t="s">
        <v>74</v>
      </c>
      <c r="F83" t="s">
        <v>74</v>
      </c>
      <c r="G83" t="s">
        <v>1733</v>
      </c>
      <c r="H83" t="s">
        <v>74</v>
      </c>
      <c r="I83" t="s">
        <v>74</v>
      </c>
      <c r="J83" t="s">
        <v>1734</v>
      </c>
      <c r="K83" t="s">
        <v>959</v>
      </c>
      <c r="L83" t="s">
        <v>74</v>
      </c>
      <c r="M83" t="s">
        <v>74</v>
      </c>
      <c r="N83" t="s">
        <v>78</v>
      </c>
      <c r="O83" t="s">
        <v>79</v>
      </c>
      <c r="P83" t="s">
        <v>74</v>
      </c>
      <c r="Q83" t="s">
        <v>74</v>
      </c>
      <c r="R83" t="s">
        <v>74</v>
      </c>
      <c r="S83" t="s">
        <v>74</v>
      </c>
      <c r="T83" t="s">
        <v>74</v>
      </c>
      <c r="U83" t="s">
        <v>74</v>
      </c>
      <c r="V83" t="s">
        <v>1735</v>
      </c>
      <c r="W83" t="s">
        <v>1736</v>
      </c>
      <c r="X83" t="s">
        <v>1737</v>
      </c>
      <c r="Y83" t="s">
        <v>74</v>
      </c>
      <c r="Z83" t="s">
        <v>1738</v>
      </c>
      <c r="AA83" t="s">
        <v>1739</v>
      </c>
      <c r="AB83" t="s">
        <v>74</v>
      </c>
      <c r="AC83" t="s">
        <v>74</v>
      </c>
      <c r="AD83" t="s">
        <v>74</v>
      </c>
      <c r="AE83" t="s">
        <v>74</v>
      </c>
      <c r="AF83" t="s">
        <v>74</v>
      </c>
      <c r="AG83" t="s">
        <v>74</v>
      </c>
      <c r="AH83">
        <v>39</v>
      </c>
      <c r="AI83">
        <v>14</v>
      </c>
      <c r="AJ83">
        <v>14</v>
      </c>
      <c r="AK83">
        <v>0</v>
      </c>
      <c r="AL83">
        <v>31</v>
      </c>
      <c r="AM83" t="s">
        <v>1642</v>
      </c>
      <c r="AN83" t="s">
        <v>170</v>
      </c>
      <c r="AO83" t="s">
        <v>1740</v>
      </c>
      <c r="AP83" t="s">
        <v>971</v>
      </c>
      <c r="AQ83" t="s">
        <v>972</v>
      </c>
      <c r="AR83" t="s">
        <v>74</v>
      </c>
      <c r="AS83" t="s">
        <v>973</v>
      </c>
      <c r="AT83" t="s">
        <v>974</v>
      </c>
      <c r="AU83" t="s">
        <v>364</v>
      </c>
      <c r="AV83">
        <v>2015</v>
      </c>
      <c r="AW83">
        <v>101</v>
      </c>
      <c r="AX83">
        <v>2</v>
      </c>
      <c r="AY83" t="s">
        <v>74</v>
      </c>
      <c r="AZ83" t="s">
        <v>74</v>
      </c>
      <c r="BA83" t="s">
        <v>74</v>
      </c>
      <c r="BB83" t="s">
        <v>74</v>
      </c>
      <c r="BC83">
        <v>156</v>
      </c>
      <c r="BD83">
        <v>159</v>
      </c>
      <c r="BE83" t="s">
        <v>74</v>
      </c>
      <c r="BF83" t="s">
        <v>1741</v>
      </c>
      <c r="BG83" t="str">
        <f>HYPERLINK("http://dx.doi.org/10.1645/14-553.1","http://dx.doi.org/10.1645/14-553.1")</f>
        <v>http://dx.doi.org/10.1645/14-553.1</v>
      </c>
      <c r="BH83" t="s">
        <v>74</v>
      </c>
      <c r="BI83" t="s">
        <v>74</v>
      </c>
      <c r="BJ83">
        <v>4</v>
      </c>
      <c r="BK83" t="s">
        <v>550</v>
      </c>
      <c r="BL83" t="s">
        <v>98</v>
      </c>
      <c r="BM83" t="s">
        <v>550</v>
      </c>
      <c r="BN83" t="s">
        <v>1742</v>
      </c>
      <c r="BO83">
        <v>25564891</v>
      </c>
      <c r="BP83" t="s">
        <v>74</v>
      </c>
      <c r="BQ83" t="s">
        <v>74</v>
      </c>
      <c r="BR83" t="s">
        <v>74</v>
      </c>
      <c r="BS83" t="s">
        <v>101</v>
      </c>
      <c r="BT83" t="s">
        <v>1743</v>
      </c>
      <c r="BU83" t="str">
        <f>HYPERLINK("https%3A%2F%2Fwww.webofscience.com%2Fwos%2Fwoscc%2Ffull-record%2FWOS:000353138400006","View Full Record in Web of Science")</f>
        <v>View Full Record in Web of Science</v>
      </c>
    </row>
    <row r="84" spans="1:73" x14ac:dyDescent="0.25">
      <c r="A84" t="s">
        <v>3712</v>
      </c>
      <c r="B84" t="s">
        <v>72</v>
      </c>
      <c r="C84" t="s">
        <v>1744</v>
      </c>
      <c r="D84" t="s">
        <v>74</v>
      </c>
      <c r="E84" t="s">
        <v>74</v>
      </c>
      <c r="F84" t="s">
        <v>74</v>
      </c>
      <c r="G84" t="s">
        <v>1745</v>
      </c>
      <c r="H84" t="s">
        <v>74</v>
      </c>
      <c r="I84" t="s">
        <v>74</v>
      </c>
      <c r="J84" t="s">
        <v>1746</v>
      </c>
      <c r="K84" t="s">
        <v>532</v>
      </c>
      <c r="L84" t="s">
        <v>74</v>
      </c>
      <c r="M84" t="s">
        <v>74</v>
      </c>
      <c r="N84" t="s">
        <v>78</v>
      </c>
      <c r="O84" t="s">
        <v>79</v>
      </c>
      <c r="P84" t="s">
        <v>74</v>
      </c>
      <c r="Q84" t="s">
        <v>74</v>
      </c>
      <c r="R84" t="s">
        <v>74</v>
      </c>
      <c r="S84" t="s">
        <v>74</v>
      </c>
      <c r="T84" t="s">
        <v>74</v>
      </c>
      <c r="U84" t="s">
        <v>1747</v>
      </c>
      <c r="V84" t="s">
        <v>1748</v>
      </c>
      <c r="W84" t="s">
        <v>1749</v>
      </c>
      <c r="X84" t="s">
        <v>1750</v>
      </c>
      <c r="Y84" t="s">
        <v>74</v>
      </c>
      <c r="Z84" t="s">
        <v>1751</v>
      </c>
      <c r="AA84" t="s">
        <v>1752</v>
      </c>
      <c r="AB84" t="s">
        <v>74</v>
      </c>
      <c r="AC84" t="s">
        <v>1753</v>
      </c>
      <c r="AD84" t="s">
        <v>1754</v>
      </c>
      <c r="AE84" t="s">
        <v>1754</v>
      </c>
      <c r="AF84" t="s">
        <v>1755</v>
      </c>
      <c r="AG84" t="s">
        <v>74</v>
      </c>
      <c r="AH84">
        <v>89</v>
      </c>
      <c r="AI84">
        <v>6</v>
      </c>
      <c r="AJ84">
        <v>6</v>
      </c>
      <c r="AK84">
        <v>1</v>
      </c>
      <c r="AL84">
        <v>21</v>
      </c>
      <c r="AM84" t="s">
        <v>88</v>
      </c>
      <c r="AN84" t="s">
        <v>338</v>
      </c>
      <c r="AO84" t="s">
        <v>650</v>
      </c>
      <c r="AP84" t="s">
        <v>544</v>
      </c>
      <c r="AQ84" t="s">
        <v>545</v>
      </c>
      <c r="AR84" t="s">
        <v>74</v>
      </c>
      <c r="AS84" t="s">
        <v>546</v>
      </c>
      <c r="AT84" t="s">
        <v>547</v>
      </c>
      <c r="AU84" t="s">
        <v>364</v>
      </c>
      <c r="AV84">
        <v>2018</v>
      </c>
      <c r="AW84">
        <v>117</v>
      </c>
      <c r="AX84">
        <v>4</v>
      </c>
      <c r="AY84" t="s">
        <v>74</v>
      </c>
      <c r="AZ84" t="s">
        <v>74</v>
      </c>
      <c r="BA84" t="s">
        <v>74</v>
      </c>
      <c r="BB84" t="s">
        <v>74</v>
      </c>
      <c r="BC84">
        <v>1211</v>
      </c>
      <c r="BD84">
        <v>1224</v>
      </c>
      <c r="BE84" t="s">
        <v>74</v>
      </c>
      <c r="BF84" t="s">
        <v>1756</v>
      </c>
      <c r="BG84" t="str">
        <f>HYPERLINK("http://dx.doi.org/10.1007/s00436-018-5803-0","http://dx.doi.org/10.1007/s00436-018-5803-0")</f>
        <v>http://dx.doi.org/10.1007/s00436-018-5803-0</v>
      </c>
      <c r="BH84" t="s">
        <v>74</v>
      </c>
      <c r="BI84" t="s">
        <v>74</v>
      </c>
      <c r="BJ84">
        <v>14</v>
      </c>
      <c r="BK84" t="s">
        <v>550</v>
      </c>
      <c r="BL84" t="s">
        <v>98</v>
      </c>
      <c r="BM84" t="s">
        <v>550</v>
      </c>
      <c r="BN84" t="s">
        <v>1757</v>
      </c>
      <c r="BO84">
        <v>29441415</v>
      </c>
      <c r="BP84" t="s">
        <v>74</v>
      </c>
      <c r="BQ84" t="s">
        <v>74</v>
      </c>
      <c r="BR84" t="s">
        <v>74</v>
      </c>
      <c r="BS84" t="s">
        <v>101</v>
      </c>
      <c r="BT84" t="s">
        <v>1758</v>
      </c>
      <c r="BU84" t="str">
        <f>HYPERLINK("https%3A%2F%2Fwww.webofscience.com%2Fwos%2Fwoscc%2Ffull-record%2FWOS:000428240700027","View Full Record in Web of Science")</f>
        <v>View Full Record in Web of Science</v>
      </c>
    </row>
    <row r="85" spans="1:73" x14ac:dyDescent="0.25">
      <c r="A85" t="s">
        <v>3713</v>
      </c>
      <c r="B85" t="s">
        <v>72</v>
      </c>
      <c r="C85" t="s">
        <v>1759</v>
      </c>
      <c r="D85" t="s">
        <v>74</v>
      </c>
      <c r="E85" t="s">
        <v>74</v>
      </c>
      <c r="F85" t="s">
        <v>74</v>
      </c>
      <c r="G85" t="s">
        <v>1760</v>
      </c>
      <c r="H85" t="s">
        <v>74</v>
      </c>
      <c r="I85" t="s">
        <v>74</v>
      </c>
      <c r="J85" t="s">
        <v>1761</v>
      </c>
      <c r="K85" t="s">
        <v>1762</v>
      </c>
      <c r="L85" t="s">
        <v>74</v>
      </c>
      <c r="M85" t="s">
        <v>74</v>
      </c>
      <c r="N85" t="s">
        <v>78</v>
      </c>
      <c r="O85" t="s">
        <v>79</v>
      </c>
      <c r="P85" t="s">
        <v>74</v>
      </c>
      <c r="Q85" t="s">
        <v>74</v>
      </c>
      <c r="R85" t="s">
        <v>74</v>
      </c>
      <c r="S85" t="s">
        <v>74</v>
      </c>
      <c r="T85" t="s">
        <v>74</v>
      </c>
      <c r="U85" t="s">
        <v>1763</v>
      </c>
      <c r="V85" t="s">
        <v>1764</v>
      </c>
      <c r="W85" t="s">
        <v>1765</v>
      </c>
      <c r="X85" t="s">
        <v>1766</v>
      </c>
      <c r="Y85" t="s">
        <v>74</v>
      </c>
      <c r="Z85" t="s">
        <v>1767</v>
      </c>
      <c r="AA85" t="s">
        <v>1768</v>
      </c>
      <c r="AB85" t="s">
        <v>1769</v>
      </c>
      <c r="AC85" t="s">
        <v>1770</v>
      </c>
      <c r="AD85" t="s">
        <v>74</v>
      </c>
      <c r="AE85" t="s">
        <v>74</v>
      </c>
      <c r="AF85" t="s">
        <v>74</v>
      </c>
      <c r="AG85" t="s">
        <v>74</v>
      </c>
      <c r="AH85">
        <v>59</v>
      </c>
      <c r="AI85">
        <v>0</v>
      </c>
      <c r="AJ85">
        <v>0</v>
      </c>
      <c r="AK85">
        <v>0</v>
      </c>
      <c r="AL85">
        <v>0</v>
      </c>
      <c r="AM85" t="s">
        <v>358</v>
      </c>
      <c r="AN85" t="s">
        <v>243</v>
      </c>
      <c r="AO85" t="s">
        <v>359</v>
      </c>
      <c r="AP85" t="s">
        <v>74</v>
      </c>
      <c r="AQ85" t="s">
        <v>1771</v>
      </c>
      <c r="AR85" t="s">
        <v>74</v>
      </c>
      <c r="AS85" t="s">
        <v>1762</v>
      </c>
      <c r="AT85" t="s">
        <v>1772</v>
      </c>
      <c r="AU85" t="s">
        <v>563</v>
      </c>
      <c r="AV85">
        <v>2022</v>
      </c>
      <c r="AW85">
        <v>8</v>
      </c>
      <c r="AX85">
        <v>5</v>
      </c>
      <c r="AY85" t="s">
        <v>74</v>
      </c>
      <c r="AZ85" t="s">
        <v>74</v>
      </c>
      <c r="BA85" t="s">
        <v>74</v>
      </c>
      <c r="BB85" t="s">
        <v>74</v>
      </c>
      <c r="BC85" t="s">
        <v>74</v>
      </c>
      <c r="BD85" t="s">
        <v>74</v>
      </c>
      <c r="BE85" t="s">
        <v>1773</v>
      </c>
      <c r="BF85" t="s">
        <v>1774</v>
      </c>
      <c r="BG85" t="str">
        <f>HYPERLINK("http://dx.doi.org/10.1016/j.heliyon.2022.e09527","http://dx.doi.org/10.1016/j.heliyon.2022.e09527")</f>
        <v>http://dx.doi.org/10.1016/j.heliyon.2022.e09527</v>
      </c>
      <c r="BH85" t="s">
        <v>74</v>
      </c>
      <c r="BI85" t="s">
        <v>74</v>
      </c>
      <c r="BJ85">
        <v>10</v>
      </c>
      <c r="BK85" t="s">
        <v>1197</v>
      </c>
      <c r="BL85" t="s">
        <v>98</v>
      </c>
      <c r="BM85" t="s">
        <v>1198</v>
      </c>
      <c r="BN85" t="s">
        <v>1775</v>
      </c>
      <c r="BO85">
        <v>35637666</v>
      </c>
      <c r="BP85" t="s">
        <v>634</v>
      </c>
      <c r="BQ85" t="s">
        <v>74</v>
      </c>
      <c r="BR85" t="s">
        <v>74</v>
      </c>
      <c r="BS85" t="s">
        <v>101</v>
      </c>
      <c r="BT85" t="s">
        <v>1776</v>
      </c>
      <c r="BU85" t="str">
        <f>HYPERLINK("https%3A%2F%2Fwww.webofscience.com%2Fwos%2Fwoscc%2Ffull-record%2FWOS:000812077700013","View Full Record in Web of Science")</f>
        <v>View Full Record in Web of Science</v>
      </c>
    </row>
    <row r="86" spans="1:73" x14ac:dyDescent="0.25">
      <c r="A86" t="s">
        <v>3714</v>
      </c>
      <c r="B86" t="s">
        <v>72</v>
      </c>
      <c r="C86" t="s">
        <v>1777</v>
      </c>
      <c r="D86" t="s">
        <v>74</v>
      </c>
      <c r="E86" t="s">
        <v>74</v>
      </c>
      <c r="F86" t="s">
        <v>74</v>
      </c>
      <c r="G86" t="s">
        <v>1777</v>
      </c>
      <c r="H86" t="s">
        <v>74</v>
      </c>
      <c r="I86" t="s">
        <v>74</v>
      </c>
      <c r="J86" t="s">
        <v>1778</v>
      </c>
      <c r="K86" t="s">
        <v>1779</v>
      </c>
      <c r="L86" t="s">
        <v>74</v>
      </c>
      <c r="M86" t="s">
        <v>74</v>
      </c>
      <c r="N86" t="s">
        <v>78</v>
      </c>
      <c r="O86" t="s">
        <v>79</v>
      </c>
      <c r="P86" t="s">
        <v>74</v>
      </c>
      <c r="Q86" t="s">
        <v>74</v>
      </c>
      <c r="R86" t="s">
        <v>74</v>
      </c>
      <c r="S86" t="s">
        <v>74</v>
      </c>
      <c r="T86" t="s">
        <v>74</v>
      </c>
      <c r="U86" t="s">
        <v>74</v>
      </c>
      <c r="V86" t="s">
        <v>74</v>
      </c>
      <c r="W86" t="s">
        <v>74</v>
      </c>
      <c r="X86" t="s">
        <v>74</v>
      </c>
      <c r="Y86" t="s">
        <v>74</v>
      </c>
      <c r="Z86" t="s">
        <v>1780</v>
      </c>
      <c r="AA86" t="s">
        <v>74</v>
      </c>
      <c r="AB86" t="s">
        <v>74</v>
      </c>
      <c r="AC86" t="s">
        <v>74</v>
      </c>
      <c r="AD86" t="s">
        <v>74</v>
      </c>
      <c r="AE86" t="s">
        <v>74</v>
      </c>
      <c r="AF86" t="s">
        <v>74</v>
      </c>
      <c r="AG86" t="s">
        <v>74</v>
      </c>
      <c r="AH86">
        <v>15</v>
      </c>
      <c r="AI86">
        <v>9</v>
      </c>
      <c r="AJ86">
        <v>10</v>
      </c>
      <c r="AK86">
        <v>0</v>
      </c>
      <c r="AL86">
        <v>0</v>
      </c>
      <c r="AM86" t="s">
        <v>1781</v>
      </c>
      <c r="AN86" t="s">
        <v>338</v>
      </c>
      <c r="AO86" t="s">
        <v>1782</v>
      </c>
      <c r="AP86" t="s">
        <v>1783</v>
      </c>
      <c r="AQ86" t="s">
        <v>74</v>
      </c>
      <c r="AR86" t="s">
        <v>74</v>
      </c>
      <c r="AS86" t="s">
        <v>1784</v>
      </c>
      <c r="AT86" t="s">
        <v>74</v>
      </c>
      <c r="AU86" t="s">
        <v>74</v>
      </c>
      <c r="AV86">
        <v>1978</v>
      </c>
      <c r="AW86">
        <v>57</v>
      </c>
      <c r="AX86">
        <v>2</v>
      </c>
      <c r="AY86" t="s">
        <v>74</v>
      </c>
      <c r="AZ86" t="s">
        <v>74</v>
      </c>
      <c r="BA86" t="s">
        <v>74</v>
      </c>
      <c r="BB86" t="s">
        <v>74</v>
      </c>
      <c r="BC86">
        <v>137</v>
      </c>
      <c r="BD86">
        <v>144</v>
      </c>
      <c r="BE86" t="s">
        <v>74</v>
      </c>
      <c r="BF86" t="s">
        <v>1785</v>
      </c>
      <c r="BG86" t="str">
        <f>HYPERLINK("http://dx.doi.org/10.1007/BF00927154","http://dx.doi.org/10.1007/BF00927154")</f>
        <v>http://dx.doi.org/10.1007/BF00927154</v>
      </c>
      <c r="BH86" t="s">
        <v>74</v>
      </c>
      <c r="BI86" t="s">
        <v>74</v>
      </c>
      <c r="BJ86">
        <v>8</v>
      </c>
      <c r="BK86" t="s">
        <v>550</v>
      </c>
      <c r="BL86" t="s">
        <v>98</v>
      </c>
      <c r="BM86" t="s">
        <v>550</v>
      </c>
      <c r="BN86" t="s">
        <v>1786</v>
      </c>
      <c r="BO86">
        <v>735303</v>
      </c>
      <c r="BP86" t="s">
        <v>74</v>
      </c>
      <c r="BQ86" t="s">
        <v>74</v>
      </c>
      <c r="BR86" t="s">
        <v>74</v>
      </c>
      <c r="BS86" t="s">
        <v>101</v>
      </c>
      <c r="BT86" t="s">
        <v>1787</v>
      </c>
      <c r="BU86" t="str">
        <f>HYPERLINK("https%3A%2F%2Fwww.webofscience.com%2Fwos%2Fwoscc%2Ffull-record%2FWOS:A1978FX77800005","View Full Record in Web of Science")</f>
        <v>View Full Record in Web of Science</v>
      </c>
    </row>
    <row r="87" spans="1:73" x14ac:dyDescent="0.25">
      <c r="A87" t="s">
        <v>3715</v>
      </c>
      <c r="B87" t="s">
        <v>72</v>
      </c>
      <c r="C87" t="s">
        <v>1788</v>
      </c>
      <c r="D87" t="s">
        <v>74</v>
      </c>
      <c r="E87" t="s">
        <v>74</v>
      </c>
      <c r="F87" t="s">
        <v>74</v>
      </c>
      <c r="G87" t="s">
        <v>1788</v>
      </c>
      <c r="H87" t="s">
        <v>74</v>
      </c>
      <c r="I87" t="s">
        <v>74</v>
      </c>
      <c r="J87" t="s">
        <v>1789</v>
      </c>
      <c r="K87" t="s">
        <v>1779</v>
      </c>
      <c r="L87" t="s">
        <v>74</v>
      </c>
      <c r="M87" t="s">
        <v>74</v>
      </c>
      <c r="N87" t="s">
        <v>1790</v>
      </c>
      <c r="O87" t="s">
        <v>79</v>
      </c>
      <c r="P87" t="s">
        <v>74</v>
      </c>
      <c r="Q87" t="s">
        <v>74</v>
      </c>
      <c r="R87" t="s">
        <v>74</v>
      </c>
      <c r="S87" t="s">
        <v>74</v>
      </c>
      <c r="T87" t="s">
        <v>74</v>
      </c>
      <c r="U87" t="s">
        <v>74</v>
      </c>
      <c r="V87" t="s">
        <v>74</v>
      </c>
      <c r="W87" t="s">
        <v>74</v>
      </c>
      <c r="X87" t="s">
        <v>1791</v>
      </c>
      <c r="Y87" t="s">
        <v>74</v>
      </c>
      <c r="Z87" t="s">
        <v>74</v>
      </c>
      <c r="AA87" t="s">
        <v>74</v>
      </c>
      <c r="AB87" t="s">
        <v>74</v>
      </c>
      <c r="AC87" t="s">
        <v>74</v>
      </c>
      <c r="AD87" t="s">
        <v>74</v>
      </c>
      <c r="AE87" t="s">
        <v>74</v>
      </c>
      <c r="AF87" t="s">
        <v>74</v>
      </c>
      <c r="AG87" t="s">
        <v>74</v>
      </c>
      <c r="AH87">
        <v>16</v>
      </c>
      <c r="AI87">
        <v>18</v>
      </c>
      <c r="AJ87">
        <v>19</v>
      </c>
      <c r="AK87">
        <v>0</v>
      </c>
      <c r="AL87">
        <v>3</v>
      </c>
      <c r="AM87" t="s">
        <v>1781</v>
      </c>
      <c r="AN87" t="s">
        <v>338</v>
      </c>
      <c r="AO87" t="s">
        <v>1782</v>
      </c>
      <c r="AP87" t="s">
        <v>1783</v>
      </c>
      <c r="AQ87" t="s">
        <v>74</v>
      </c>
      <c r="AR87" t="s">
        <v>74</v>
      </c>
      <c r="AS87" t="s">
        <v>1784</v>
      </c>
      <c r="AT87" t="s">
        <v>74</v>
      </c>
      <c r="AU87" t="s">
        <v>74</v>
      </c>
      <c r="AV87">
        <v>1974</v>
      </c>
      <c r="AW87">
        <v>44</v>
      </c>
      <c r="AX87">
        <v>1</v>
      </c>
      <c r="AY87" t="s">
        <v>74</v>
      </c>
      <c r="AZ87" t="s">
        <v>74</v>
      </c>
      <c r="BA87" t="s">
        <v>74</v>
      </c>
      <c r="BB87" t="s">
        <v>74</v>
      </c>
      <c r="BC87">
        <v>59</v>
      </c>
      <c r="BD87">
        <v>72</v>
      </c>
      <c r="BE87" t="s">
        <v>74</v>
      </c>
      <c r="BF87" t="s">
        <v>1792</v>
      </c>
      <c r="BG87" t="str">
        <f>HYPERLINK("http://dx.doi.org/10.1007/BF00328832","http://dx.doi.org/10.1007/BF00328832")</f>
        <v>http://dx.doi.org/10.1007/BF00328832</v>
      </c>
      <c r="BH87" t="s">
        <v>74</v>
      </c>
      <c r="BI87" t="s">
        <v>74</v>
      </c>
      <c r="BJ87">
        <v>14</v>
      </c>
      <c r="BK87" t="s">
        <v>550</v>
      </c>
      <c r="BL87" t="s">
        <v>98</v>
      </c>
      <c r="BM87" t="s">
        <v>550</v>
      </c>
      <c r="BN87" t="s">
        <v>1793</v>
      </c>
      <c r="BO87">
        <v>4849972</v>
      </c>
      <c r="BP87" t="s">
        <v>74</v>
      </c>
      <c r="BQ87" t="s">
        <v>74</v>
      </c>
      <c r="BR87" t="s">
        <v>74</v>
      </c>
      <c r="BS87" t="s">
        <v>101</v>
      </c>
      <c r="BT87" t="s">
        <v>1794</v>
      </c>
      <c r="BU87" t="str">
        <f>HYPERLINK("https%3A%2F%2Fwww.webofscience.com%2Fwos%2Fwoscc%2Ffull-record%2FWOS:A1974T519600006","View Full Record in Web of Science")</f>
        <v>View Full Record in Web of Science</v>
      </c>
    </row>
    <row r="88" spans="1:73" x14ac:dyDescent="0.25">
      <c r="A88" t="s">
        <v>3716</v>
      </c>
      <c r="B88" t="s">
        <v>72</v>
      </c>
      <c r="C88" t="s">
        <v>1795</v>
      </c>
      <c r="D88" t="s">
        <v>74</v>
      </c>
      <c r="E88" t="s">
        <v>74</v>
      </c>
      <c r="F88" t="s">
        <v>74</v>
      </c>
      <c r="G88" t="s">
        <v>1796</v>
      </c>
      <c r="H88" t="s">
        <v>74</v>
      </c>
      <c r="I88" t="s">
        <v>74</v>
      </c>
      <c r="J88" t="s">
        <v>1797</v>
      </c>
      <c r="K88" t="s">
        <v>1798</v>
      </c>
      <c r="L88" t="s">
        <v>74</v>
      </c>
      <c r="M88" t="s">
        <v>74</v>
      </c>
      <c r="N88" t="s">
        <v>78</v>
      </c>
      <c r="O88" t="s">
        <v>79</v>
      </c>
      <c r="P88" t="s">
        <v>74</v>
      </c>
      <c r="Q88" t="s">
        <v>74</v>
      </c>
      <c r="R88" t="s">
        <v>74</v>
      </c>
      <c r="S88" t="s">
        <v>74</v>
      </c>
      <c r="T88" t="s">
        <v>74</v>
      </c>
      <c r="U88" t="s">
        <v>1799</v>
      </c>
      <c r="V88" t="s">
        <v>1800</v>
      </c>
      <c r="W88" t="s">
        <v>1801</v>
      </c>
      <c r="X88" t="s">
        <v>1802</v>
      </c>
      <c r="Y88" t="s">
        <v>74</v>
      </c>
      <c r="Z88" t="s">
        <v>1803</v>
      </c>
      <c r="AA88" t="s">
        <v>74</v>
      </c>
      <c r="AB88" t="s">
        <v>74</v>
      </c>
      <c r="AC88" t="s">
        <v>74</v>
      </c>
      <c r="AD88" t="s">
        <v>1804</v>
      </c>
      <c r="AE88" t="s">
        <v>1805</v>
      </c>
      <c r="AF88" t="s">
        <v>1806</v>
      </c>
      <c r="AG88" t="s">
        <v>74</v>
      </c>
      <c r="AH88">
        <v>16</v>
      </c>
      <c r="AI88">
        <v>6</v>
      </c>
      <c r="AJ88">
        <v>8</v>
      </c>
      <c r="AK88">
        <v>1</v>
      </c>
      <c r="AL88">
        <v>15</v>
      </c>
      <c r="AM88" t="s">
        <v>1807</v>
      </c>
      <c r="AN88" t="s">
        <v>1808</v>
      </c>
      <c r="AO88" t="s">
        <v>1809</v>
      </c>
      <c r="AP88" t="s">
        <v>1810</v>
      </c>
      <c r="AQ88" t="s">
        <v>1811</v>
      </c>
      <c r="AR88" t="s">
        <v>74</v>
      </c>
      <c r="AS88" t="s">
        <v>1812</v>
      </c>
      <c r="AT88" t="s">
        <v>1813</v>
      </c>
      <c r="AU88" t="s">
        <v>74</v>
      </c>
      <c r="AV88">
        <v>2011</v>
      </c>
      <c r="AW88">
        <v>10</v>
      </c>
      <c r="AX88">
        <v>19</v>
      </c>
      <c r="AY88" t="s">
        <v>74</v>
      </c>
      <c r="AZ88" t="s">
        <v>74</v>
      </c>
      <c r="BA88" t="s">
        <v>74</v>
      </c>
      <c r="BB88" t="s">
        <v>74</v>
      </c>
      <c r="BC88">
        <v>2599</v>
      </c>
      <c r="BD88">
        <v>2602</v>
      </c>
      <c r="BE88" t="s">
        <v>74</v>
      </c>
      <c r="BF88" t="s">
        <v>74</v>
      </c>
      <c r="BG88" t="s">
        <v>74</v>
      </c>
      <c r="BH88" t="s">
        <v>74</v>
      </c>
      <c r="BI88" t="s">
        <v>74</v>
      </c>
      <c r="BJ88">
        <v>4</v>
      </c>
      <c r="BK88" t="s">
        <v>178</v>
      </c>
      <c r="BL88" t="s">
        <v>98</v>
      </c>
      <c r="BM88" t="s">
        <v>178</v>
      </c>
      <c r="BN88" t="s">
        <v>1814</v>
      </c>
      <c r="BO88" t="s">
        <v>74</v>
      </c>
      <c r="BP88" t="s">
        <v>276</v>
      </c>
      <c r="BQ88" t="s">
        <v>74</v>
      </c>
      <c r="BR88" t="s">
        <v>74</v>
      </c>
      <c r="BS88" t="s">
        <v>101</v>
      </c>
      <c r="BT88" t="s">
        <v>1815</v>
      </c>
      <c r="BU88" t="str">
        <f>HYPERLINK("https%3A%2F%2Fwww.webofscience.com%2Fwos%2Fwoscc%2Ffull-record%2FWOS:000298095000022","View Full Record in Web of Science")</f>
        <v>View Full Record in Web of Science</v>
      </c>
    </row>
    <row r="89" spans="1:73" x14ac:dyDescent="0.25">
      <c r="A89" t="s">
        <v>3717</v>
      </c>
      <c r="B89" t="s">
        <v>72</v>
      </c>
      <c r="C89" t="s">
        <v>1816</v>
      </c>
      <c r="D89" t="s">
        <v>74</v>
      </c>
      <c r="E89" t="s">
        <v>74</v>
      </c>
      <c r="F89" t="s">
        <v>74</v>
      </c>
      <c r="G89" t="s">
        <v>1817</v>
      </c>
      <c r="H89" t="s">
        <v>74</v>
      </c>
      <c r="I89" t="s">
        <v>74</v>
      </c>
      <c r="J89" t="s">
        <v>1818</v>
      </c>
      <c r="K89" t="s">
        <v>1819</v>
      </c>
      <c r="L89" t="s">
        <v>74</v>
      </c>
      <c r="M89" t="s">
        <v>74</v>
      </c>
      <c r="N89" t="s">
        <v>78</v>
      </c>
      <c r="O89" t="s">
        <v>79</v>
      </c>
      <c r="P89" t="s">
        <v>74</v>
      </c>
      <c r="Q89" t="s">
        <v>74</v>
      </c>
      <c r="R89" t="s">
        <v>74</v>
      </c>
      <c r="S89" t="s">
        <v>74</v>
      </c>
      <c r="T89" t="s">
        <v>74</v>
      </c>
      <c r="U89" t="s">
        <v>1820</v>
      </c>
      <c r="V89" t="s">
        <v>1821</v>
      </c>
      <c r="W89" t="s">
        <v>1822</v>
      </c>
      <c r="X89" t="s">
        <v>1823</v>
      </c>
      <c r="Y89" t="s">
        <v>74</v>
      </c>
      <c r="Z89" t="s">
        <v>1824</v>
      </c>
      <c r="AA89" t="s">
        <v>1825</v>
      </c>
      <c r="AB89" t="s">
        <v>1826</v>
      </c>
      <c r="AC89" t="s">
        <v>74</v>
      </c>
      <c r="AD89" t="s">
        <v>1827</v>
      </c>
      <c r="AE89" t="s">
        <v>1828</v>
      </c>
      <c r="AF89" t="s">
        <v>1829</v>
      </c>
      <c r="AG89" t="s">
        <v>74</v>
      </c>
      <c r="AH89">
        <v>52</v>
      </c>
      <c r="AI89">
        <v>8</v>
      </c>
      <c r="AJ89">
        <v>11</v>
      </c>
      <c r="AK89">
        <v>0</v>
      </c>
      <c r="AL89">
        <v>6</v>
      </c>
      <c r="AM89" t="s">
        <v>1830</v>
      </c>
      <c r="AN89" t="s">
        <v>1831</v>
      </c>
      <c r="AO89" t="s">
        <v>1832</v>
      </c>
      <c r="AP89" t="s">
        <v>1833</v>
      </c>
      <c r="AQ89" t="s">
        <v>1834</v>
      </c>
      <c r="AR89" t="s">
        <v>74</v>
      </c>
      <c r="AS89" t="s">
        <v>1835</v>
      </c>
      <c r="AT89" t="s">
        <v>1836</v>
      </c>
      <c r="AU89" t="s">
        <v>176</v>
      </c>
      <c r="AV89">
        <v>2014</v>
      </c>
      <c r="AW89">
        <v>52</v>
      </c>
      <c r="AX89">
        <v>7</v>
      </c>
      <c r="AY89" t="s">
        <v>74</v>
      </c>
      <c r="AZ89" t="s">
        <v>74</v>
      </c>
      <c r="BA89" t="s">
        <v>74</v>
      </c>
      <c r="BB89" t="s">
        <v>74</v>
      </c>
      <c r="BC89">
        <v>692</v>
      </c>
      <c r="BD89">
        <v>704</v>
      </c>
      <c r="BE89" t="s">
        <v>74</v>
      </c>
      <c r="BF89" t="s">
        <v>74</v>
      </c>
      <c r="BG89" t="s">
        <v>74</v>
      </c>
      <c r="BH89" t="s">
        <v>74</v>
      </c>
      <c r="BI89" t="s">
        <v>74</v>
      </c>
      <c r="BJ89">
        <v>13</v>
      </c>
      <c r="BK89" t="s">
        <v>202</v>
      </c>
      <c r="BL89" t="s">
        <v>98</v>
      </c>
      <c r="BM89" t="s">
        <v>203</v>
      </c>
      <c r="BN89" t="s">
        <v>1837</v>
      </c>
      <c r="BO89">
        <v>25059037</v>
      </c>
      <c r="BP89" t="s">
        <v>74</v>
      </c>
      <c r="BQ89" t="s">
        <v>74</v>
      </c>
      <c r="BR89" t="s">
        <v>74</v>
      </c>
      <c r="BS89" t="s">
        <v>101</v>
      </c>
      <c r="BT89" t="s">
        <v>1838</v>
      </c>
      <c r="BU89" t="str">
        <f>HYPERLINK("https%3A%2F%2Fwww.webofscience.com%2Fwos%2Fwoscc%2Ffull-record%2FWOS:000338600700004","View Full Record in Web of Science")</f>
        <v>View Full Record in Web of Science</v>
      </c>
    </row>
    <row r="90" spans="1:73" x14ac:dyDescent="0.25">
      <c r="A90" t="s">
        <v>3718</v>
      </c>
      <c r="B90" t="s">
        <v>72</v>
      </c>
      <c r="C90" t="s">
        <v>1839</v>
      </c>
      <c r="D90" t="s">
        <v>74</v>
      </c>
      <c r="E90" t="s">
        <v>74</v>
      </c>
      <c r="F90" t="s">
        <v>74</v>
      </c>
      <c r="G90" t="s">
        <v>1840</v>
      </c>
      <c r="H90" t="s">
        <v>74</v>
      </c>
      <c r="I90" t="s">
        <v>74</v>
      </c>
      <c r="J90" t="s">
        <v>1841</v>
      </c>
      <c r="K90" t="s">
        <v>1842</v>
      </c>
      <c r="L90" t="s">
        <v>74</v>
      </c>
      <c r="M90" t="s">
        <v>74</v>
      </c>
      <c r="N90" t="s">
        <v>78</v>
      </c>
      <c r="O90" t="s">
        <v>79</v>
      </c>
      <c r="P90" t="s">
        <v>74</v>
      </c>
      <c r="Q90" t="s">
        <v>74</v>
      </c>
      <c r="R90" t="s">
        <v>74</v>
      </c>
      <c r="S90" t="s">
        <v>74</v>
      </c>
      <c r="T90" t="s">
        <v>74</v>
      </c>
      <c r="U90" t="s">
        <v>1843</v>
      </c>
      <c r="V90" t="s">
        <v>1844</v>
      </c>
      <c r="W90" t="s">
        <v>1845</v>
      </c>
      <c r="X90" t="s">
        <v>1846</v>
      </c>
      <c r="Y90" t="s">
        <v>74</v>
      </c>
      <c r="Z90" t="s">
        <v>1847</v>
      </c>
      <c r="AA90" t="s">
        <v>1848</v>
      </c>
      <c r="AB90" t="s">
        <v>1849</v>
      </c>
      <c r="AC90" t="s">
        <v>1850</v>
      </c>
      <c r="AD90" t="s">
        <v>1851</v>
      </c>
      <c r="AE90" t="s">
        <v>1851</v>
      </c>
      <c r="AF90" t="s">
        <v>1852</v>
      </c>
      <c r="AG90" t="s">
        <v>74</v>
      </c>
      <c r="AH90">
        <v>28</v>
      </c>
      <c r="AI90">
        <v>0</v>
      </c>
      <c r="AJ90">
        <v>0</v>
      </c>
      <c r="AK90">
        <v>0</v>
      </c>
      <c r="AL90">
        <v>0</v>
      </c>
      <c r="AM90" t="s">
        <v>1842</v>
      </c>
      <c r="AN90" t="s">
        <v>1853</v>
      </c>
      <c r="AO90" t="s">
        <v>1854</v>
      </c>
      <c r="AP90" t="s">
        <v>1855</v>
      </c>
      <c r="AQ90" t="s">
        <v>1856</v>
      </c>
      <c r="AR90" t="s">
        <v>74</v>
      </c>
      <c r="AS90" t="s">
        <v>1857</v>
      </c>
      <c r="AT90" t="s">
        <v>1858</v>
      </c>
      <c r="AU90" t="s">
        <v>364</v>
      </c>
      <c r="AV90">
        <v>2022</v>
      </c>
      <c r="AW90">
        <v>15</v>
      </c>
      <c r="AX90">
        <v>4</v>
      </c>
      <c r="AY90" t="s">
        <v>74</v>
      </c>
      <c r="AZ90" t="s">
        <v>74</v>
      </c>
      <c r="BA90" t="s">
        <v>74</v>
      </c>
      <c r="BB90" t="s">
        <v>74</v>
      </c>
      <c r="BC90">
        <v>1134</v>
      </c>
      <c r="BD90">
        <v>1140</v>
      </c>
      <c r="BE90" t="s">
        <v>74</v>
      </c>
      <c r="BF90" t="s">
        <v>1859</v>
      </c>
      <c r="BG90" t="str">
        <f>HYPERLINK("http://dx.doi.org/10.14202/vetworld.2022.1134-1140","http://dx.doi.org/10.14202/vetworld.2022.1134-1140")</f>
        <v>http://dx.doi.org/10.14202/vetworld.2022.1134-1140</v>
      </c>
      <c r="BH90" t="s">
        <v>74</v>
      </c>
      <c r="BI90" t="s">
        <v>74</v>
      </c>
      <c r="BJ90">
        <v>7</v>
      </c>
      <c r="BK90" t="s">
        <v>1860</v>
      </c>
      <c r="BL90" t="s">
        <v>1024</v>
      </c>
      <c r="BM90" t="s">
        <v>1861</v>
      </c>
      <c r="BN90" t="s">
        <v>1862</v>
      </c>
      <c r="BO90">
        <v>35698505</v>
      </c>
      <c r="BP90" t="s">
        <v>484</v>
      </c>
      <c r="BQ90" t="s">
        <v>74</v>
      </c>
      <c r="BR90" t="s">
        <v>74</v>
      </c>
      <c r="BS90" t="s">
        <v>101</v>
      </c>
      <c r="BT90" t="s">
        <v>1863</v>
      </c>
      <c r="BU90" t="str">
        <f>HYPERLINK("https%3A%2F%2Fwww.webofscience.com%2Fwos%2Fwoscc%2Ffull-record%2FWOS:000797886000001","View Full Record in Web of Science")</f>
        <v>View Full Record in Web of Science</v>
      </c>
    </row>
    <row r="91" spans="1:73" x14ac:dyDescent="0.25">
      <c r="A91" t="s">
        <v>3719</v>
      </c>
      <c r="B91" t="s">
        <v>72</v>
      </c>
      <c r="C91" t="s">
        <v>1864</v>
      </c>
      <c r="D91" t="s">
        <v>74</v>
      </c>
      <c r="E91" t="s">
        <v>74</v>
      </c>
      <c r="F91" t="s">
        <v>74</v>
      </c>
      <c r="G91" t="s">
        <v>1865</v>
      </c>
      <c r="H91" t="s">
        <v>74</v>
      </c>
      <c r="I91" t="s">
        <v>74</v>
      </c>
      <c r="J91" t="s">
        <v>1866</v>
      </c>
      <c r="K91" t="s">
        <v>1842</v>
      </c>
      <c r="L91" t="s">
        <v>74</v>
      </c>
      <c r="M91" t="s">
        <v>74</v>
      </c>
      <c r="N91" t="s">
        <v>78</v>
      </c>
      <c r="O91" t="s">
        <v>79</v>
      </c>
      <c r="P91" t="s">
        <v>74</v>
      </c>
      <c r="Q91" t="s">
        <v>74</v>
      </c>
      <c r="R91" t="s">
        <v>74</v>
      </c>
      <c r="S91" t="s">
        <v>74</v>
      </c>
      <c r="T91" t="s">
        <v>74</v>
      </c>
      <c r="U91" t="s">
        <v>1867</v>
      </c>
      <c r="V91" t="s">
        <v>1868</v>
      </c>
      <c r="W91" t="s">
        <v>1869</v>
      </c>
      <c r="X91" t="s">
        <v>1870</v>
      </c>
      <c r="Y91" t="s">
        <v>74</v>
      </c>
      <c r="Z91" t="s">
        <v>1871</v>
      </c>
      <c r="AA91" t="s">
        <v>1872</v>
      </c>
      <c r="AB91" t="s">
        <v>1873</v>
      </c>
      <c r="AC91" t="s">
        <v>1874</v>
      </c>
      <c r="AD91" t="s">
        <v>1875</v>
      </c>
      <c r="AE91" t="s">
        <v>1876</v>
      </c>
      <c r="AF91" t="s">
        <v>1877</v>
      </c>
      <c r="AG91" t="s">
        <v>74</v>
      </c>
      <c r="AH91">
        <v>45</v>
      </c>
      <c r="AI91">
        <v>0</v>
      </c>
      <c r="AJ91">
        <v>0</v>
      </c>
      <c r="AK91">
        <v>0</v>
      </c>
      <c r="AL91">
        <v>0</v>
      </c>
      <c r="AM91" t="s">
        <v>1842</v>
      </c>
      <c r="AN91" t="s">
        <v>1853</v>
      </c>
      <c r="AO91" t="s">
        <v>1854</v>
      </c>
      <c r="AP91" t="s">
        <v>1855</v>
      </c>
      <c r="AQ91" t="s">
        <v>1856</v>
      </c>
      <c r="AR91" t="s">
        <v>74</v>
      </c>
      <c r="AS91" t="s">
        <v>1857</v>
      </c>
      <c r="AT91" t="s">
        <v>1858</v>
      </c>
      <c r="AU91" t="s">
        <v>364</v>
      </c>
      <c r="AV91">
        <v>2022</v>
      </c>
      <c r="AW91">
        <v>15</v>
      </c>
      <c r="AX91">
        <v>4</v>
      </c>
      <c r="AY91" t="s">
        <v>74</v>
      </c>
      <c r="AZ91" t="s">
        <v>74</v>
      </c>
      <c r="BA91" t="s">
        <v>74</v>
      </c>
      <c r="BB91" t="s">
        <v>74</v>
      </c>
      <c r="BC91">
        <v>937</v>
      </c>
      <c r="BD91">
        <v>942</v>
      </c>
      <c r="BE91" t="s">
        <v>74</v>
      </c>
      <c r="BF91" t="s">
        <v>1878</v>
      </c>
      <c r="BG91" t="str">
        <f>HYPERLINK("http://dx.doi.org/10.14202/vetworld.2022.937-942","http://dx.doi.org/10.14202/vetworld.2022.937-942")</f>
        <v>http://dx.doi.org/10.14202/vetworld.2022.937-942</v>
      </c>
      <c r="BH91" t="s">
        <v>74</v>
      </c>
      <c r="BI91" t="s">
        <v>74</v>
      </c>
      <c r="BJ91">
        <v>6</v>
      </c>
      <c r="BK91" t="s">
        <v>1860</v>
      </c>
      <c r="BL91" t="s">
        <v>1024</v>
      </c>
      <c r="BM91" t="s">
        <v>1861</v>
      </c>
      <c r="BN91" t="s">
        <v>1879</v>
      </c>
      <c r="BO91">
        <v>35698513</v>
      </c>
      <c r="BP91" t="s">
        <v>484</v>
      </c>
      <c r="BQ91" t="s">
        <v>74</v>
      </c>
      <c r="BR91" t="s">
        <v>74</v>
      </c>
      <c r="BS91" t="s">
        <v>101</v>
      </c>
      <c r="BT91" t="s">
        <v>1880</v>
      </c>
      <c r="BU91" t="str">
        <f>HYPERLINK("https%3A%2F%2Fwww.webofscience.com%2Fwos%2Fwoscc%2Ffull-record%2FWOS:000789060400002","View Full Record in Web of Science")</f>
        <v>View Full Record in Web of Science</v>
      </c>
    </row>
    <row r="92" spans="1:73" x14ac:dyDescent="0.25">
      <c r="A92" t="s">
        <v>3720</v>
      </c>
      <c r="B92" t="s">
        <v>72</v>
      </c>
      <c r="C92" t="s">
        <v>1881</v>
      </c>
      <c r="D92" t="s">
        <v>74</v>
      </c>
      <c r="E92" t="s">
        <v>74</v>
      </c>
      <c r="F92" t="s">
        <v>74</v>
      </c>
      <c r="G92" t="s">
        <v>1881</v>
      </c>
      <c r="H92" t="s">
        <v>74</v>
      </c>
      <c r="I92" t="s">
        <v>74</v>
      </c>
      <c r="J92" t="s">
        <v>1882</v>
      </c>
      <c r="K92" t="s">
        <v>1779</v>
      </c>
      <c r="L92" t="s">
        <v>74</v>
      </c>
      <c r="M92" t="s">
        <v>74</v>
      </c>
      <c r="N92" t="s">
        <v>1790</v>
      </c>
      <c r="O92" t="s">
        <v>79</v>
      </c>
      <c r="P92" t="s">
        <v>74</v>
      </c>
      <c r="Q92" t="s">
        <v>74</v>
      </c>
      <c r="R92" t="s">
        <v>74</v>
      </c>
      <c r="S92" t="s">
        <v>74</v>
      </c>
      <c r="T92" t="s">
        <v>74</v>
      </c>
      <c r="U92" t="s">
        <v>74</v>
      </c>
      <c r="V92" t="s">
        <v>74</v>
      </c>
      <c r="W92" t="s">
        <v>74</v>
      </c>
      <c r="X92" t="s">
        <v>1883</v>
      </c>
      <c r="Y92" t="s">
        <v>74</v>
      </c>
      <c r="Z92" t="s">
        <v>74</v>
      </c>
      <c r="AA92" t="s">
        <v>74</v>
      </c>
      <c r="AB92" t="s">
        <v>74</v>
      </c>
      <c r="AC92" t="s">
        <v>74</v>
      </c>
      <c r="AD92" t="s">
        <v>74</v>
      </c>
      <c r="AE92" t="s">
        <v>74</v>
      </c>
      <c r="AF92" t="s">
        <v>74</v>
      </c>
      <c r="AG92" t="s">
        <v>74</v>
      </c>
      <c r="AH92">
        <v>41</v>
      </c>
      <c r="AI92">
        <v>7</v>
      </c>
      <c r="AJ92">
        <v>8</v>
      </c>
      <c r="AK92">
        <v>0</v>
      </c>
      <c r="AL92">
        <v>1</v>
      </c>
      <c r="AM92" t="s">
        <v>1781</v>
      </c>
      <c r="AN92" t="s">
        <v>338</v>
      </c>
      <c r="AO92" t="s">
        <v>1782</v>
      </c>
      <c r="AP92" t="s">
        <v>1783</v>
      </c>
      <c r="AQ92" t="s">
        <v>74</v>
      </c>
      <c r="AR92" t="s">
        <v>74</v>
      </c>
      <c r="AS92" t="s">
        <v>1784</v>
      </c>
      <c r="AT92" t="s">
        <v>74</v>
      </c>
      <c r="AU92" t="s">
        <v>74</v>
      </c>
      <c r="AV92">
        <v>1976</v>
      </c>
      <c r="AW92">
        <v>49</v>
      </c>
      <c r="AX92">
        <v>3</v>
      </c>
      <c r="AY92" t="s">
        <v>74</v>
      </c>
      <c r="AZ92" t="s">
        <v>74</v>
      </c>
      <c r="BA92" t="s">
        <v>74</v>
      </c>
      <c r="BB92" t="s">
        <v>74</v>
      </c>
      <c r="BC92">
        <v>263</v>
      </c>
      <c r="BD92">
        <v>280</v>
      </c>
      <c r="BE92" t="s">
        <v>74</v>
      </c>
      <c r="BF92" t="s">
        <v>1884</v>
      </c>
      <c r="BG92" t="str">
        <f>HYPERLINK("http://dx.doi.org/10.1007/BF00380596","http://dx.doi.org/10.1007/BF00380596")</f>
        <v>http://dx.doi.org/10.1007/BF00380596</v>
      </c>
      <c r="BH92" t="s">
        <v>74</v>
      </c>
      <c r="BI92" t="s">
        <v>74</v>
      </c>
      <c r="BJ92">
        <v>18</v>
      </c>
      <c r="BK92" t="s">
        <v>550</v>
      </c>
      <c r="BL92" t="s">
        <v>98</v>
      </c>
      <c r="BM92" t="s">
        <v>550</v>
      </c>
      <c r="BN92" t="s">
        <v>1885</v>
      </c>
      <c r="BO92">
        <v>790803</v>
      </c>
      <c r="BP92" t="s">
        <v>74</v>
      </c>
      <c r="BQ92" t="s">
        <v>74</v>
      </c>
      <c r="BR92" t="s">
        <v>74</v>
      </c>
      <c r="BS92" t="s">
        <v>101</v>
      </c>
      <c r="BT92" t="s">
        <v>1886</v>
      </c>
      <c r="BU92" t="str">
        <f>HYPERLINK("https%3A%2F%2Fwww.webofscience.com%2Fwos%2Fwoscc%2Ffull-record%2FWOS:A1976BX18100007","View Full Record in Web of Science")</f>
        <v>View Full Record in Web of Science</v>
      </c>
    </row>
    <row r="93" spans="1:73" x14ac:dyDescent="0.25">
      <c r="A93" t="s">
        <v>3721</v>
      </c>
      <c r="B93" t="s">
        <v>72</v>
      </c>
      <c r="C93" t="s">
        <v>1887</v>
      </c>
      <c r="D93" t="s">
        <v>74</v>
      </c>
      <c r="E93" t="s">
        <v>74</v>
      </c>
      <c r="F93" t="s">
        <v>74</v>
      </c>
      <c r="G93" t="s">
        <v>1887</v>
      </c>
      <c r="H93" t="s">
        <v>74</v>
      </c>
      <c r="I93" t="s">
        <v>74</v>
      </c>
      <c r="J93" t="s">
        <v>1888</v>
      </c>
      <c r="K93" t="s">
        <v>1889</v>
      </c>
      <c r="L93" t="s">
        <v>74</v>
      </c>
      <c r="M93" t="s">
        <v>74</v>
      </c>
      <c r="N93" t="s">
        <v>78</v>
      </c>
      <c r="O93" t="s">
        <v>79</v>
      </c>
      <c r="P93" t="s">
        <v>74</v>
      </c>
      <c r="Q93" t="s">
        <v>74</v>
      </c>
      <c r="R93" t="s">
        <v>74</v>
      </c>
      <c r="S93" t="s">
        <v>74</v>
      </c>
      <c r="T93" t="s">
        <v>74</v>
      </c>
      <c r="U93" t="s">
        <v>1890</v>
      </c>
      <c r="V93" t="s">
        <v>1891</v>
      </c>
      <c r="W93" t="s">
        <v>1892</v>
      </c>
      <c r="X93" t="s">
        <v>1893</v>
      </c>
      <c r="Y93" t="s">
        <v>74</v>
      </c>
      <c r="Z93" t="s">
        <v>1894</v>
      </c>
      <c r="AA93" t="s">
        <v>1895</v>
      </c>
      <c r="AB93" t="s">
        <v>1896</v>
      </c>
      <c r="AC93" t="s">
        <v>74</v>
      </c>
      <c r="AD93" t="s">
        <v>74</v>
      </c>
      <c r="AE93" t="s">
        <v>74</v>
      </c>
      <c r="AF93" t="s">
        <v>74</v>
      </c>
      <c r="AG93" t="s">
        <v>74</v>
      </c>
      <c r="AH93">
        <v>98</v>
      </c>
      <c r="AI93">
        <v>102</v>
      </c>
      <c r="AJ93">
        <v>110</v>
      </c>
      <c r="AK93">
        <v>0</v>
      </c>
      <c r="AL93">
        <v>19</v>
      </c>
      <c r="AM93" t="s">
        <v>358</v>
      </c>
      <c r="AN93" t="s">
        <v>243</v>
      </c>
      <c r="AO93" t="s">
        <v>359</v>
      </c>
      <c r="AP93" t="s">
        <v>1897</v>
      </c>
      <c r="AQ93" t="s">
        <v>1898</v>
      </c>
      <c r="AR93" t="s">
        <v>74</v>
      </c>
      <c r="AS93" t="s">
        <v>1899</v>
      </c>
      <c r="AT93" t="s">
        <v>1900</v>
      </c>
      <c r="AU93" t="s">
        <v>524</v>
      </c>
      <c r="AV93">
        <v>2000</v>
      </c>
      <c r="AW93">
        <v>30</v>
      </c>
      <c r="AX93" t="s">
        <v>803</v>
      </c>
      <c r="AY93" t="s">
        <v>74</v>
      </c>
      <c r="AZ93" t="s">
        <v>74</v>
      </c>
      <c r="BA93" t="s">
        <v>74</v>
      </c>
      <c r="BB93" t="s">
        <v>74</v>
      </c>
      <c r="BC93">
        <v>1295</v>
      </c>
      <c r="BD93">
        <v>1303</v>
      </c>
      <c r="BE93" t="s">
        <v>74</v>
      </c>
      <c r="BF93" t="s">
        <v>1901</v>
      </c>
      <c r="BG93" t="str">
        <f>HYPERLINK("http://dx.doi.org/10.1016/S0020-7519(00)00133-8","http://dx.doi.org/10.1016/S0020-7519(00)00133-8")</f>
        <v>http://dx.doi.org/10.1016/S0020-7519(00)00133-8</v>
      </c>
      <c r="BH93" t="s">
        <v>74</v>
      </c>
      <c r="BI93" t="s">
        <v>74</v>
      </c>
      <c r="BJ93">
        <v>9</v>
      </c>
      <c r="BK93" t="s">
        <v>550</v>
      </c>
      <c r="BL93" t="s">
        <v>98</v>
      </c>
      <c r="BM93" t="s">
        <v>550</v>
      </c>
      <c r="BN93" t="s">
        <v>1902</v>
      </c>
      <c r="BO93">
        <v>11113256</v>
      </c>
      <c r="BP93" t="s">
        <v>74</v>
      </c>
      <c r="BQ93" t="s">
        <v>74</v>
      </c>
      <c r="BR93" t="s">
        <v>74</v>
      </c>
      <c r="BS93" t="s">
        <v>101</v>
      </c>
      <c r="BT93" t="s">
        <v>1903</v>
      </c>
      <c r="BU93" t="str">
        <f>HYPERLINK("https%3A%2F%2Fwww.webofscience.com%2Fwos%2Fwoscc%2Ffull-record%2FWOS:000166144900006","View Full Record in Web of Science")</f>
        <v>View Full Record in Web of Science</v>
      </c>
    </row>
    <row r="94" spans="1:73" x14ac:dyDescent="0.25">
      <c r="A94" t="s">
        <v>3722</v>
      </c>
      <c r="B94" t="s">
        <v>72</v>
      </c>
      <c r="C94" t="s">
        <v>1904</v>
      </c>
      <c r="D94" t="s">
        <v>74</v>
      </c>
      <c r="E94" t="s">
        <v>74</v>
      </c>
      <c r="F94" t="s">
        <v>74</v>
      </c>
      <c r="G94" t="s">
        <v>1904</v>
      </c>
      <c r="H94" t="s">
        <v>74</v>
      </c>
      <c r="I94" t="s">
        <v>74</v>
      </c>
      <c r="J94" t="s">
        <v>1905</v>
      </c>
      <c r="K94" t="s">
        <v>1779</v>
      </c>
      <c r="L94" t="s">
        <v>74</v>
      </c>
      <c r="M94" t="s">
        <v>74</v>
      </c>
      <c r="N94" t="s">
        <v>78</v>
      </c>
      <c r="O94" t="s">
        <v>79</v>
      </c>
      <c r="P94" t="s">
        <v>74</v>
      </c>
      <c r="Q94" t="s">
        <v>74</v>
      </c>
      <c r="R94" t="s">
        <v>74</v>
      </c>
      <c r="S94" t="s">
        <v>74</v>
      </c>
      <c r="T94" t="s">
        <v>74</v>
      </c>
      <c r="U94" t="s">
        <v>74</v>
      </c>
      <c r="V94" t="s">
        <v>74</v>
      </c>
      <c r="W94" t="s">
        <v>74</v>
      </c>
      <c r="X94" t="s">
        <v>74</v>
      </c>
      <c r="Y94" t="s">
        <v>74</v>
      </c>
      <c r="Z94" t="s">
        <v>1906</v>
      </c>
      <c r="AA94" t="s">
        <v>74</v>
      </c>
      <c r="AB94" t="s">
        <v>74</v>
      </c>
      <c r="AC94" t="s">
        <v>74</v>
      </c>
      <c r="AD94" t="s">
        <v>74</v>
      </c>
      <c r="AE94" t="s">
        <v>74</v>
      </c>
      <c r="AF94" t="s">
        <v>74</v>
      </c>
      <c r="AG94" t="s">
        <v>74</v>
      </c>
      <c r="AH94">
        <v>21</v>
      </c>
      <c r="AI94">
        <v>11</v>
      </c>
      <c r="AJ94">
        <v>11</v>
      </c>
      <c r="AK94">
        <v>0</v>
      </c>
      <c r="AL94">
        <v>3</v>
      </c>
      <c r="AM94" t="s">
        <v>88</v>
      </c>
      <c r="AN94" t="s">
        <v>338</v>
      </c>
      <c r="AO94" t="s">
        <v>543</v>
      </c>
      <c r="AP94" t="s">
        <v>1783</v>
      </c>
      <c r="AQ94" t="s">
        <v>74</v>
      </c>
      <c r="AR94" t="s">
        <v>74</v>
      </c>
      <c r="AS94" t="s">
        <v>1784</v>
      </c>
      <c r="AT94" t="s">
        <v>74</v>
      </c>
      <c r="AU94" t="s">
        <v>74</v>
      </c>
      <c r="AV94">
        <v>1980</v>
      </c>
      <c r="AW94">
        <v>62</v>
      </c>
      <c r="AX94">
        <v>3</v>
      </c>
      <c r="AY94" t="s">
        <v>74</v>
      </c>
      <c r="AZ94" t="s">
        <v>74</v>
      </c>
      <c r="BA94" t="s">
        <v>74</v>
      </c>
      <c r="BB94" t="s">
        <v>74</v>
      </c>
      <c r="BC94">
        <v>285</v>
      </c>
      <c r="BD94">
        <v>291</v>
      </c>
      <c r="BE94" t="s">
        <v>74</v>
      </c>
      <c r="BF94" t="s">
        <v>1907</v>
      </c>
      <c r="BG94" t="str">
        <f>HYPERLINK("http://dx.doi.org/10.1007/BF00926568","http://dx.doi.org/10.1007/BF00926568")</f>
        <v>http://dx.doi.org/10.1007/BF00926568</v>
      </c>
      <c r="BH94" t="s">
        <v>74</v>
      </c>
      <c r="BI94" t="s">
        <v>74</v>
      </c>
      <c r="BJ94">
        <v>7</v>
      </c>
      <c r="BK94" t="s">
        <v>550</v>
      </c>
      <c r="BL94" t="s">
        <v>98</v>
      </c>
      <c r="BM94" t="s">
        <v>550</v>
      </c>
      <c r="BN94" t="s">
        <v>1908</v>
      </c>
      <c r="BO94">
        <v>7415419</v>
      </c>
      <c r="BP94" t="s">
        <v>74</v>
      </c>
      <c r="BQ94" t="s">
        <v>74</v>
      </c>
      <c r="BR94" t="s">
        <v>74</v>
      </c>
      <c r="BS94" t="s">
        <v>101</v>
      </c>
      <c r="BT94" t="s">
        <v>1909</v>
      </c>
      <c r="BU94" t="str">
        <f>HYPERLINK("https%3A%2F%2Fwww.webofscience.com%2Fwos%2Fwoscc%2Ffull-record%2FWOS:A1980KC25100007","View Full Record in Web of Science")</f>
        <v>View Full Record in Web of Science</v>
      </c>
    </row>
    <row r="95" spans="1:73" x14ac:dyDescent="0.25">
      <c r="A95" t="s">
        <v>3723</v>
      </c>
      <c r="B95" t="s">
        <v>72</v>
      </c>
      <c r="C95" t="s">
        <v>1910</v>
      </c>
      <c r="D95" t="s">
        <v>74</v>
      </c>
      <c r="E95" t="s">
        <v>74</v>
      </c>
      <c r="F95" t="s">
        <v>74</v>
      </c>
      <c r="G95" t="s">
        <v>1910</v>
      </c>
      <c r="H95" t="s">
        <v>74</v>
      </c>
      <c r="I95" t="s">
        <v>74</v>
      </c>
      <c r="J95" t="s">
        <v>1911</v>
      </c>
      <c r="K95" t="s">
        <v>1912</v>
      </c>
      <c r="L95" t="s">
        <v>74</v>
      </c>
      <c r="M95" t="s">
        <v>74</v>
      </c>
      <c r="N95" t="s">
        <v>78</v>
      </c>
      <c r="O95" t="s">
        <v>79</v>
      </c>
      <c r="P95" t="s">
        <v>74</v>
      </c>
      <c r="Q95" t="s">
        <v>74</v>
      </c>
      <c r="R95" t="s">
        <v>74</v>
      </c>
      <c r="S95" t="s">
        <v>74</v>
      </c>
      <c r="T95" t="s">
        <v>74</v>
      </c>
      <c r="U95" t="s">
        <v>1913</v>
      </c>
      <c r="V95" t="s">
        <v>1914</v>
      </c>
      <c r="W95" t="s">
        <v>1915</v>
      </c>
      <c r="X95" t="s">
        <v>1916</v>
      </c>
      <c r="Y95" t="s">
        <v>74</v>
      </c>
      <c r="Z95" t="s">
        <v>74</v>
      </c>
      <c r="AA95" t="s">
        <v>74</v>
      </c>
      <c r="AB95" t="s">
        <v>74</v>
      </c>
      <c r="AC95" t="s">
        <v>74</v>
      </c>
      <c r="AD95" t="s">
        <v>74</v>
      </c>
      <c r="AE95" t="s">
        <v>74</v>
      </c>
      <c r="AF95" t="s">
        <v>74</v>
      </c>
      <c r="AG95" t="s">
        <v>74</v>
      </c>
      <c r="AH95">
        <v>88</v>
      </c>
      <c r="AI95">
        <v>133</v>
      </c>
      <c r="AJ95">
        <v>145</v>
      </c>
      <c r="AK95">
        <v>1</v>
      </c>
      <c r="AL95">
        <v>33</v>
      </c>
      <c r="AM95" t="s">
        <v>797</v>
      </c>
      <c r="AN95" t="s">
        <v>243</v>
      </c>
      <c r="AO95" t="s">
        <v>798</v>
      </c>
      <c r="AP95" t="s">
        <v>1917</v>
      </c>
      <c r="AQ95" t="s">
        <v>1918</v>
      </c>
      <c r="AR95" t="s">
        <v>74</v>
      </c>
      <c r="AS95" t="s">
        <v>1919</v>
      </c>
      <c r="AT95" t="s">
        <v>1920</v>
      </c>
      <c r="AU95" t="s">
        <v>271</v>
      </c>
      <c r="AV95">
        <v>1992</v>
      </c>
      <c r="AW95">
        <v>34</v>
      </c>
      <c r="AX95">
        <v>2</v>
      </c>
      <c r="AY95" t="s">
        <v>74</v>
      </c>
      <c r="AZ95" t="s">
        <v>74</v>
      </c>
      <c r="BA95" t="s">
        <v>74</v>
      </c>
      <c r="BB95" t="s">
        <v>74</v>
      </c>
      <c r="BC95">
        <v>199</v>
      </c>
      <c r="BD95">
        <v>212</v>
      </c>
      <c r="BE95" t="s">
        <v>74</v>
      </c>
      <c r="BF95" t="s">
        <v>1921</v>
      </c>
      <c r="BG95" t="str">
        <f>HYPERLINK("http://dx.doi.org/10.1016/0277-9536(92)90097-A","http://dx.doi.org/10.1016/0277-9536(92)90097-A")</f>
        <v>http://dx.doi.org/10.1016/0277-9536(92)90097-A</v>
      </c>
      <c r="BH95" t="s">
        <v>74</v>
      </c>
      <c r="BI95" t="s">
        <v>74</v>
      </c>
      <c r="BJ95">
        <v>14</v>
      </c>
      <c r="BK95" t="s">
        <v>1922</v>
      </c>
      <c r="BL95" t="s">
        <v>225</v>
      </c>
      <c r="BM95" t="s">
        <v>1923</v>
      </c>
      <c r="BN95" t="s">
        <v>1924</v>
      </c>
      <c r="BO95">
        <v>1738873</v>
      </c>
      <c r="BP95" t="s">
        <v>74</v>
      </c>
      <c r="BQ95" t="s">
        <v>74</v>
      </c>
      <c r="BR95" t="s">
        <v>74</v>
      </c>
      <c r="BS95" t="s">
        <v>101</v>
      </c>
      <c r="BT95" t="s">
        <v>1925</v>
      </c>
      <c r="BU95" t="str">
        <f>HYPERLINK("https%3A%2F%2Fwww.webofscience.com%2Fwos%2Fwoscc%2Ffull-record%2FWOS:A1992GY69700013","View Full Record in Web of Science")</f>
        <v>View Full Record in Web of Science</v>
      </c>
    </row>
    <row r="96" spans="1:73" x14ac:dyDescent="0.25">
      <c r="A96" t="s">
        <v>3724</v>
      </c>
      <c r="B96" t="s">
        <v>72</v>
      </c>
      <c r="C96" t="s">
        <v>1926</v>
      </c>
      <c r="D96" t="s">
        <v>74</v>
      </c>
      <c r="E96" t="s">
        <v>74</v>
      </c>
      <c r="F96" t="s">
        <v>74</v>
      </c>
      <c r="G96" t="s">
        <v>1927</v>
      </c>
      <c r="H96" t="s">
        <v>74</v>
      </c>
      <c r="I96" t="s">
        <v>74</v>
      </c>
      <c r="J96" t="s">
        <v>1928</v>
      </c>
      <c r="K96" t="s">
        <v>396</v>
      </c>
      <c r="L96" t="s">
        <v>74</v>
      </c>
      <c r="M96" t="s">
        <v>74</v>
      </c>
      <c r="N96" t="s">
        <v>78</v>
      </c>
      <c r="O96" t="s">
        <v>79</v>
      </c>
      <c r="P96" t="s">
        <v>74</v>
      </c>
      <c r="Q96" t="s">
        <v>74</v>
      </c>
      <c r="R96" t="s">
        <v>74</v>
      </c>
      <c r="S96" t="s">
        <v>74</v>
      </c>
      <c r="T96" t="s">
        <v>74</v>
      </c>
      <c r="U96" t="s">
        <v>1929</v>
      </c>
      <c r="V96" t="s">
        <v>1930</v>
      </c>
      <c r="W96" t="s">
        <v>1931</v>
      </c>
      <c r="X96" t="s">
        <v>1932</v>
      </c>
      <c r="Y96" t="s">
        <v>74</v>
      </c>
      <c r="Z96" t="s">
        <v>1933</v>
      </c>
      <c r="AA96" t="s">
        <v>1934</v>
      </c>
      <c r="AB96" t="s">
        <v>1935</v>
      </c>
      <c r="AC96" t="s">
        <v>1936</v>
      </c>
      <c r="AD96" t="s">
        <v>74</v>
      </c>
      <c r="AE96" t="s">
        <v>74</v>
      </c>
      <c r="AF96" t="s">
        <v>74</v>
      </c>
      <c r="AG96" t="s">
        <v>74</v>
      </c>
      <c r="AH96">
        <v>14</v>
      </c>
      <c r="AI96">
        <v>24</v>
      </c>
      <c r="AJ96">
        <v>26</v>
      </c>
      <c r="AK96">
        <v>0</v>
      </c>
      <c r="AL96">
        <v>6</v>
      </c>
      <c r="AM96" t="s">
        <v>403</v>
      </c>
      <c r="AN96" t="s">
        <v>404</v>
      </c>
      <c r="AO96" t="s">
        <v>405</v>
      </c>
      <c r="AP96" t="s">
        <v>406</v>
      </c>
      <c r="AQ96" t="s">
        <v>1437</v>
      </c>
      <c r="AR96" t="s">
        <v>74</v>
      </c>
      <c r="AS96" t="s">
        <v>407</v>
      </c>
      <c r="AT96" t="s">
        <v>408</v>
      </c>
      <c r="AU96" t="s">
        <v>771</v>
      </c>
      <c r="AV96">
        <v>2012</v>
      </c>
      <c r="AW96">
        <v>107</v>
      </c>
      <c r="AX96">
        <v>6</v>
      </c>
      <c r="AY96" t="s">
        <v>74</v>
      </c>
      <c r="AZ96" t="s">
        <v>74</v>
      </c>
      <c r="BA96" t="s">
        <v>74</v>
      </c>
      <c r="BB96" t="s">
        <v>74</v>
      </c>
      <c r="BC96">
        <v>740</v>
      </c>
      <c r="BD96">
        <v>746</v>
      </c>
      <c r="BE96" t="s">
        <v>74</v>
      </c>
      <c r="BF96" t="s">
        <v>1937</v>
      </c>
      <c r="BG96" t="str">
        <f>HYPERLINK("http://dx.doi.org/10.1590/S0074-02762012000600006","http://dx.doi.org/10.1590/S0074-02762012000600006")</f>
        <v>http://dx.doi.org/10.1590/S0074-02762012000600006</v>
      </c>
      <c r="BH96" t="s">
        <v>74</v>
      </c>
      <c r="BI96" t="s">
        <v>74</v>
      </c>
      <c r="BJ96">
        <v>7</v>
      </c>
      <c r="BK96" t="s">
        <v>320</v>
      </c>
      <c r="BL96" t="s">
        <v>98</v>
      </c>
      <c r="BM96" t="s">
        <v>320</v>
      </c>
      <c r="BN96" t="s">
        <v>1938</v>
      </c>
      <c r="BO96">
        <v>22990962</v>
      </c>
      <c r="BP96" t="s">
        <v>1939</v>
      </c>
      <c r="BQ96" t="s">
        <v>74</v>
      </c>
      <c r="BR96" t="s">
        <v>74</v>
      </c>
      <c r="BS96" t="s">
        <v>101</v>
      </c>
      <c r="BT96" t="s">
        <v>1940</v>
      </c>
      <c r="BU96" t="str">
        <f>HYPERLINK("https%3A%2F%2Fwww.webofscience.com%2Fwos%2Fwoscc%2Ffull-record%2FWOS:000308943900006","View Full Record in Web of Science")</f>
        <v>View Full Record in Web of Science</v>
      </c>
    </row>
    <row r="97" spans="1:73" x14ac:dyDescent="0.25">
      <c r="A97" t="s">
        <v>3725</v>
      </c>
      <c r="B97" t="s">
        <v>72</v>
      </c>
      <c r="C97" t="s">
        <v>1941</v>
      </c>
      <c r="D97" t="s">
        <v>74</v>
      </c>
      <c r="E97" t="s">
        <v>74</v>
      </c>
      <c r="F97" t="s">
        <v>74</v>
      </c>
      <c r="G97" t="s">
        <v>1942</v>
      </c>
      <c r="H97" t="s">
        <v>74</v>
      </c>
      <c r="I97" t="s">
        <v>74</v>
      </c>
      <c r="J97" t="s">
        <v>1943</v>
      </c>
      <c r="K97" t="s">
        <v>1944</v>
      </c>
      <c r="L97" t="s">
        <v>74</v>
      </c>
      <c r="M97" t="s">
        <v>74</v>
      </c>
      <c r="N97" t="s">
        <v>78</v>
      </c>
      <c r="O97" t="s">
        <v>79</v>
      </c>
      <c r="P97" t="s">
        <v>74</v>
      </c>
      <c r="Q97" t="s">
        <v>74</v>
      </c>
      <c r="R97" t="s">
        <v>74</v>
      </c>
      <c r="S97" t="s">
        <v>74</v>
      </c>
      <c r="T97" t="s">
        <v>74</v>
      </c>
      <c r="U97" t="s">
        <v>74</v>
      </c>
      <c r="V97" t="s">
        <v>1945</v>
      </c>
      <c r="W97" t="s">
        <v>1946</v>
      </c>
      <c r="X97" t="s">
        <v>1947</v>
      </c>
      <c r="Y97" t="s">
        <v>74</v>
      </c>
      <c r="Z97" t="s">
        <v>1948</v>
      </c>
      <c r="AA97" t="s">
        <v>446</v>
      </c>
      <c r="AB97" t="s">
        <v>74</v>
      </c>
      <c r="AC97" t="s">
        <v>1949</v>
      </c>
      <c r="AD97" t="s">
        <v>1950</v>
      </c>
      <c r="AE97" t="s">
        <v>1951</v>
      </c>
      <c r="AF97" t="s">
        <v>1952</v>
      </c>
      <c r="AG97" t="s">
        <v>74</v>
      </c>
      <c r="AH97">
        <v>26</v>
      </c>
      <c r="AI97">
        <v>9</v>
      </c>
      <c r="AJ97">
        <v>10</v>
      </c>
      <c r="AK97">
        <v>0</v>
      </c>
      <c r="AL97">
        <v>15</v>
      </c>
      <c r="AM97" t="s">
        <v>1953</v>
      </c>
      <c r="AN97" t="s">
        <v>1954</v>
      </c>
      <c r="AO97" t="s">
        <v>1955</v>
      </c>
      <c r="AP97" t="s">
        <v>1956</v>
      </c>
      <c r="AQ97" t="s">
        <v>1957</v>
      </c>
      <c r="AR97" t="s">
        <v>74</v>
      </c>
      <c r="AS97" t="s">
        <v>1958</v>
      </c>
      <c r="AT97" t="s">
        <v>1959</v>
      </c>
      <c r="AU97" t="s">
        <v>524</v>
      </c>
      <c r="AV97">
        <v>2016</v>
      </c>
      <c r="AW97">
        <v>90</v>
      </c>
      <c r="AX97">
        <v>6</v>
      </c>
      <c r="AY97" t="s">
        <v>74</v>
      </c>
      <c r="AZ97" t="s">
        <v>74</v>
      </c>
      <c r="BA97" t="s">
        <v>74</v>
      </c>
      <c r="BB97" t="s">
        <v>74</v>
      </c>
      <c r="BC97">
        <v>737</v>
      </c>
      <c r="BD97">
        <v>741</v>
      </c>
      <c r="BE97" t="s">
        <v>74</v>
      </c>
      <c r="BF97" t="s">
        <v>1960</v>
      </c>
      <c r="BG97" t="str">
        <f>HYPERLINK("http://dx.doi.org/10.1017/S0022149X15001042","http://dx.doi.org/10.1017/S0022149X15001042")</f>
        <v>http://dx.doi.org/10.1017/S0022149X15001042</v>
      </c>
      <c r="BH97" t="s">
        <v>74</v>
      </c>
      <c r="BI97" t="s">
        <v>74</v>
      </c>
      <c r="BJ97">
        <v>5</v>
      </c>
      <c r="BK97" t="s">
        <v>153</v>
      </c>
      <c r="BL97" t="s">
        <v>98</v>
      </c>
      <c r="BM97" t="s">
        <v>153</v>
      </c>
      <c r="BN97" t="s">
        <v>1961</v>
      </c>
      <c r="BO97">
        <v>26767419</v>
      </c>
      <c r="BP97" t="s">
        <v>74</v>
      </c>
      <c r="BQ97" t="s">
        <v>74</v>
      </c>
      <c r="BR97" t="s">
        <v>74</v>
      </c>
      <c r="BS97" t="s">
        <v>101</v>
      </c>
      <c r="BT97" t="s">
        <v>1962</v>
      </c>
      <c r="BU97" t="str">
        <f>HYPERLINK("https%3A%2F%2Fwww.webofscience.com%2Fwos%2Fwoscc%2Ffull-record%2FWOS:000387970900014","View Full Record in Web of Science")</f>
        <v>View Full Record in Web of Science</v>
      </c>
    </row>
    <row r="98" spans="1:73" x14ac:dyDescent="0.25">
      <c r="A98" t="s">
        <v>3726</v>
      </c>
      <c r="B98" t="s">
        <v>72</v>
      </c>
      <c r="C98" t="s">
        <v>1963</v>
      </c>
      <c r="D98" t="s">
        <v>74</v>
      </c>
      <c r="E98" t="s">
        <v>74</v>
      </c>
      <c r="F98" t="s">
        <v>74</v>
      </c>
      <c r="G98" t="s">
        <v>1963</v>
      </c>
      <c r="H98" t="s">
        <v>74</v>
      </c>
      <c r="I98" t="s">
        <v>74</v>
      </c>
      <c r="J98" t="s">
        <v>1964</v>
      </c>
      <c r="K98" t="s">
        <v>1965</v>
      </c>
      <c r="L98" t="s">
        <v>74</v>
      </c>
      <c r="M98" t="s">
        <v>74</v>
      </c>
      <c r="N98" t="s">
        <v>78</v>
      </c>
      <c r="O98" t="s">
        <v>79</v>
      </c>
      <c r="P98" t="s">
        <v>74</v>
      </c>
      <c r="Q98" t="s">
        <v>74</v>
      </c>
      <c r="R98" t="s">
        <v>74</v>
      </c>
      <c r="S98" t="s">
        <v>74</v>
      </c>
      <c r="T98" t="s">
        <v>74</v>
      </c>
      <c r="U98" t="s">
        <v>74</v>
      </c>
      <c r="V98" t="s">
        <v>74</v>
      </c>
      <c r="W98" t="s">
        <v>74</v>
      </c>
      <c r="X98" t="s">
        <v>74</v>
      </c>
      <c r="Y98" t="s">
        <v>74</v>
      </c>
      <c r="Z98" t="s">
        <v>74</v>
      </c>
      <c r="AA98" t="s">
        <v>74</v>
      </c>
      <c r="AB98" t="s">
        <v>74</v>
      </c>
      <c r="AC98" t="s">
        <v>74</v>
      </c>
      <c r="AD98" t="s">
        <v>74</v>
      </c>
      <c r="AE98" t="s">
        <v>74</v>
      </c>
      <c r="AF98" t="s">
        <v>74</v>
      </c>
      <c r="AG98" t="s">
        <v>74</v>
      </c>
      <c r="AH98">
        <v>36</v>
      </c>
      <c r="AI98">
        <v>43</v>
      </c>
      <c r="AJ98">
        <v>44</v>
      </c>
      <c r="AK98">
        <v>0</v>
      </c>
      <c r="AL98">
        <v>5</v>
      </c>
      <c r="AM98" t="s">
        <v>1966</v>
      </c>
      <c r="AN98" t="s">
        <v>1967</v>
      </c>
      <c r="AO98" t="s">
        <v>1968</v>
      </c>
      <c r="AP98" t="s">
        <v>74</v>
      </c>
      <c r="AQ98" t="s">
        <v>74</v>
      </c>
      <c r="AR98" t="s">
        <v>74</v>
      </c>
      <c r="AS98" t="s">
        <v>1969</v>
      </c>
      <c r="AT98" t="s">
        <v>74</v>
      </c>
      <c r="AU98" t="s">
        <v>74</v>
      </c>
      <c r="AV98">
        <v>1966</v>
      </c>
      <c r="AW98">
        <v>44</v>
      </c>
      <c r="AX98">
        <v>6</v>
      </c>
      <c r="AY98" t="s">
        <v>74</v>
      </c>
      <c r="AZ98" t="s">
        <v>74</v>
      </c>
      <c r="BA98" t="s">
        <v>74</v>
      </c>
      <c r="BB98" t="s">
        <v>74</v>
      </c>
      <c r="BC98">
        <v>1041</v>
      </c>
      <c r="BD98" t="s">
        <v>1970</v>
      </c>
      <c r="BE98" t="s">
        <v>74</v>
      </c>
      <c r="BF98" t="s">
        <v>1971</v>
      </c>
      <c r="BG98" t="str">
        <f>HYPERLINK("http://dx.doi.org/10.1139/z66-111","http://dx.doi.org/10.1139/z66-111")</f>
        <v>http://dx.doi.org/10.1139/z66-111</v>
      </c>
      <c r="BH98" t="s">
        <v>74</v>
      </c>
      <c r="BI98" t="s">
        <v>74</v>
      </c>
      <c r="BJ98">
        <v>1</v>
      </c>
      <c r="BK98" t="s">
        <v>434</v>
      </c>
      <c r="BL98" t="s">
        <v>98</v>
      </c>
      <c r="BM98" t="s">
        <v>434</v>
      </c>
      <c r="BN98">
        <v>85700</v>
      </c>
      <c r="BO98">
        <v>5981486</v>
      </c>
      <c r="BP98" t="s">
        <v>74</v>
      </c>
      <c r="BQ98" t="s">
        <v>74</v>
      </c>
      <c r="BR98" t="s">
        <v>74</v>
      </c>
      <c r="BS98" t="s">
        <v>101</v>
      </c>
      <c r="BT98" t="s">
        <v>1972</v>
      </c>
      <c r="BU98" t="str">
        <f>HYPERLINK("https%3A%2F%2Fwww.webofscience.com%2Fwos%2Fwoscc%2Ffull-record%2FWOS:A19668570000010","View Full Record in Web of Science")</f>
        <v>View Full Record in Web of Science</v>
      </c>
    </row>
    <row r="99" spans="1:73" x14ac:dyDescent="0.25">
      <c r="A99" t="s">
        <v>3727</v>
      </c>
      <c r="B99" t="s">
        <v>72</v>
      </c>
      <c r="C99" t="s">
        <v>1973</v>
      </c>
      <c r="D99" t="s">
        <v>74</v>
      </c>
      <c r="E99" t="s">
        <v>74</v>
      </c>
      <c r="F99" t="s">
        <v>74</v>
      </c>
      <c r="G99" t="s">
        <v>1974</v>
      </c>
      <c r="H99" t="s">
        <v>74</v>
      </c>
      <c r="I99" t="s">
        <v>74</v>
      </c>
      <c r="J99" t="s">
        <v>1975</v>
      </c>
      <c r="K99" t="s">
        <v>1976</v>
      </c>
      <c r="L99" t="s">
        <v>74</v>
      </c>
      <c r="M99" t="s">
        <v>74</v>
      </c>
      <c r="N99" t="s">
        <v>78</v>
      </c>
      <c r="O99" t="s">
        <v>79</v>
      </c>
      <c r="P99" t="s">
        <v>74</v>
      </c>
      <c r="Q99" t="s">
        <v>74</v>
      </c>
      <c r="R99" t="s">
        <v>74</v>
      </c>
      <c r="S99" t="s">
        <v>74</v>
      </c>
      <c r="T99" t="s">
        <v>74</v>
      </c>
      <c r="U99" t="s">
        <v>74</v>
      </c>
      <c r="V99" t="s">
        <v>1977</v>
      </c>
      <c r="W99" t="s">
        <v>1978</v>
      </c>
      <c r="X99" t="s">
        <v>1979</v>
      </c>
      <c r="Y99" t="s">
        <v>74</v>
      </c>
      <c r="Z99" t="s">
        <v>1980</v>
      </c>
      <c r="AA99" t="s">
        <v>1981</v>
      </c>
      <c r="AB99" t="s">
        <v>74</v>
      </c>
      <c r="AC99" t="s">
        <v>1982</v>
      </c>
      <c r="AD99" t="s">
        <v>1983</v>
      </c>
      <c r="AE99" t="s">
        <v>1984</v>
      </c>
      <c r="AF99" t="s">
        <v>1985</v>
      </c>
      <c r="AG99" t="s">
        <v>74</v>
      </c>
      <c r="AH99">
        <v>18</v>
      </c>
      <c r="AI99">
        <v>10</v>
      </c>
      <c r="AJ99">
        <v>13</v>
      </c>
      <c r="AK99">
        <v>0</v>
      </c>
      <c r="AL99">
        <v>8</v>
      </c>
      <c r="AM99" t="s">
        <v>1986</v>
      </c>
      <c r="AN99" t="s">
        <v>1987</v>
      </c>
      <c r="AO99" t="s">
        <v>1988</v>
      </c>
      <c r="AP99" t="s">
        <v>1989</v>
      </c>
      <c r="AQ99" t="s">
        <v>1990</v>
      </c>
      <c r="AR99" t="s">
        <v>74</v>
      </c>
      <c r="AS99" t="s">
        <v>1991</v>
      </c>
      <c r="AT99" t="s">
        <v>1992</v>
      </c>
      <c r="AU99" t="s">
        <v>563</v>
      </c>
      <c r="AV99">
        <v>2012</v>
      </c>
      <c r="AW99">
        <v>86</v>
      </c>
      <c r="AX99">
        <v>5</v>
      </c>
      <c r="AY99" t="s">
        <v>74</v>
      </c>
      <c r="AZ99" t="s">
        <v>74</v>
      </c>
      <c r="BA99" t="s">
        <v>74</v>
      </c>
      <c r="BB99" t="s">
        <v>74</v>
      </c>
      <c r="BC99">
        <v>846</v>
      </c>
      <c r="BD99">
        <v>849</v>
      </c>
      <c r="BE99" t="s">
        <v>74</v>
      </c>
      <c r="BF99" t="s">
        <v>1993</v>
      </c>
      <c r="BG99" t="str">
        <f>HYPERLINK("http://dx.doi.org/10.4269/ajtmh.2012.11-0532","http://dx.doi.org/10.4269/ajtmh.2012.11-0532")</f>
        <v>http://dx.doi.org/10.4269/ajtmh.2012.11-0532</v>
      </c>
      <c r="BH99" t="s">
        <v>74</v>
      </c>
      <c r="BI99" t="s">
        <v>74</v>
      </c>
      <c r="BJ99">
        <v>4</v>
      </c>
      <c r="BK99" t="s">
        <v>250</v>
      </c>
      <c r="BL99" t="s">
        <v>98</v>
      </c>
      <c r="BM99" t="s">
        <v>250</v>
      </c>
      <c r="BN99" t="s">
        <v>1994</v>
      </c>
      <c r="BO99">
        <v>22556086</v>
      </c>
      <c r="BP99" t="s">
        <v>634</v>
      </c>
      <c r="BQ99" t="s">
        <v>74</v>
      </c>
      <c r="BR99" t="s">
        <v>74</v>
      </c>
      <c r="BS99" t="s">
        <v>101</v>
      </c>
      <c r="BT99" t="s">
        <v>1995</v>
      </c>
      <c r="BU99" t="str">
        <f>HYPERLINK("https%3A%2F%2Fwww.webofscience.com%2Fwos%2Fwoscc%2Ffull-record%2FWOS:000303554100021","View Full Record in Web of Science")</f>
        <v>View Full Record in Web of Science</v>
      </c>
    </row>
    <row r="100" spans="1:73" x14ac:dyDescent="0.25">
      <c r="A100" t="s">
        <v>3728</v>
      </c>
      <c r="B100" t="s">
        <v>72</v>
      </c>
      <c r="C100" t="s">
        <v>1996</v>
      </c>
      <c r="D100" t="s">
        <v>74</v>
      </c>
      <c r="E100" t="s">
        <v>74</v>
      </c>
      <c r="F100" t="s">
        <v>74</v>
      </c>
      <c r="G100" t="s">
        <v>1996</v>
      </c>
      <c r="H100" t="s">
        <v>74</v>
      </c>
      <c r="I100" t="s">
        <v>74</v>
      </c>
      <c r="J100" t="s">
        <v>1997</v>
      </c>
      <c r="K100" t="s">
        <v>1998</v>
      </c>
      <c r="L100" t="s">
        <v>74</v>
      </c>
      <c r="M100" t="s">
        <v>74</v>
      </c>
      <c r="N100" t="s">
        <v>78</v>
      </c>
      <c r="O100" t="s">
        <v>79</v>
      </c>
      <c r="P100" t="s">
        <v>74</v>
      </c>
      <c r="Q100" t="s">
        <v>74</v>
      </c>
      <c r="R100" t="s">
        <v>74</v>
      </c>
      <c r="S100" t="s">
        <v>74</v>
      </c>
      <c r="T100" t="s">
        <v>74</v>
      </c>
      <c r="U100" t="s">
        <v>74</v>
      </c>
      <c r="V100" t="s">
        <v>1999</v>
      </c>
      <c r="W100" t="s">
        <v>2000</v>
      </c>
      <c r="X100" t="s">
        <v>74</v>
      </c>
      <c r="Y100" t="s">
        <v>74</v>
      </c>
      <c r="Z100" t="s">
        <v>2001</v>
      </c>
      <c r="AA100" t="s">
        <v>74</v>
      </c>
      <c r="AB100" t="s">
        <v>74</v>
      </c>
      <c r="AC100" t="s">
        <v>74</v>
      </c>
      <c r="AD100" t="s">
        <v>74</v>
      </c>
      <c r="AE100" t="s">
        <v>74</v>
      </c>
      <c r="AF100" t="s">
        <v>74</v>
      </c>
      <c r="AG100" t="s">
        <v>74</v>
      </c>
      <c r="AH100">
        <v>39</v>
      </c>
      <c r="AI100">
        <v>6</v>
      </c>
      <c r="AJ100">
        <v>6</v>
      </c>
      <c r="AK100">
        <v>0</v>
      </c>
      <c r="AL100">
        <v>1</v>
      </c>
      <c r="AM100" t="s">
        <v>797</v>
      </c>
      <c r="AN100" t="s">
        <v>243</v>
      </c>
      <c r="AO100" t="s">
        <v>2002</v>
      </c>
      <c r="AP100" t="s">
        <v>2003</v>
      </c>
      <c r="AQ100" t="s">
        <v>74</v>
      </c>
      <c r="AR100" t="s">
        <v>74</v>
      </c>
      <c r="AS100" t="s">
        <v>2004</v>
      </c>
      <c r="AT100" t="s">
        <v>2005</v>
      </c>
      <c r="AU100" t="s">
        <v>271</v>
      </c>
      <c r="AV100">
        <v>1993</v>
      </c>
      <c r="AW100">
        <v>104</v>
      </c>
      <c r="AX100">
        <v>1</v>
      </c>
      <c r="AY100" t="s">
        <v>74</v>
      </c>
      <c r="AZ100" t="s">
        <v>74</v>
      </c>
      <c r="BA100" t="s">
        <v>74</v>
      </c>
      <c r="BB100" t="s">
        <v>74</v>
      </c>
      <c r="BC100">
        <v>37</v>
      </c>
      <c r="BD100">
        <v>42</v>
      </c>
      <c r="BE100" t="s">
        <v>74</v>
      </c>
      <c r="BF100" t="s">
        <v>2006</v>
      </c>
      <c r="BG100" t="str">
        <f>HYPERLINK("http://dx.doi.org/10.1016/0742-8413(93)90107-V","http://dx.doi.org/10.1016/0742-8413(93)90107-V")</f>
        <v>http://dx.doi.org/10.1016/0742-8413(93)90107-V</v>
      </c>
      <c r="BH100" t="s">
        <v>74</v>
      </c>
      <c r="BI100" t="s">
        <v>74</v>
      </c>
      <c r="BJ100">
        <v>6</v>
      </c>
      <c r="BK100" t="s">
        <v>2007</v>
      </c>
      <c r="BL100" t="s">
        <v>98</v>
      </c>
      <c r="BM100" t="s">
        <v>2007</v>
      </c>
      <c r="BN100" t="s">
        <v>2008</v>
      </c>
      <c r="BO100">
        <v>8097453</v>
      </c>
      <c r="BP100" t="s">
        <v>74</v>
      </c>
      <c r="BQ100" t="s">
        <v>74</v>
      </c>
      <c r="BR100" t="s">
        <v>74</v>
      </c>
      <c r="BS100" t="s">
        <v>101</v>
      </c>
      <c r="BT100" t="s">
        <v>2009</v>
      </c>
      <c r="BU100" t="str">
        <f>HYPERLINK("https%3A%2F%2Fwww.webofscience.com%2Fwos%2Fwoscc%2Ffull-record%2FWOS:A1993KU32400006","View Full Record in Web of Science")</f>
        <v>View Full Record in Web of Science</v>
      </c>
    </row>
    <row r="101" spans="1:73" x14ac:dyDescent="0.25">
      <c r="A101" t="s">
        <v>3729</v>
      </c>
      <c r="B101" t="s">
        <v>72</v>
      </c>
      <c r="C101" t="s">
        <v>2010</v>
      </c>
      <c r="D101" t="s">
        <v>74</v>
      </c>
      <c r="E101" t="s">
        <v>74</v>
      </c>
      <c r="F101" t="s">
        <v>74</v>
      </c>
      <c r="G101" t="s">
        <v>2011</v>
      </c>
      <c r="H101" t="s">
        <v>74</v>
      </c>
      <c r="I101" t="s">
        <v>74</v>
      </c>
      <c r="J101" t="s">
        <v>2012</v>
      </c>
      <c r="K101" t="s">
        <v>2013</v>
      </c>
      <c r="L101" t="s">
        <v>74</v>
      </c>
      <c r="M101" t="s">
        <v>74</v>
      </c>
      <c r="N101" t="s">
        <v>78</v>
      </c>
      <c r="O101" t="s">
        <v>79</v>
      </c>
      <c r="P101" t="s">
        <v>74</v>
      </c>
      <c r="Q101" t="s">
        <v>74</v>
      </c>
      <c r="R101" t="s">
        <v>74</v>
      </c>
      <c r="S101" t="s">
        <v>74</v>
      </c>
      <c r="T101" t="s">
        <v>74</v>
      </c>
      <c r="U101" t="s">
        <v>2014</v>
      </c>
      <c r="V101" t="s">
        <v>2015</v>
      </c>
      <c r="W101" t="s">
        <v>2016</v>
      </c>
      <c r="X101" t="s">
        <v>2017</v>
      </c>
      <c r="Y101" t="s">
        <v>74</v>
      </c>
      <c r="Z101" t="s">
        <v>445</v>
      </c>
      <c r="AA101" t="s">
        <v>446</v>
      </c>
      <c r="AB101" t="s">
        <v>74</v>
      </c>
      <c r="AC101" t="s">
        <v>1949</v>
      </c>
      <c r="AD101" t="s">
        <v>2018</v>
      </c>
      <c r="AE101" t="s">
        <v>2019</v>
      </c>
      <c r="AF101" t="s">
        <v>2020</v>
      </c>
      <c r="AG101" t="s">
        <v>74</v>
      </c>
      <c r="AH101">
        <v>53</v>
      </c>
      <c r="AI101">
        <v>15</v>
      </c>
      <c r="AJ101">
        <v>15</v>
      </c>
      <c r="AK101">
        <v>0</v>
      </c>
      <c r="AL101">
        <v>12</v>
      </c>
      <c r="AM101" t="s">
        <v>2021</v>
      </c>
      <c r="AN101" t="s">
        <v>2022</v>
      </c>
      <c r="AO101" t="s">
        <v>2023</v>
      </c>
      <c r="AP101" t="s">
        <v>2024</v>
      </c>
      <c r="AQ101" t="s">
        <v>74</v>
      </c>
      <c r="AR101" t="s">
        <v>74</v>
      </c>
      <c r="AS101" t="s">
        <v>2025</v>
      </c>
      <c r="AT101" t="s">
        <v>2026</v>
      </c>
      <c r="AU101" t="s">
        <v>563</v>
      </c>
      <c r="AV101">
        <v>2016</v>
      </c>
      <c r="AW101">
        <v>47</v>
      </c>
      <c r="AX101">
        <v>3</v>
      </c>
      <c r="AY101" t="s">
        <v>74</v>
      </c>
      <c r="AZ101" t="s">
        <v>74</v>
      </c>
      <c r="BA101" t="s">
        <v>74</v>
      </c>
      <c r="BB101" t="s">
        <v>74</v>
      </c>
      <c r="BC101">
        <v>377</v>
      </c>
      <c r="BD101">
        <v>386</v>
      </c>
      <c r="BE101" t="s">
        <v>74</v>
      </c>
      <c r="BF101" t="s">
        <v>74</v>
      </c>
      <c r="BG101" t="s">
        <v>74</v>
      </c>
      <c r="BH101" t="s">
        <v>74</v>
      </c>
      <c r="BI101" t="s">
        <v>74</v>
      </c>
      <c r="BJ101">
        <v>10</v>
      </c>
      <c r="BK101" t="s">
        <v>2027</v>
      </c>
      <c r="BL101" t="s">
        <v>98</v>
      </c>
      <c r="BM101" t="s">
        <v>2027</v>
      </c>
      <c r="BN101" t="s">
        <v>2028</v>
      </c>
      <c r="BO101">
        <v>27405119</v>
      </c>
      <c r="BP101" t="s">
        <v>74</v>
      </c>
      <c r="BQ101" t="s">
        <v>74</v>
      </c>
      <c r="BR101" t="s">
        <v>74</v>
      </c>
      <c r="BS101" t="s">
        <v>101</v>
      </c>
      <c r="BT101" t="s">
        <v>2029</v>
      </c>
      <c r="BU101" t="str">
        <f>HYPERLINK("https%3A%2F%2Fwww.webofscience.com%2Fwos%2Fwoscc%2Ffull-record%2FWOS:000378012400003","View Full Record in Web of Science")</f>
        <v>View Full Record in Web of Science</v>
      </c>
    </row>
    <row r="102" spans="1:73" x14ac:dyDescent="0.25">
      <c r="A102" t="s">
        <v>3730</v>
      </c>
      <c r="B102" t="s">
        <v>72</v>
      </c>
      <c r="C102" t="s">
        <v>2030</v>
      </c>
      <c r="D102" t="s">
        <v>74</v>
      </c>
      <c r="E102" t="s">
        <v>74</v>
      </c>
      <c r="F102" t="s">
        <v>74</v>
      </c>
      <c r="G102" t="s">
        <v>2031</v>
      </c>
      <c r="H102" t="s">
        <v>74</v>
      </c>
      <c r="I102" t="s">
        <v>74</v>
      </c>
      <c r="J102" t="s">
        <v>2032</v>
      </c>
      <c r="K102" t="s">
        <v>1396</v>
      </c>
      <c r="L102" t="s">
        <v>74</v>
      </c>
      <c r="M102" t="s">
        <v>74</v>
      </c>
      <c r="N102" t="s">
        <v>78</v>
      </c>
      <c r="O102" t="s">
        <v>79</v>
      </c>
      <c r="P102" t="s">
        <v>74</v>
      </c>
      <c r="Q102" t="s">
        <v>74</v>
      </c>
      <c r="R102" t="s">
        <v>74</v>
      </c>
      <c r="S102" t="s">
        <v>74</v>
      </c>
      <c r="T102" t="s">
        <v>74</v>
      </c>
      <c r="U102" t="s">
        <v>2033</v>
      </c>
      <c r="V102" t="s">
        <v>2034</v>
      </c>
      <c r="W102" t="s">
        <v>2035</v>
      </c>
      <c r="X102" t="s">
        <v>2036</v>
      </c>
      <c r="Y102" t="s">
        <v>74</v>
      </c>
      <c r="Z102" t="s">
        <v>2037</v>
      </c>
      <c r="AA102" t="s">
        <v>576</v>
      </c>
      <c r="AB102" t="s">
        <v>2038</v>
      </c>
      <c r="AC102" t="s">
        <v>2039</v>
      </c>
      <c r="AD102" t="s">
        <v>1701</v>
      </c>
      <c r="AE102" t="s">
        <v>1702</v>
      </c>
      <c r="AF102" t="s">
        <v>2040</v>
      </c>
      <c r="AG102" t="s">
        <v>74</v>
      </c>
      <c r="AH102">
        <v>54</v>
      </c>
      <c r="AI102">
        <v>2</v>
      </c>
      <c r="AJ102">
        <v>2</v>
      </c>
      <c r="AK102">
        <v>0</v>
      </c>
      <c r="AL102">
        <v>25</v>
      </c>
      <c r="AM102" t="s">
        <v>88</v>
      </c>
      <c r="AN102" t="s">
        <v>338</v>
      </c>
      <c r="AO102" t="s">
        <v>650</v>
      </c>
      <c r="AP102" t="s">
        <v>1408</v>
      </c>
      <c r="AQ102" t="s">
        <v>1409</v>
      </c>
      <c r="AR102" t="s">
        <v>74</v>
      </c>
      <c r="AS102" t="s">
        <v>1410</v>
      </c>
      <c r="AT102" t="s">
        <v>1411</v>
      </c>
      <c r="AU102" t="s">
        <v>151</v>
      </c>
      <c r="AV102">
        <v>2017</v>
      </c>
      <c r="AW102">
        <v>10</v>
      </c>
      <c r="AX102">
        <v>1</v>
      </c>
      <c r="AY102" t="s">
        <v>74</v>
      </c>
      <c r="AZ102" t="s">
        <v>74</v>
      </c>
      <c r="BA102" t="s">
        <v>74</v>
      </c>
      <c r="BB102" t="s">
        <v>74</v>
      </c>
      <c r="BC102">
        <v>1</v>
      </c>
      <c r="BD102">
        <v>12</v>
      </c>
      <c r="BE102" t="s">
        <v>74</v>
      </c>
      <c r="BF102" t="s">
        <v>2041</v>
      </c>
      <c r="BG102" t="str">
        <f>HYPERLINK("http://dx.doi.org/10.1007/s12155-016-9771-x","http://dx.doi.org/10.1007/s12155-016-9771-x")</f>
        <v>http://dx.doi.org/10.1007/s12155-016-9771-x</v>
      </c>
      <c r="BH102" t="s">
        <v>74</v>
      </c>
      <c r="BI102" t="s">
        <v>74</v>
      </c>
      <c r="BJ102">
        <v>12</v>
      </c>
      <c r="BK102" t="s">
        <v>1414</v>
      </c>
      <c r="BL102" t="s">
        <v>98</v>
      </c>
      <c r="BM102" t="s">
        <v>1415</v>
      </c>
      <c r="BN102" t="s">
        <v>2042</v>
      </c>
      <c r="BO102" t="s">
        <v>74</v>
      </c>
      <c r="BP102" t="s">
        <v>74</v>
      </c>
      <c r="BQ102" t="s">
        <v>74</v>
      </c>
      <c r="BR102" t="s">
        <v>74</v>
      </c>
      <c r="BS102" t="s">
        <v>101</v>
      </c>
      <c r="BT102" t="s">
        <v>2043</v>
      </c>
      <c r="BU102" t="str">
        <f>HYPERLINK("https%3A%2F%2Fwww.webofscience.com%2Fwos%2Fwoscc%2Ffull-record%2FWOS:000395100300001","View Full Record in Web of Science")</f>
        <v>View Full Record in Web of Science</v>
      </c>
    </row>
    <row r="103" spans="1:73" x14ac:dyDescent="0.25">
      <c r="A103" t="s">
        <v>3731</v>
      </c>
      <c r="B103" t="s">
        <v>72</v>
      </c>
      <c r="C103" t="s">
        <v>2044</v>
      </c>
      <c r="D103" t="s">
        <v>74</v>
      </c>
      <c r="E103" t="s">
        <v>74</v>
      </c>
      <c r="F103" t="s">
        <v>74</v>
      </c>
      <c r="G103" t="s">
        <v>2044</v>
      </c>
      <c r="H103" t="s">
        <v>74</v>
      </c>
      <c r="I103" t="s">
        <v>74</v>
      </c>
      <c r="J103" t="s">
        <v>2045</v>
      </c>
      <c r="K103" t="s">
        <v>2046</v>
      </c>
      <c r="L103" t="s">
        <v>74</v>
      </c>
      <c r="M103" t="s">
        <v>74</v>
      </c>
      <c r="N103" t="s">
        <v>78</v>
      </c>
      <c r="O103" t="s">
        <v>79</v>
      </c>
      <c r="P103" t="s">
        <v>74</v>
      </c>
      <c r="Q103" t="s">
        <v>74</v>
      </c>
      <c r="R103" t="s">
        <v>74</v>
      </c>
      <c r="S103" t="s">
        <v>74</v>
      </c>
      <c r="T103" t="s">
        <v>74</v>
      </c>
      <c r="U103" t="s">
        <v>2047</v>
      </c>
      <c r="V103" t="s">
        <v>2048</v>
      </c>
      <c r="W103" t="s">
        <v>2049</v>
      </c>
      <c r="X103" t="s">
        <v>2050</v>
      </c>
      <c r="Y103" t="s">
        <v>74</v>
      </c>
      <c r="Z103" t="s">
        <v>2051</v>
      </c>
      <c r="AA103" t="s">
        <v>74</v>
      </c>
      <c r="AB103" t="s">
        <v>74</v>
      </c>
      <c r="AC103" t="s">
        <v>74</v>
      </c>
      <c r="AD103" t="s">
        <v>74</v>
      </c>
      <c r="AE103" t="s">
        <v>74</v>
      </c>
      <c r="AF103" t="s">
        <v>74</v>
      </c>
      <c r="AG103" t="s">
        <v>74</v>
      </c>
      <c r="AH103">
        <v>19</v>
      </c>
      <c r="AI103">
        <v>35</v>
      </c>
      <c r="AJ103">
        <v>43</v>
      </c>
      <c r="AK103">
        <v>0</v>
      </c>
      <c r="AL103">
        <v>3</v>
      </c>
      <c r="AM103" t="s">
        <v>624</v>
      </c>
      <c r="AN103" t="s">
        <v>451</v>
      </c>
      <c r="AO103" t="s">
        <v>625</v>
      </c>
      <c r="AP103" t="s">
        <v>2052</v>
      </c>
      <c r="AQ103" t="s">
        <v>74</v>
      </c>
      <c r="AR103" t="s">
        <v>74</v>
      </c>
      <c r="AS103" t="s">
        <v>2053</v>
      </c>
      <c r="AT103" t="s">
        <v>2054</v>
      </c>
      <c r="AU103" t="s">
        <v>2055</v>
      </c>
      <c r="AV103">
        <v>1995</v>
      </c>
      <c r="AW103">
        <v>377</v>
      </c>
      <c r="AX103">
        <v>3</v>
      </c>
      <c r="AY103" t="s">
        <v>74</v>
      </c>
      <c r="AZ103" t="s">
        <v>74</v>
      </c>
      <c r="BA103" t="s">
        <v>74</v>
      </c>
      <c r="BB103" t="s">
        <v>74</v>
      </c>
      <c r="BC103">
        <v>373</v>
      </c>
      <c r="BD103">
        <v>376</v>
      </c>
      <c r="BE103" t="s">
        <v>74</v>
      </c>
      <c r="BF103" t="s">
        <v>2056</v>
      </c>
      <c r="BG103" t="str">
        <f>HYPERLINK("http://dx.doi.org/10.1016/0014-5793(95)01375-X","http://dx.doi.org/10.1016/0014-5793(95)01375-X")</f>
        <v>http://dx.doi.org/10.1016/0014-5793(95)01375-X</v>
      </c>
      <c r="BH103" t="s">
        <v>74</v>
      </c>
      <c r="BI103" t="s">
        <v>74</v>
      </c>
      <c r="BJ103">
        <v>4</v>
      </c>
      <c r="BK103" t="s">
        <v>2057</v>
      </c>
      <c r="BL103" t="s">
        <v>98</v>
      </c>
      <c r="BM103" t="s">
        <v>2057</v>
      </c>
      <c r="BN103" t="s">
        <v>2058</v>
      </c>
      <c r="BO103">
        <v>8549758</v>
      </c>
      <c r="BP103" t="s">
        <v>276</v>
      </c>
      <c r="BQ103" t="s">
        <v>74</v>
      </c>
      <c r="BR103" t="s">
        <v>74</v>
      </c>
      <c r="BS103" t="s">
        <v>101</v>
      </c>
      <c r="BT103" t="s">
        <v>2059</v>
      </c>
      <c r="BU103" t="str">
        <f>HYPERLINK("https%3A%2F%2Fwww.webofscience.com%2Fwos%2Fwoscc%2Ffull-record%2FWOS:A1995TM33800020","View Full Record in Web of Science")</f>
        <v>View Full Record in Web of Science</v>
      </c>
    </row>
    <row r="104" spans="1:73" x14ac:dyDescent="0.25">
      <c r="A104" t="s">
        <v>3732</v>
      </c>
      <c r="B104" t="s">
        <v>72</v>
      </c>
      <c r="C104" t="s">
        <v>2060</v>
      </c>
      <c r="D104" t="s">
        <v>74</v>
      </c>
      <c r="E104" t="s">
        <v>74</v>
      </c>
      <c r="F104" t="s">
        <v>74</v>
      </c>
      <c r="G104" t="s">
        <v>2061</v>
      </c>
      <c r="H104" t="s">
        <v>74</v>
      </c>
      <c r="I104" t="s">
        <v>74</v>
      </c>
      <c r="J104" t="s">
        <v>2062</v>
      </c>
      <c r="K104" t="s">
        <v>2063</v>
      </c>
      <c r="L104" t="s">
        <v>74</v>
      </c>
      <c r="M104" t="s">
        <v>74</v>
      </c>
      <c r="N104" t="s">
        <v>2064</v>
      </c>
      <c r="O104" t="s">
        <v>79</v>
      </c>
      <c r="P104" t="s">
        <v>74</v>
      </c>
      <c r="Q104" t="s">
        <v>74</v>
      </c>
      <c r="R104" t="s">
        <v>74</v>
      </c>
      <c r="S104" t="s">
        <v>74</v>
      </c>
      <c r="T104" t="s">
        <v>74</v>
      </c>
      <c r="U104" t="s">
        <v>2065</v>
      </c>
      <c r="V104" t="s">
        <v>2066</v>
      </c>
      <c r="W104" t="s">
        <v>2067</v>
      </c>
      <c r="X104" t="s">
        <v>2068</v>
      </c>
      <c r="Y104" t="s">
        <v>74</v>
      </c>
      <c r="Z104" t="s">
        <v>2069</v>
      </c>
      <c r="AA104" t="s">
        <v>2070</v>
      </c>
      <c r="AB104" t="s">
        <v>74</v>
      </c>
      <c r="AC104" t="s">
        <v>74</v>
      </c>
      <c r="AD104" t="s">
        <v>74</v>
      </c>
      <c r="AE104" t="s">
        <v>74</v>
      </c>
      <c r="AF104" t="s">
        <v>74</v>
      </c>
      <c r="AG104" t="s">
        <v>74</v>
      </c>
      <c r="AH104">
        <v>47</v>
      </c>
      <c r="AI104">
        <v>0</v>
      </c>
      <c r="AJ104">
        <v>0</v>
      </c>
      <c r="AK104">
        <v>0</v>
      </c>
      <c r="AL104">
        <v>64</v>
      </c>
      <c r="AM104" t="s">
        <v>2071</v>
      </c>
      <c r="AN104" t="s">
        <v>2072</v>
      </c>
      <c r="AO104" t="s">
        <v>2073</v>
      </c>
      <c r="AP104" t="s">
        <v>2074</v>
      </c>
      <c r="AQ104" t="s">
        <v>2075</v>
      </c>
      <c r="AR104" t="s">
        <v>74</v>
      </c>
      <c r="AS104" t="s">
        <v>2063</v>
      </c>
      <c r="AT104" t="s">
        <v>2076</v>
      </c>
      <c r="AU104" t="s">
        <v>651</v>
      </c>
      <c r="AV104">
        <v>2019</v>
      </c>
      <c r="AW104">
        <v>39</v>
      </c>
      <c r="AX104">
        <v>2</v>
      </c>
      <c r="AY104" t="s">
        <v>74</v>
      </c>
      <c r="AZ104" t="s">
        <v>74</v>
      </c>
      <c r="BA104" t="s">
        <v>74</v>
      </c>
      <c r="BB104" t="s">
        <v>74</v>
      </c>
      <c r="BC104" t="s">
        <v>74</v>
      </c>
      <c r="BD104" t="s">
        <v>74</v>
      </c>
      <c r="BE104" t="s">
        <v>74</v>
      </c>
      <c r="BF104" t="s">
        <v>74</v>
      </c>
      <c r="BG104" t="s">
        <v>74</v>
      </c>
      <c r="BH104" t="s">
        <v>74</v>
      </c>
      <c r="BI104" t="s">
        <v>74</v>
      </c>
      <c r="BJ104">
        <v>35</v>
      </c>
      <c r="BK104" t="s">
        <v>2077</v>
      </c>
      <c r="BL104" t="s">
        <v>98</v>
      </c>
      <c r="BM104" t="s">
        <v>2077</v>
      </c>
      <c r="BN104" t="s">
        <v>2078</v>
      </c>
      <c r="BO104" t="s">
        <v>74</v>
      </c>
      <c r="BP104" t="s">
        <v>74</v>
      </c>
      <c r="BQ104" t="s">
        <v>74</v>
      </c>
      <c r="BR104" t="s">
        <v>74</v>
      </c>
      <c r="BS104" t="s">
        <v>101</v>
      </c>
      <c r="BT104" t="s">
        <v>2079</v>
      </c>
      <c r="BU104" t="str">
        <f>HYPERLINK("https%3A%2F%2Fwww.webofscience.com%2Fwos%2Fwoscc%2Ffull-record%2FWOS:000449549800011","View Full Record in Web of Science")</f>
        <v>View Full Record in Web of Science</v>
      </c>
    </row>
    <row r="105" spans="1:73" x14ac:dyDescent="0.25">
      <c r="A105" t="s">
        <v>3733</v>
      </c>
      <c r="B105" t="s">
        <v>72</v>
      </c>
      <c r="C105" t="s">
        <v>2080</v>
      </c>
      <c r="D105" t="s">
        <v>74</v>
      </c>
      <c r="E105" t="s">
        <v>74</v>
      </c>
      <c r="F105" t="s">
        <v>74</v>
      </c>
      <c r="G105" t="s">
        <v>2080</v>
      </c>
      <c r="H105" t="s">
        <v>74</v>
      </c>
      <c r="I105" t="s">
        <v>74</v>
      </c>
      <c r="J105" t="s">
        <v>2081</v>
      </c>
      <c r="K105" t="s">
        <v>2046</v>
      </c>
      <c r="L105" t="s">
        <v>74</v>
      </c>
      <c r="M105" t="s">
        <v>74</v>
      </c>
      <c r="N105" t="s">
        <v>78</v>
      </c>
      <c r="O105" t="s">
        <v>79</v>
      </c>
      <c r="P105" t="s">
        <v>74</v>
      </c>
      <c r="Q105" t="s">
        <v>74</v>
      </c>
      <c r="R105" t="s">
        <v>74</v>
      </c>
      <c r="S105" t="s">
        <v>74</v>
      </c>
      <c r="T105" t="s">
        <v>74</v>
      </c>
      <c r="U105" t="s">
        <v>2082</v>
      </c>
      <c r="V105" t="s">
        <v>2083</v>
      </c>
      <c r="W105" t="s">
        <v>2084</v>
      </c>
      <c r="X105" t="s">
        <v>2085</v>
      </c>
      <c r="Y105" t="s">
        <v>74</v>
      </c>
      <c r="Z105" t="s">
        <v>2086</v>
      </c>
      <c r="AA105" t="s">
        <v>74</v>
      </c>
      <c r="AB105" t="s">
        <v>74</v>
      </c>
      <c r="AC105" t="s">
        <v>263</v>
      </c>
      <c r="AD105" t="s">
        <v>74</v>
      </c>
      <c r="AE105" t="s">
        <v>74</v>
      </c>
      <c r="AF105" t="s">
        <v>74</v>
      </c>
      <c r="AG105" t="s">
        <v>74</v>
      </c>
      <c r="AH105">
        <v>29</v>
      </c>
      <c r="AI105">
        <v>78</v>
      </c>
      <c r="AJ105">
        <v>85</v>
      </c>
      <c r="AK105">
        <v>0</v>
      </c>
      <c r="AL105">
        <v>17</v>
      </c>
      <c r="AM105" t="s">
        <v>624</v>
      </c>
      <c r="AN105" t="s">
        <v>451</v>
      </c>
      <c r="AO105" t="s">
        <v>625</v>
      </c>
      <c r="AP105" t="s">
        <v>2052</v>
      </c>
      <c r="AQ105" t="s">
        <v>74</v>
      </c>
      <c r="AR105" t="s">
        <v>74</v>
      </c>
      <c r="AS105" t="s">
        <v>2053</v>
      </c>
      <c r="AT105" t="s">
        <v>2054</v>
      </c>
      <c r="AU105" t="s">
        <v>2087</v>
      </c>
      <c r="AV105">
        <v>2002</v>
      </c>
      <c r="AW105">
        <v>531</v>
      </c>
      <c r="AX105">
        <v>3</v>
      </c>
      <c r="AY105" t="s">
        <v>74</v>
      </c>
      <c r="AZ105" t="s">
        <v>74</v>
      </c>
      <c r="BA105" t="s">
        <v>74</v>
      </c>
      <c r="BB105" t="s">
        <v>74</v>
      </c>
      <c r="BC105">
        <v>509</v>
      </c>
      <c r="BD105">
        <v>512</v>
      </c>
      <c r="BE105" t="s">
        <v>2088</v>
      </c>
      <c r="BF105" t="s">
        <v>2089</v>
      </c>
      <c r="BG105" t="str">
        <f>HYPERLINK("http://dx.doi.org/10.1016/S0014-5793(02)03608-6","http://dx.doi.org/10.1016/S0014-5793(02)03608-6")</f>
        <v>http://dx.doi.org/10.1016/S0014-5793(02)03608-6</v>
      </c>
      <c r="BH105" t="s">
        <v>74</v>
      </c>
      <c r="BI105" t="s">
        <v>74</v>
      </c>
      <c r="BJ105">
        <v>4</v>
      </c>
      <c r="BK105" t="s">
        <v>2057</v>
      </c>
      <c r="BL105" t="s">
        <v>98</v>
      </c>
      <c r="BM105" t="s">
        <v>2057</v>
      </c>
      <c r="BN105" t="s">
        <v>2090</v>
      </c>
      <c r="BO105">
        <v>12435602</v>
      </c>
      <c r="BP105" t="s">
        <v>74</v>
      </c>
      <c r="BQ105" t="s">
        <v>74</v>
      </c>
      <c r="BR105" t="s">
        <v>74</v>
      </c>
      <c r="BS105" t="s">
        <v>101</v>
      </c>
      <c r="BT105" t="s">
        <v>2091</v>
      </c>
      <c r="BU105" t="str">
        <f>HYPERLINK("https%3A%2F%2Fwww.webofscience.com%2Fwos%2Fwoscc%2Ffull-record%2FWOS:000179486300024","View Full Record in Web of Science")</f>
        <v>View Full Record in Web of Science</v>
      </c>
    </row>
    <row r="106" spans="1:73" x14ac:dyDescent="0.25">
      <c r="A106" t="s">
        <v>3734</v>
      </c>
      <c r="B106" t="s">
        <v>72</v>
      </c>
      <c r="C106" t="s">
        <v>2092</v>
      </c>
      <c r="D106" t="s">
        <v>74</v>
      </c>
      <c r="E106" t="s">
        <v>74</v>
      </c>
      <c r="F106" t="s">
        <v>74</v>
      </c>
      <c r="G106" t="s">
        <v>2093</v>
      </c>
      <c r="H106" t="s">
        <v>74</v>
      </c>
      <c r="I106" t="s">
        <v>74</v>
      </c>
      <c r="J106" t="s">
        <v>2094</v>
      </c>
      <c r="K106" t="s">
        <v>1184</v>
      </c>
      <c r="L106" t="s">
        <v>74</v>
      </c>
      <c r="M106" t="s">
        <v>74</v>
      </c>
      <c r="N106" t="s">
        <v>78</v>
      </c>
      <c r="O106" t="s">
        <v>79</v>
      </c>
      <c r="P106" t="s">
        <v>74</v>
      </c>
      <c r="Q106" t="s">
        <v>74</v>
      </c>
      <c r="R106" t="s">
        <v>74</v>
      </c>
      <c r="S106" t="s">
        <v>74</v>
      </c>
      <c r="T106" t="s">
        <v>74</v>
      </c>
      <c r="U106" t="s">
        <v>74</v>
      </c>
      <c r="V106" t="s">
        <v>2095</v>
      </c>
      <c r="W106" t="s">
        <v>2096</v>
      </c>
      <c r="X106" t="s">
        <v>2097</v>
      </c>
      <c r="Y106" t="s">
        <v>74</v>
      </c>
      <c r="Z106" t="s">
        <v>1229</v>
      </c>
      <c r="AA106" t="s">
        <v>2098</v>
      </c>
      <c r="AB106" t="s">
        <v>2099</v>
      </c>
      <c r="AC106" t="s">
        <v>2100</v>
      </c>
      <c r="AD106" t="s">
        <v>1233</v>
      </c>
      <c r="AE106" t="s">
        <v>1234</v>
      </c>
      <c r="AF106" t="s">
        <v>1235</v>
      </c>
      <c r="AG106" t="s">
        <v>74</v>
      </c>
      <c r="AH106">
        <v>70</v>
      </c>
      <c r="AI106">
        <v>45</v>
      </c>
      <c r="AJ106">
        <v>50</v>
      </c>
      <c r="AK106">
        <v>2</v>
      </c>
      <c r="AL106">
        <v>69</v>
      </c>
      <c r="AM106" t="s">
        <v>1058</v>
      </c>
      <c r="AN106" t="s">
        <v>1059</v>
      </c>
      <c r="AO106" t="s">
        <v>1060</v>
      </c>
      <c r="AP106" t="s">
        <v>1192</v>
      </c>
      <c r="AQ106" t="s">
        <v>74</v>
      </c>
      <c r="AR106" t="s">
        <v>74</v>
      </c>
      <c r="AS106" t="s">
        <v>1184</v>
      </c>
      <c r="AT106" t="s">
        <v>1193</v>
      </c>
      <c r="AU106" t="s">
        <v>2101</v>
      </c>
      <c r="AV106">
        <v>2012</v>
      </c>
      <c r="AW106">
        <v>7</v>
      </c>
      <c r="AX106">
        <v>11</v>
      </c>
      <c r="AY106" t="s">
        <v>74</v>
      </c>
      <c r="AZ106" t="s">
        <v>74</v>
      </c>
      <c r="BA106" t="s">
        <v>74</v>
      </c>
      <c r="BB106" t="s">
        <v>74</v>
      </c>
      <c r="BC106" t="s">
        <v>74</v>
      </c>
      <c r="BD106" t="s">
        <v>74</v>
      </c>
      <c r="BE106" t="s">
        <v>2102</v>
      </c>
      <c r="BF106" t="s">
        <v>2103</v>
      </c>
      <c r="BG106" t="str">
        <f>HYPERLINK("http://dx.doi.org/10.1371/journal.pone.0048505","http://dx.doi.org/10.1371/journal.pone.0048505")</f>
        <v>http://dx.doi.org/10.1371/journal.pone.0048505</v>
      </c>
      <c r="BH106" t="s">
        <v>74</v>
      </c>
      <c r="BI106" t="s">
        <v>74</v>
      </c>
      <c r="BJ106">
        <v>12</v>
      </c>
      <c r="BK106" t="s">
        <v>1197</v>
      </c>
      <c r="BL106" t="s">
        <v>98</v>
      </c>
      <c r="BM106" t="s">
        <v>1198</v>
      </c>
      <c r="BN106" t="s">
        <v>2104</v>
      </c>
      <c r="BO106">
        <v>23133637</v>
      </c>
      <c r="BP106" t="s">
        <v>527</v>
      </c>
      <c r="BQ106" t="s">
        <v>74</v>
      </c>
      <c r="BR106" t="s">
        <v>74</v>
      </c>
      <c r="BS106" t="s">
        <v>101</v>
      </c>
      <c r="BT106" t="s">
        <v>2105</v>
      </c>
      <c r="BU106" t="str">
        <f>HYPERLINK("https%3A%2F%2Fwww.webofscience.com%2Fwos%2Fwoscc%2Ffull-record%2FWOS:000310601300015","View Full Record in Web of Science")</f>
        <v>View Full Record in Web of Science</v>
      </c>
    </row>
    <row r="107" spans="1:73" x14ac:dyDescent="0.25">
      <c r="A107" t="s">
        <v>3735</v>
      </c>
      <c r="B107" t="s">
        <v>72</v>
      </c>
      <c r="C107" t="s">
        <v>2106</v>
      </c>
      <c r="D107" t="s">
        <v>74</v>
      </c>
      <c r="E107" t="s">
        <v>74</v>
      </c>
      <c r="F107" t="s">
        <v>74</v>
      </c>
      <c r="G107" t="s">
        <v>2106</v>
      </c>
      <c r="H107" t="s">
        <v>74</v>
      </c>
      <c r="I107" t="s">
        <v>74</v>
      </c>
      <c r="J107" t="s">
        <v>2107</v>
      </c>
      <c r="K107" t="s">
        <v>1244</v>
      </c>
      <c r="L107" t="s">
        <v>74</v>
      </c>
      <c r="M107" t="s">
        <v>74</v>
      </c>
      <c r="N107" t="s">
        <v>78</v>
      </c>
      <c r="O107" t="s">
        <v>2108</v>
      </c>
      <c r="P107" t="s">
        <v>2109</v>
      </c>
      <c r="Q107" t="s">
        <v>2110</v>
      </c>
      <c r="R107" t="s">
        <v>2111</v>
      </c>
      <c r="S107" t="s">
        <v>2112</v>
      </c>
      <c r="T107" t="s">
        <v>74</v>
      </c>
      <c r="U107" t="s">
        <v>2113</v>
      </c>
      <c r="V107" t="s">
        <v>2114</v>
      </c>
      <c r="W107" t="s">
        <v>2115</v>
      </c>
      <c r="X107" t="s">
        <v>2116</v>
      </c>
      <c r="Y107" t="s">
        <v>74</v>
      </c>
      <c r="Z107" t="s">
        <v>2117</v>
      </c>
      <c r="AA107" t="s">
        <v>2118</v>
      </c>
      <c r="AB107" t="s">
        <v>74</v>
      </c>
      <c r="AC107" t="s">
        <v>74</v>
      </c>
      <c r="AD107" t="s">
        <v>74</v>
      </c>
      <c r="AE107" t="s">
        <v>74</v>
      </c>
      <c r="AF107" t="s">
        <v>74</v>
      </c>
      <c r="AG107" t="s">
        <v>74</v>
      </c>
      <c r="AH107">
        <v>41</v>
      </c>
      <c r="AI107">
        <v>2</v>
      </c>
      <c r="AJ107">
        <v>2</v>
      </c>
      <c r="AK107">
        <v>0</v>
      </c>
      <c r="AL107">
        <v>6</v>
      </c>
      <c r="AM107" t="s">
        <v>1255</v>
      </c>
      <c r="AN107" t="s">
        <v>1256</v>
      </c>
      <c r="AO107" t="s">
        <v>1257</v>
      </c>
      <c r="AP107" t="s">
        <v>1258</v>
      </c>
      <c r="AQ107" t="s">
        <v>1259</v>
      </c>
      <c r="AR107" t="s">
        <v>74</v>
      </c>
      <c r="AS107" t="s">
        <v>1260</v>
      </c>
      <c r="AT107" t="s">
        <v>1261</v>
      </c>
      <c r="AU107" t="s">
        <v>2119</v>
      </c>
      <c r="AV107">
        <v>2005</v>
      </c>
      <c r="AW107">
        <v>20</v>
      </c>
      <c r="AX107" t="s">
        <v>2120</v>
      </c>
      <c r="AY107" t="s">
        <v>74</v>
      </c>
      <c r="AZ107" t="s">
        <v>74</v>
      </c>
      <c r="BA107" t="s">
        <v>74</v>
      </c>
      <c r="BB107" t="s">
        <v>74</v>
      </c>
      <c r="BC107">
        <v>143</v>
      </c>
      <c r="BD107">
        <v>146</v>
      </c>
      <c r="BE107" t="s">
        <v>74</v>
      </c>
      <c r="BF107" t="s">
        <v>74</v>
      </c>
      <c r="BG107" t="s">
        <v>74</v>
      </c>
      <c r="BH107" t="s">
        <v>74</v>
      </c>
      <c r="BI107" t="s">
        <v>74</v>
      </c>
      <c r="BJ107">
        <v>4</v>
      </c>
      <c r="BK107" t="s">
        <v>999</v>
      </c>
      <c r="BL107" t="s">
        <v>2121</v>
      </c>
      <c r="BM107" t="s">
        <v>999</v>
      </c>
      <c r="BN107" t="s">
        <v>2122</v>
      </c>
      <c r="BO107" t="s">
        <v>74</v>
      </c>
      <c r="BP107" t="s">
        <v>74</v>
      </c>
      <c r="BQ107" t="s">
        <v>74</v>
      </c>
      <c r="BR107" t="s">
        <v>74</v>
      </c>
      <c r="BS107" t="s">
        <v>101</v>
      </c>
      <c r="BT107" t="s">
        <v>2123</v>
      </c>
      <c r="BU107" t="str">
        <f>HYPERLINK("https%3A%2F%2Fwww.webofscience.com%2Fwos%2Fwoscc%2Ffull-record%2FWOS:000237325300019","View Full Record in Web of Science")</f>
        <v>View Full Record in Web of Science</v>
      </c>
    </row>
    <row r="108" spans="1:73" x14ac:dyDescent="0.25">
      <c r="A108" t="s">
        <v>3736</v>
      </c>
      <c r="B108" t="s">
        <v>72</v>
      </c>
      <c r="C108" t="s">
        <v>2124</v>
      </c>
      <c r="D108" t="s">
        <v>74</v>
      </c>
      <c r="E108" t="s">
        <v>74</v>
      </c>
      <c r="F108" t="s">
        <v>74</v>
      </c>
      <c r="G108" t="s">
        <v>2125</v>
      </c>
      <c r="H108" t="s">
        <v>74</v>
      </c>
      <c r="I108" t="s">
        <v>74</v>
      </c>
      <c r="J108" t="s">
        <v>2126</v>
      </c>
      <c r="K108" t="s">
        <v>1291</v>
      </c>
      <c r="L108" t="s">
        <v>74</v>
      </c>
      <c r="M108" t="s">
        <v>74</v>
      </c>
      <c r="N108" t="s">
        <v>78</v>
      </c>
      <c r="O108" t="s">
        <v>79</v>
      </c>
      <c r="P108" t="s">
        <v>74</v>
      </c>
      <c r="Q108" t="s">
        <v>74</v>
      </c>
      <c r="R108" t="s">
        <v>74</v>
      </c>
      <c r="S108" t="s">
        <v>74</v>
      </c>
      <c r="T108" t="s">
        <v>74</v>
      </c>
      <c r="U108" t="s">
        <v>74</v>
      </c>
      <c r="V108" t="s">
        <v>74</v>
      </c>
      <c r="W108" t="s">
        <v>2127</v>
      </c>
      <c r="X108" t="s">
        <v>2128</v>
      </c>
      <c r="Y108" t="s">
        <v>74</v>
      </c>
      <c r="Z108" t="s">
        <v>2129</v>
      </c>
      <c r="AA108" t="s">
        <v>2130</v>
      </c>
      <c r="AB108" t="s">
        <v>2131</v>
      </c>
      <c r="AC108" t="s">
        <v>2132</v>
      </c>
      <c r="AD108" t="s">
        <v>2133</v>
      </c>
      <c r="AE108" t="s">
        <v>2133</v>
      </c>
      <c r="AF108" t="s">
        <v>2134</v>
      </c>
      <c r="AG108" t="s">
        <v>74</v>
      </c>
      <c r="AH108">
        <v>13</v>
      </c>
      <c r="AI108">
        <v>5</v>
      </c>
      <c r="AJ108">
        <v>5</v>
      </c>
      <c r="AK108">
        <v>0</v>
      </c>
      <c r="AL108">
        <v>1</v>
      </c>
      <c r="AM108" t="s">
        <v>450</v>
      </c>
      <c r="AN108" t="s">
        <v>451</v>
      </c>
      <c r="AO108" t="s">
        <v>452</v>
      </c>
      <c r="AP108" t="s">
        <v>1302</v>
      </c>
      <c r="AQ108" t="s">
        <v>74</v>
      </c>
      <c r="AR108" t="s">
        <v>74</v>
      </c>
      <c r="AS108" t="s">
        <v>1303</v>
      </c>
      <c r="AT108" t="s">
        <v>1304</v>
      </c>
      <c r="AU108" t="s">
        <v>95</v>
      </c>
      <c r="AV108">
        <v>2018</v>
      </c>
      <c r="AW108">
        <v>13</v>
      </c>
      <c r="AX108" t="s">
        <v>74</v>
      </c>
      <c r="AY108" t="s">
        <v>74</v>
      </c>
      <c r="AZ108" t="s">
        <v>74</v>
      </c>
      <c r="BA108" t="s">
        <v>74</v>
      </c>
      <c r="BB108" t="s">
        <v>74</v>
      </c>
      <c r="BC108">
        <v>21</v>
      </c>
      <c r="BD108">
        <v>23</v>
      </c>
      <c r="BE108" t="s">
        <v>74</v>
      </c>
      <c r="BF108" t="s">
        <v>2135</v>
      </c>
      <c r="BG108" t="str">
        <f>HYPERLINK("http://dx.doi.org/10.1016/j.vprsr.2018.03.004","http://dx.doi.org/10.1016/j.vprsr.2018.03.004")</f>
        <v>http://dx.doi.org/10.1016/j.vprsr.2018.03.004</v>
      </c>
      <c r="BH108" t="s">
        <v>74</v>
      </c>
      <c r="BI108" t="s">
        <v>74</v>
      </c>
      <c r="BJ108">
        <v>3</v>
      </c>
      <c r="BK108" t="s">
        <v>632</v>
      </c>
      <c r="BL108" t="s">
        <v>1024</v>
      </c>
      <c r="BM108" t="s">
        <v>632</v>
      </c>
      <c r="BN108" t="s">
        <v>2136</v>
      </c>
      <c r="BO108">
        <v>31014876</v>
      </c>
      <c r="BP108" t="s">
        <v>74</v>
      </c>
      <c r="BQ108" t="s">
        <v>74</v>
      </c>
      <c r="BR108" t="s">
        <v>74</v>
      </c>
      <c r="BS108" t="s">
        <v>101</v>
      </c>
      <c r="BT108" t="s">
        <v>2137</v>
      </c>
      <c r="BU108" t="str">
        <f>HYPERLINK("https%3A%2F%2Fwww.webofscience.com%2Fwos%2Fwoscc%2Ffull-record%2FWOS:000592468400005","View Full Record in Web of Science")</f>
        <v>View Full Record in Web of Science</v>
      </c>
    </row>
    <row r="109" spans="1:73" x14ac:dyDescent="0.25">
      <c r="A109" t="s">
        <v>3737</v>
      </c>
      <c r="B109" t="s">
        <v>72</v>
      </c>
      <c r="C109" t="s">
        <v>2138</v>
      </c>
      <c r="D109" t="s">
        <v>74</v>
      </c>
      <c r="E109" t="s">
        <v>74</v>
      </c>
      <c r="F109" t="s">
        <v>74</v>
      </c>
      <c r="G109" t="s">
        <v>2139</v>
      </c>
      <c r="H109" t="s">
        <v>74</v>
      </c>
      <c r="I109" t="s">
        <v>74</v>
      </c>
      <c r="J109" t="s">
        <v>2140</v>
      </c>
      <c r="K109" t="s">
        <v>396</v>
      </c>
      <c r="L109" t="s">
        <v>74</v>
      </c>
      <c r="M109" t="s">
        <v>74</v>
      </c>
      <c r="N109" t="s">
        <v>78</v>
      </c>
      <c r="O109" t="s">
        <v>79</v>
      </c>
      <c r="P109" t="s">
        <v>74</v>
      </c>
      <c r="Q109" t="s">
        <v>74</v>
      </c>
      <c r="R109" t="s">
        <v>74</v>
      </c>
      <c r="S109" t="s">
        <v>74</v>
      </c>
      <c r="T109" t="s">
        <v>74</v>
      </c>
      <c r="U109" t="s">
        <v>2141</v>
      </c>
      <c r="V109" t="s">
        <v>2142</v>
      </c>
      <c r="W109" t="s">
        <v>2143</v>
      </c>
      <c r="X109" t="s">
        <v>2144</v>
      </c>
      <c r="Y109" t="s">
        <v>74</v>
      </c>
      <c r="Z109" t="s">
        <v>2145</v>
      </c>
      <c r="AA109" t="s">
        <v>1934</v>
      </c>
      <c r="AB109" t="s">
        <v>2146</v>
      </c>
      <c r="AC109" t="s">
        <v>2147</v>
      </c>
      <c r="AD109" t="s">
        <v>74</v>
      </c>
      <c r="AE109" t="s">
        <v>74</v>
      </c>
      <c r="AF109" t="s">
        <v>74</v>
      </c>
      <c r="AG109" t="s">
        <v>74</v>
      </c>
      <c r="AH109">
        <v>19</v>
      </c>
      <c r="AI109">
        <v>93</v>
      </c>
      <c r="AJ109">
        <v>103</v>
      </c>
      <c r="AK109">
        <v>0</v>
      </c>
      <c r="AL109">
        <v>15</v>
      </c>
      <c r="AM109" t="s">
        <v>403</v>
      </c>
      <c r="AN109" t="s">
        <v>404</v>
      </c>
      <c r="AO109" t="s">
        <v>405</v>
      </c>
      <c r="AP109" t="s">
        <v>406</v>
      </c>
      <c r="AQ109" t="s">
        <v>1437</v>
      </c>
      <c r="AR109" t="s">
        <v>74</v>
      </c>
      <c r="AS109" t="s">
        <v>407</v>
      </c>
      <c r="AT109" t="s">
        <v>408</v>
      </c>
      <c r="AU109" t="s">
        <v>524</v>
      </c>
      <c r="AV109">
        <v>2007</v>
      </c>
      <c r="AW109">
        <v>102</v>
      </c>
      <c r="AX109">
        <v>7</v>
      </c>
      <c r="AY109" t="s">
        <v>74</v>
      </c>
      <c r="AZ109" t="s">
        <v>74</v>
      </c>
      <c r="BA109" t="s">
        <v>74</v>
      </c>
      <c r="BB109" t="s">
        <v>74</v>
      </c>
      <c r="BC109">
        <v>887</v>
      </c>
      <c r="BD109">
        <v>889</v>
      </c>
      <c r="BE109" t="s">
        <v>74</v>
      </c>
      <c r="BF109" t="s">
        <v>2148</v>
      </c>
      <c r="BG109" t="str">
        <f>HYPERLINK("http://dx.doi.org/10.1590/S0074-02762007000700018","http://dx.doi.org/10.1590/S0074-02762007000700018")</f>
        <v>http://dx.doi.org/10.1590/S0074-02762007000700018</v>
      </c>
      <c r="BH109" t="s">
        <v>74</v>
      </c>
      <c r="BI109" t="s">
        <v>74</v>
      </c>
      <c r="BJ109">
        <v>3</v>
      </c>
      <c r="BK109" t="s">
        <v>320</v>
      </c>
      <c r="BL109" t="s">
        <v>98</v>
      </c>
      <c r="BM109" t="s">
        <v>320</v>
      </c>
      <c r="BN109" t="s">
        <v>2149</v>
      </c>
      <c r="BO109">
        <v>18094889</v>
      </c>
      <c r="BP109" t="s">
        <v>412</v>
      </c>
      <c r="BQ109" t="s">
        <v>74</v>
      </c>
      <c r="BR109" t="s">
        <v>74</v>
      </c>
      <c r="BS109" t="s">
        <v>101</v>
      </c>
      <c r="BT109" t="s">
        <v>2150</v>
      </c>
      <c r="BU109" t="str">
        <f>HYPERLINK("https%3A%2F%2Fwww.webofscience.com%2Fwos%2Fwoscc%2Ffull-record%2FWOS:000251771600018","View Full Record in Web of Science")</f>
        <v>View Full Record in Web of Science</v>
      </c>
    </row>
    <row r="110" spans="1:73" x14ac:dyDescent="0.25">
      <c r="A110" t="s">
        <v>3738</v>
      </c>
      <c r="B110" t="s">
        <v>72</v>
      </c>
      <c r="C110" t="s">
        <v>2151</v>
      </c>
      <c r="D110" t="s">
        <v>74</v>
      </c>
      <c r="E110" t="s">
        <v>74</v>
      </c>
      <c r="F110" t="s">
        <v>74</v>
      </c>
      <c r="G110" t="s">
        <v>2152</v>
      </c>
      <c r="H110" t="s">
        <v>74</v>
      </c>
      <c r="I110" t="s">
        <v>74</v>
      </c>
      <c r="J110" t="s">
        <v>2153</v>
      </c>
      <c r="K110" t="s">
        <v>959</v>
      </c>
      <c r="L110" t="s">
        <v>74</v>
      </c>
      <c r="M110" t="s">
        <v>74</v>
      </c>
      <c r="N110" t="s">
        <v>78</v>
      </c>
      <c r="O110" t="s">
        <v>79</v>
      </c>
      <c r="P110" t="s">
        <v>74</v>
      </c>
      <c r="Q110" t="s">
        <v>74</v>
      </c>
      <c r="R110" t="s">
        <v>74</v>
      </c>
      <c r="S110" t="s">
        <v>74</v>
      </c>
      <c r="T110" t="s">
        <v>74</v>
      </c>
      <c r="U110" t="s">
        <v>74</v>
      </c>
      <c r="V110" t="s">
        <v>2154</v>
      </c>
      <c r="W110" t="s">
        <v>2155</v>
      </c>
      <c r="X110" t="s">
        <v>2156</v>
      </c>
      <c r="Y110" t="s">
        <v>74</v>
      </c>
      <c r="Z110" t="s">
        <v>2157</v>
      </c>
      <c r="AA110" t="s">
        <v>2158</v>
      </c>
      <c r="AB110" t="s">
        <v>74</v>
      </c>
      <c r="AC110" t="s">
        <v>74</v>
      </c>
      <c r="AD110" t="s">
        <v>2159</v>
      </c>
      <c r="AE110" t="s">
        <v>2160</v>
      </c>
      <c r="AF110" t="s">
        <v>2161</v>
      </c>
      <c r="AG110" t="s">
        <v>74</v>
      </c>
      <c r="AH110">
        <v>13</v>
      </c>
      <c r="AI110">
        <v>7</v>
      </c>
      <c r="AJ110">
        <v>8</v>
      </c>
      <c r="AK110">
        <v>0</v>
      </c>
      <c r="AL110">
        <v>10</v>
      </c>
      <c r="AM110" t="s">
        <v>1642</v>
      </c>
      <c r="AN110" t="s">
        <v>170</v>
      </c>
      <c r="AO110" t="s">
        <v>1740</v>
      </c>
      <c r="AP110" t="s">
        <v>971</v>
      </c>
      <c r="AQ110" t="s">
        <v>972</v>
      </c>
      <c r="AR110" t="s">
        <v>74</v>
      </c>
      <c r="AS110" t="s">
        <v>973</v>
      </c>
      <c r="AT110" t="s">
        <v>974</v>
      </c>
      <c r="AU110" t="s">
        <v>409</v>
      </c>
      <c r="AV110">
        <v>2011</v>
      </c>
      <c r="AW110">
        <v>97</v>
      </c>
      <c r="AX110">
        <v>1</v>
      </c>
      <c r="AY110" t="s">
        <v>74</v>
      </c>
      <c r="AZ110" t="s">
        <v>74</v>
      </c>
      <c r="BA110" t="s">
        <v>74</v>
      </c>
      <c r="BB110" t="s">
        <v>74</v>
      </c>
      <c r="BC110">
        <v>144</v>
      </c>
      <c r="BD110">
        <v>145</v>
      </c>
      <c r="BE110" t="s">
        <v>74</v>
      </c>
      <c r="BF110" t="s">
        <v>2162</v>
      </c>
      <c r="BG110" t="str">
        <f>HYPERLINK("http://dx.doi.org/10.1645/GE-2614.1","http://dx.doi.org/10.1645/GE-2614.1")</f>
        <v>http://dx.doi.org/10.1645/GE-2614.1</v>
      </c>
      <c r="BH110" t="s">
        <v>74</v>
      </c>
      <c r="BI110" t="s">
        <v>74</v>
      </c>
      <c r="BJ110">
        <v>2</v>
      </c>
      <c r="BK110" t="s">
        <v>550</v>
      </c>
      <c r="BL110" t="s">
        <v>98</v>
      </c>
      <c r="BM110" t="s">
        <v>550</v>
      </c>
      <c r="BN110" t="s">
        <v>2163</v>
      </c>
      <c r="BO110">
        <v>21348622</v>
      </c>
      <c r="BP110" t="s">
        <v>74</v>
      </c>
      <c r="BQ110" t="s">
        <v>74</v>
      </c>
      <c r="BR110" t="s">
        <v>74</v>
      </c>
      <c r="BS110" t="s">
        <v>101</v>
      </c>
      <c r="BT110" t="s">
        <v>2164</v>
      </c>
      <c r="BU110" t="str">
        <f>HYPERLINK("https%3A%2F%2Fwww.webofscience.com%2Fwos%2Fwoscc%2Ffull-record%2FWOS:000288056500024","View Full Record in Web of Science")</f>
        <v>View Full Record in Web of Science</v>
      </c>
    </row>
    <row r="111" spans="1:73" x14ac:dyDescent="0.25">
      <c r="A111" t="s">
        <v>3739</v>
      </c>
      <c r="B111" t="s">
        <v>72</v>
      </c>
      <c r="C111" t="s">
        <v>2165</v>
      </c>
      <c r="D111" t="s">
        <v>74</v>
      </c>
      <c r="E111" t="s">
        <v>74</v>
      </c>
      <c r="F111" t="s">
        <v>74</v>
      </c>
      <c r="G111" t="s">
        <v>2166</v>
      </c>
      <c r="H111" t="s">
        <v>74</v>
      </c>
      <c r="I111" t="s">
        <v>74</v>
      </c>
      <c r="J111" t="s">
        <v>2167</v>
      </c>
      <c r="K111" t="s">
        <v>618</v>
      </c>
      <c r="L111" t="s">
        <v>74</v>
      </c>
      <c r="M111" t="s">
        <v>74</v>
      </c>
      <c r="N111" t="s">
        <v>78</v>
      </c>
      <c r="O111" t="s">
        <v>79</v>
      </c>
      <c r="P111" t="s">
        <v>74</v>
      </c>
      <c r="Q111" t="s">
        <v>74</v>
      </c>
      <c r="R111" t="s">
        <v>74</v>
      </c>
      <c r="S111" t="s">
        <v>74</v>
      </c>
      <c r="T111" t="s">
        <v>74</v>
      </c>
      <c r="U111" t="s">
        <v>2168</v>
      </c>
      <c r="V111" t="s">
        <v>2169</v>
      </c>
      <c r="W111" t="s">
        <v>2170</v>
      </c>
      <c r="X111" t="s">
        <v>2171</v>
      </c>
      <c r="Y111" t="s">
        <v>74</v>
      </c>
      <c r="Z111" t="s">
        <v>2172</v>
      </c>
      <c r="AA111" t="s">
        <v>2173</v>
      </c>
      <c r="AB111" t="s">
        <v>74</v>
      </c>
      <c r="AC111" t="s">
        <v>74</v>
      </c>
      <c r="AD111" t="s">
        <v>74</v>
      </c>
      <c r="AE111" t="s">
        <v>74</v>
      </c>
      <c r="AF111" t="s">
        <v>74</v>
      </c>
      <c r="AG111" t="s">
        <v>74</v>
      </c>
      <c r="AH111">
        <v>21</v>
      </c>
      <c r="AI111">
        <v>27</v>
      </c>
      <c r="AJ111">
        <v>28</v>
      </c>
      <c r="AK111">
        <v>0</v>
      </c>
      <c r="AL111">
        <v>16</v>
      </c>
      <c r="AM111" t="s">
        <v>624</v>
      </c>
      <c r="AN111" t="s">
        <v>451</v>
      </c>
      <c r="AO111" t="s">
        <v>625</v>
      </c>
      <c r="AP111" t="s">
        <v>626</v>
      </c>
      <c r="AQ111" t="s">
        <v>74</v>
      </c>
      <c r="AR111" t="s">
        <v>74</v>
      </c>
      <c r="AS111" t="s">
        <v>628</v>
      </c>
      <c r="AT111" t="s">
        <v>629</v>
      </c>
      <c r="AU111" t="s">
        <v>2174</v>
      </c>
      <c r="AV111">
        <v>2010</v>
      </c>
      <c r="AW111">
        <v>174</v>
      </c>
      <c r="AX111" t="s">
        <v>2175</v>
      </c>
      <c r="AY111" t="s">
        <v>74</v>
      </c>
      <c r="AZ111" t="s">
        <v>74</v>
      </c>
      <c r="BA111" t="s">
        <v>74</v>
      </c>
      <c r="BB111" t="s">
        <v>74</v>
      </c>
      <c r="BC111">
        <v>351</v>
      </c>
      <c r="BD111">
        <v>354</v>
      </c>
      <c r="BE111" t="s">
        <v>74</v>
      </c>
      <c r="BF111" t="s">
        <v>2176</v>
      </c>
      <c r="BG111" t="str">
        <f>HYPERLINK("http://dx.doi.org/10.1016/j.vetpar.2010.09.012","http://dx.doi.org/10.1016/j.vetpar.2010.09.012")</f>
        <v>http://dx.doi.org/10.1016/j.vetpar.2010.09.012</v>
      </c>
      <c r="BH111" t="s">
        <v>74</v>
      </c>
      <c r="BI111" t="s">
        <v>74</v>
      </c>
      <c r="BJ111">
        <v>4</v>
      </c>
      <c r="BK111" t="s">
        <v>632</v>
      </c>
      <c r="BL111" t="s">
        <v>98</v>
      </c>
      <c r="BM111" t="s">
        <v>632</v>
      </c>
      <c r="BN111" t="s">
        <v>2177</v>
      </c>
      <c r="BO111">
        <v>20947255</v>
      </c>
      <c r="BP111" t="s">
        <v>74</v>
      </c>
      <c r="BQ111" t="s">
        <v>74</v>
      </c>
      <c r="BR111" t="s">
        <v>74</v>
      </c>
      <c r="BS111" t="s">
        <v>101</v>
      </c>
      <c r="BT111" t="s">
        <v>2178</v>
      </c>
      <c r="BU111" t="str">
        <f>HYPERLINK("https%3A%2F%2Fwww.webofscience.com%2Fwos%2Fwoscc%2Ffull-record%2FWOS:000285232500026","View Full Record in Web of Science")</f>
        <v>View Full Record in Web of Science</v>
      </c>
    </row>
    <row r="112" spans="1:73" x14ac:dyDescent="0.25">
      <c r="A112" t="s">
        <v>3740</v>
      </c>
      <c r="B112" t="s">
        <v>72</v>
      </c>
      <c r="C112" t="s">
        <v>2179</v>
      </c>
      <c r="D112" t="s">
        <v>74</v>
      </c>
      <c r="E112" t="s">
        <v>74</v>
      </c>
      <c r="F112" t="s">
        <v>74</v>
      </c>
      <c r="G112" t="s">
        <v>2180</v>
      </c>
      <c r="H112" t="s">
        <v>74</v>
      </c>
      <c r="I112" t="s">
        <v>74</v>
      </c>
      <c r="J112" t="s">
        <v>2181</v>
      </c>
      <c r="K112" t="s">
        <v>2182</v>
      </c>
      <c r="L112" t="s">
        <v>74</v>
      </c>
      <c r="M112" t="s">
        <v>74</v>
      </c>
      <c r="N112" t="s">
        <v>78</v>
      </c>
      <c r="O112" t="s">
        <v>79</v>
      </c>
      <c r="P112" t="s">
        <v>74</v>
      </c>
      <c r="Q112" t="s">
        <v>74</v>
      </c>
      <c r="R112" t="s">
        <v>74</v>
      </c>
      <c r="S112" t="s">
        <v>74</v>
      </c>
      <c r="T112" t="s">
        <v>74</v>
      </c>
      <c r="U112" t="s">
        <v>74</v>
      </c>
      <c r="V112" t="s">
        <v>2183</v>
      </c>
      <c r="W112" t="s">
        <v>2184</v>
      </c>
      <c r="X112" t="s">
        <v>2185</v>
      </c>
      <c r="Y112" t="s">
        <v>74</v>
      </c>
      <c r="Z112" t="s">
        <v>2186</v>
      </c>
      <c r="AA112" t="s">
        <v>2187</v>
      </c>
      <c r="AB112" t="s">
        <v>2188</v>
      </c>
      <c r="AC112" t="s">
        <v>2189</v>
      </c>
      <c r="AD112" t="s">
        <v>2190</v>
      </c>
      <c r="AE112" t="s">
        <v>2191</v>
      </c>
      <c r="AF112" t="s">
        <v>2192</v>
      </c>
      <c r="AG112" t="s">
        <v>74</v>
      </c>
      <c r="AH112">
        <v>93</v>
      </c>
      <c r="AI112">
        <v>5</v>
      </c>
      <c r="AJ112">
        <v>8</v>
      </c>
      <c r="AK112">
        <v>1</v>
      </c>
      <c r="AL112">
        <v>11</v>
      </c>
      <c r="AM112" t="s">
        <v>242</v>
      </c>
      <c r="AN112" t="s">
        <v>243</v>
      </c>
      <c r="AO112" t="s">
        <v>244</v>
      </c>
      <c r="AP112" t="s">
        <v>2193</v>
      </c>
      <c r="AQ112" t="s">
        <v>2194</v>
      </c>
      <c r="AR112" t="s">
        <v>74</v>
      </c>
      <c r="AS112" t="s">
        <v>2195</v>
      </c>
      <c r="AT112" t="s">
        <v>2196</v>
      </c>
      <c r="AU112" t="s">
        <v>409</v>
      </c>
      <c r="AV112">
        <v>2019</v>
      </c>
      <c r="AW112">
        <v>85</v>
      </c>
      <c r="AX112" t="s">
        <v>74</v>
      </c>
      <c r="AY112">
        <v>1</v>
      </c>
      <c r="AZ112" t="s">
        <v>74</v>
      </c>
      <c r="BA112" t="s">
        <v>74</v>
      </c>
      <c r="BB112" t="s">
        <v>74</v>
      </c>
      <c r="BC112">
        <v>92</v>
      </c>
      <c r="BD112">
        <v>102</v>
      </c>
      <c r="BE112" t="s">
        <v>74</v>
      </c>
      <c r="BF112" t="s">
        <v>2197</v>
      </c>
      <c r="BG112" t="str">
        <f>HYPERLINK("http://dx.doi.org/10.1093/mollus/eyy062","http://dx.doi.org/10.1093/mollus/eyy062")</f>
        <v>http://dx.doi.org/10.1093/mollus/eyy062</v>
      </c>
      <c r="BH112" t="s">
        <v>74</v>
      </c>
      <c r="BI112" t="s">
        <v>74</v>
      </c>
      <c r="BJ112">
        <v>11</v>
      </c>
      <c r="BK112" t="s">
        <v>999</v>
      </c>
      <c r="BL112" t="s">
        <v>98</v>
      </c>
      <c r="BM112" t="s">
        <v>999</v>
      </c>
      <c r="BN112" t="s">
        <v>2198</v>
      </c>
      <c r="BO112" t="s">
        <v>74</v>
      </c>
      <c r="BP112" t="s">
        <v>276</v>
      </c>
      <c r="BQ112" t="s">
        <v>74</v>
      </c>
      <c r="BR112" t="s">
        <v>74</v>
      </c>
      <c r="BS112" t="s">
        <v>101</v>
      </c>
      <c r="BT112" t="s">
        <v>2199</v>
      </c>
      <c r="BU112" t="str">
        <f>HYPERLINK("https%3A%2F%2Fwww.webofscience.com%2Fwos%2Fwoscc%2Ffull-record%2FWOS:000462585500010","View Full Record in Web of Science")</f>
        <v>View Full Record in Web of Science</v>
      </c>
    </row>
    <row r="113" spans="1:73" x14ac:dyDescent="0.25">
      <c r="A113" t="s">
        <v>3741</v>
      </c>
      <c r="B113" t="s">
        <v>72</v>
      </c>
      <c r="C113" t="s">
        <v>2200</v>
      </c>
      <c r="D113" t="s">
        <v>74</v>
      </c>
      <c r="E113" t="s">
        <v>74</v>
      </c>
      <c r="F113" t="s">
        <v>74</v>
      </c>
      <c r="G113" t="s">
        <v>2201</v>
      </c>
      <c r="H113" t="s">
        <v>74</v>
      </c>
      <c r="I113" t="s">
        <v>74</v>
      </c>
      <c r="J113" t="s">
        <v>2202</v>
      </c>
      <c r="K113" t="s">
        <v>2203</v>
      </c>
      <c r="L113" t="s">
        <v>74</v>
      </c>
      <c r="M113" t="s">
        <v>74</v>
      </c>
      <c r="N113" t="s">
        <v>78</v>
      </c>
      <c r="O113" t="s">
        <v>79</v>
      </c>
      <c r="P113" t="s">
        <v>74</v>
      </c>
      <c r="Q113" t="s">
        <v>74</v>
      </c>
      <c r="R113" t="s">
        <v>74</v>
      </c>
      <c r="S113" t="s">
        <v>74</v>
      </c>
      <c r="T113" t="s">
        <v>74</v>
      </c>
      <c r="U113" t="s">
        <v>2204</v>
      </c>
      <c r="V113" t="s">
        <v>2205</v>
      </c>
      <c r="W113" t="s">
        <v>2206</v>
      </c>
      <c r="X113" t="s">
        <v>2207</v>
      </c>
      <c r="Y113" t="s">
        <v>74</v>
      </c>
      <c r="Z113" t="s">
        <v>2208</v>
      </c>
      <c r="AA113" t="s">
        <v>2209</v>
      </c>
      <c r="AB113" t="s">
        <v>74</v>
      </c>
      <c r="AC113" t="s">
        <v>74</v>
      </c>
      <c r="AD113" t="s">
        <v>74</v>
      </c>
      <c r="AE113" t="s">
        <v>74</v>
      </c>
      <c r="AF113" t="s">
        <v>74</v>
      </c>
      <c r="AG113" t="s">
        <v>74</v>
      </c>
      <c r="AH113">
        <v>30</v>
      </c>
      <c r="AI113">
        <v>13</v>
      </c>
      <c r="AJ113">
        <v>13</v>
      </c>
      <c r="AK113">
        <v>2</v>
      </c>
      <c r="AL113">
        <v>28</v>
      </c>
      <c r="AM113" t="s">
        <v>358</v>
      </c>
      <c r="AN113" t="s">
        <v>243</v>
      </c>
      <c r="AO113" t="s">
        <v>359</v>
      </c>
      <c r="AP113" t="s">
        <v>2210</v>
      </c>
      <c r="AQ113" t="s">
        <v>2211</v>
      </c>
      <c r="AR113" t="s">
        <v>74</v>
      </c>
      <c r="AS113" t="s">
        <v>2212</v>
      </c>
      <c r="AT113" t="s">
        <v>2213</v>
      </c>
      <c r="AU113" t="s">
        <v>563</v>
      </c>
      <c r="AV113">
        <v>2016</v>
      </c>
      <c r="AW113">
        <v>83</v>
      </c>
      <c r="AX113" t="s">
        <v>74</v>
      </c>
      <c r="AY113" t="s">
        <v>74</v>
      </c>
      <c r="AZ113" t="s">
        <v>74</v>
      </c>
      <c r="BA113" t="s">
        <v>74</v>
      </c>
      <c r="BB113" t="s">
        <v>74</v>
      </c>
      <c r="BC113">
        <v>76</v>
      </c>
      <c r="BD113">
        <v>82</v>
      </c>
      <c r="BE113" t="s">
        <v>74</v>
      </c>
      <c r="BF113" t="s">
        <v>2214</v>
      </c>
      <c r="BG113" t="str">
        <f>HYPERLINK("http://dx.doi.org/10.1016/j.cropro.2016.01.018","http://dx.doi.org/10.1016/j.cropro.2016.01.018")</f>
        <v>http://dx.doi.org/10.1016/j.cropro.2016.01.018</v>
      </c>
      <c r="BH113" t="s">
        <v>74</v>
      </c>
      <c r="BI113" t="s">
        <v>74</v>
      </c>
      <c r="BJ113">
        <v>7</v>
      </c>
      <c r="BK113" t="s">
        <v>2215</v>
      </c>
      <c r="BL113" t="s">
        <v>98</v>
      </c>
      <c r="BM113" t="s">
        <v>127</v>
      </c>
      <c r="BN113" t="s">
        <v>2216</v>
      </c>
      <c r="BO113" t="s">
        <v>74</v>
      </c>
      <c r="BP113" t="s">
        <v>74</v>
      </c>
      <c r="BQ113" t="s">
        <v>74</v>
      </c>
      <c r="BR113" t="s">
        <v>74</v>
      </c>
      <c r="BS113" t="s">
        <v>101</v>
      </c>
      <c r="BT113" t="s">
        <v>2217</v>
      </c>
      <c r="BU113" t="str">
        <f>HYPERLINK("https%3A%2F%2Fwww.webofscience.com%2Fwos%2Fwoscc%2Ffull-record%2FWOS:000372557300010","View Full Record in Web of Science")</f>
        <v>View Full Record in Web of Science</v>
      </c>
    </row>
    <row r="114" spans="1:73" x14ac:dyDescent="0.25">
      <c r="A114" t="s">
        <v>3742</v>
      </c>
      <c r="B114" t="s">
        <v>72</v>
      </c>
      <c r="C114" t="s">
        <v>2218</v>
      </c>
      <c r="D114" t="s">
        <v>74</v>
      </c>
      <c r="E114" t="s">
        <v>74</v>
      </c>
      <c r="F114" t="s">
        <v>74</v>
      </c>
      <c r="G114" t="s">
        <v>2219</v>
      </c>
      <c r="H114" t="s">
        <v>74</v>
      </c>
      <c r="I114" t="s">
        <v>74</v>
      </c>
      <c r="J114" t="s">
        <v>2220</v>
      </c>
      <c r="K114" t="s">
        <v>184</v>
      </c>
      <c r="L114" t="s">
        <v>74</v>
      </c>
      <c r="M114" t="s">
        <v>74</v>
      </c>
      <c r="N114" t="s">
        <v>78</v>
      </c>
      <c r="O114" t="s">
        <v>79</v>
      </c>
      <c r="P114" t="s">
        <v>74</v>
      </c>
      <c r="Q114" t="s">
        <v>74</v>
      </c>
      <c r="R114" t="s">
        <v>74</v>
      </c>
      <c r="S114" t="s">
        <v>74</v>
      </c>
      <c r="T114" t="s">
        <v>74</v>
      </c>
      <c r="U114" t="s">
        <v>2221</v>
      </c>
      <c r="V114" t="s">
        <v>2222</v>
      </c>
      <c r="W114" t="s">
        <v>2223</v>
      </c>
      <c r="X114" t="s">
        <v>2224</v>
      </c>
      <c r="Y114" t="s">
        <v>74</v>
      </c>
      <c r="Z114" t="s">
        <v>2225</v>
      </c>
      <c r="AA114" t="s">
        <v>2226</v>
      </c>
      <c r="AB114" t="s">
        <v>2227</v>
      </c>
      <c r="AC114" t="s">
        <v>2228</v>
      </c>
      <c r="AD114" t="s">
        <v>2229</v>
      </c>
      <c r="AE114" t="s">
        <v>2230</v>
      </c>
      <c r="AF114" t="s">
        <v>2231</v>
      </c>
      <c r="AG114" t="s">
        <v>74</v>
      </c>
      <c r="AH114">
        <v>32</v>
      </c>
      <c r="AI114">
        <v>1</v>
      </c>
      <c r="AJ114">
        <v>1</v>
      </c>
      <c r="AK114">
        <v>1</v>
      </c>
      <c r="AL114">
        <v>25</v>
      </c>
      <c r="AM114" t="s">
        <v>193</v>
      </c>
      <c r="AN114" t="s">
        <v>194</v>
      </c>
      <c r="AO114" t="s">
        <v>195</v>
      </c>
      <c r="AP114" t="s">
        <v>196</v>
      </c>
      <c r="AQ114" t="s">
        <v>197</v>
      </c>
      <c r="AR114" t="s">
        <v>74</v>
      </c>
      <c r="AS114" t="s">
        <v>198</v>
      </c>
      <c r="AT114" t="s">
        <v>199</v>
      </c>
      <c r="AU114" t="s">
        <v>524</v>
      </c>
      <c r="AV114">
        <v>2019</v>
      </c>
      <c r="AW114">
        <v>79</v>
      </c>
      <c r="AX114">
        <v>4</v>
      </c>
      <c r="AY114" t="s">
        <v>74</v>
      </c>
      <c r="AZ114" t="s">
        <v>74</v>
      </c>
      <c r="BA114" t="s">
        <v>74</v>
      </c>
      <c r="BB114" t="s">
        <v>74</v>
      </c>
      <c r="BC114">
        <v>686</v>
      </c>
      <c r="BD114">
        <v>696</v>
      </c>
      <c r="BE114" t="s">
        <v>74</v>
      </c>
      <c r="BF114" t="s">
        <v>2232</v>
      </c>
      <c r="BG114" t="str">
        <f>HYPERLINK("http://dx.doi.org/10.1590/1519-6984.188914","http://dx.doi.org/10.1590/1519-6984.188914")</f>
        <v>http://dx.doi.org/10.1590/1519-6984.188914</v>
      </c>
      <c r="BH114" t="s">
        <v>74</v>
      </c>
      <c r="BI114" t="s">
        <v>74</v>
      </c>
      <c r="BJ114">
        <v>11</v>
      </c>
      <c r="BK114" t="s">
        <v>202</v>
      </c>
      <c r="BL114" t="s">
        <v>98</v>
      </c>
      <c r="BM114" t="s">
        <v>203</v>
      </c>
      <c r="BN114" t="s">
        <v>2233</v>
      </c>
      <c r="BO114">
        <v>30379205</v>
      </c>
      <c r="BP114" t="s">
        <v>227</v>
      </c>
      <c r="BQ114" t="s">
        <v>74</v>
      </c>
      <c r="BR114" t="s">
        <v>74</v>
      </c>
      <c r="BS114" t="s">
        <v>101</v>
      </c>
      <c r="BT114" t="s">
        <v>2234</v>
      </c>
      <c r="BU114" t="str">
        <f>HYPERLINK("https%3A%2F%2Fwww.webofscience.com%2Fwos%2Fwoscc%2Ffull-record%2FWOS:000465233500019","View Full Record in Web of Science")</f>
        <v>View Full Record in Web of Science</v>
      </c>
    </row>
    <row r="115" spans="1:73" x14ac:dyDescent="0.25">
      <c r="A115" t="s">
        <v>3743</v>
      </c>
      <c r="B115" t="s">
        <v>72</v>
      </c>
      <c r="C115" t="s">
        <v>2235</v>
      </c>
      <c r="D115" t="s">
        <v>74</v>
      </c>
      <c r="E115" t="s">
        <v>74</v>
      </c>
      <c r="F115" t="s">
        <v>74</v>
      </c>
      <c r="G115" t="s">
        <v>2235</v>
      </c>
      <c r="H115" t="s">
        <v>74</v>
      </c>
      <c r="I115" t="s">
        <v>74</v>
      </c>
      <c r="J115" t="s">
        <v>2236</v>
      </c>
      <c r="K115" t="s">
        <v>2237</v>
      </c>
      <c r="L115" t="s">
        <v>74</v>
      </c>
      <c r="M115" t="s">
        <v>74</v>
      </c>
      <c r="N115" t="s">
        <v>78</v>
      </c>
      <c r="O115" t="s">
        <v>79</v>
      </c>
      <c r="P115" t="s">
        <v>74</v>
      </c>
      <c r="Q115" t="s">
        <v>74</v>
      </c>
      <c r="R115" t="s">
        <v>74</v>
      </c>
      <c r="S115" t="s">
        <v>74</v>
      </c>
      <c r="T115" t="s">
        <v>74</v>
      </c>
      <c r="U115" t="s">
        <v>74</v>
      </c>
      <c r="V115" t="s">
        <v>2238</v>
      </c>
      <c r="W115" t="s">
        <v>2239</v>
      </c>
      <c r="X115" t="s">
        <v>74</v>
      </c>
      <c r="Y115" t="s">
        <v>74</v>
      </c>
      <c r="Z115" t="s">
        <v>2240</v>
      </c>
      <c r="AA115" t="s">
        <v>2241</v>
      </c>
      <c r="AB115" t="s">
        <v>74</v>
      </c>
      <c r="AC115" t="s">
        <v>2242</v>
      </c>
      <c r="AD115" t="s">
        <v>74</v>
      </c>
      <c r="AE115" t="s">
        <v>74</v>
      </c>
      <c r="AF115" t="s">
        <v>74</v>
      </c>
      <c r="AG115" t="s">
        <v>74</v>
      </c>
      <c r="AH115">
        <v>24</v>
      </c>
      <c r="AI115">
        <v>18</v>
      </c>
      <c r="AJ115">
        <v>18</v>
      </c>
      <c r="AK115">
        <v>0</v>
      </c>
      <c r="AL115">
        <v>18</v>
      </c>
      <c r="AM115" t="s">
        <v>1504</v>
      </c>
      <c r="AN115" t="s">
        <v>1216</v>
      </c>
      <c r="AO115" t="s">
        <v>1217</v>
      </c>
      <c r="AP115" t="s">
        <v>2243</v>
      </c>
      <c r="AQ115" t="s">
        <v>2244</v>
      </c>
      <c r="AR115" t="s">
        <v>74</v>
      </c>
      <c r="AS115" t="s">
        <v>2245</v>
      </c>
      <c r="AT115" t="s">
        <v>2246</v>
      </c>
      <c r="AU115" t="s">
        <v>95</v>
      </c>
      <c r="AV115">
        <v>2001</v>
      </c>
      <c r="AW115">
        <v>4</v>
      </c>
      <c r="AX115" t="s">
        <v>74</v>
      </c>
      <c r="AY115">
        <v>3</v>
      </c>
      <c r="AZ115" t="s">
        <v>74</v>
      </c>
      <c r="BA115" t="s">
        <v>74</v>
      </c>
      <c r="BB115" t="s">
        <v>74</v>
      </c>
      <c r="BC115">
        <v>203</v>
      </c>
      <c r="BD115">
        <v>209</v>
      </c>
      <c r="BE115" t="s">
        <v>74</v>
      </c>
      <c r="BF115" t="s">
        <v>2247</v>
      </c>
      <c r="BG115" t="str">
        <f>HYPERLINK("http://dx.doi.org/10.1017/S136794300100124X","http://dx.doi.org/10.1017/S136794300100124X")</f>
        <v>http://dx.doi.org/10.1017/S136794300100124X</v>
      </c>
      <c r="BH115" t="s">
        <v>74</v>
      </c>
      <c r="BI115" t="s">
        <v>74</v>
      </c>
      <c r="BJ115">
        <v>7</v>
      </c>
      <c r="BK115" t="s">
        <v>97</v>
      </c>
      <c r="BL115" t="s">
        <v>98</v>
      </c>
      <c r="BM115" t="s">
        <v>99</v>
      </c>
      <c r="BN115" t="s">
        <v>2248</v>
      </c>
      <c r="BO115" t="s">
        <v>74</v>
      </c>
      <c r="BP115" t="s">
        <v>74</v>
      </c>
      <c r="BQ115" t="s">
        <v>74</v>
      </c>
      <c r="BR115" t="s">
        <v>74</v>
      </c>
      <c r="BS115" t="s">
        <v>101</v>
      </c>
      <c r="BT115" t="s">
        <v>2249</v>
      </c>
      <c r="BU115" t="str">
        <f>HYPERLINK("https%3A%2F%2Fwww.webofscience.com%2Fwos%2Fwoscc%2Ffull-record%2FWOS:000170344000003","View Full Record in Web of Science")</f>
        <v>View Full Record in Web of Science</v>
      </c>
    </row>
    <row r="116" spans="1:73" x14ac:dyDescent="0.25">
      <c r="A116" t="s">
        <v>3744</v>
      </c>
      <c r="B116" t="s">
        <v>72</v>
      </c>
      <c r="C116" t="s">
        <v>2250</v>
      </c>
      <c r="D116" t="s">
        <v>74</v>
      </c>
      <c r="E116" t="s">
        <v>74</v>
      </c>
      <c r="F116" t="s">
        <v>74</v>
      </c>
      <c r="G116" t="s">
        <v>2251</v>
      </c>
      <c r="H116" t="s">
        <v>74</v>
      </c>
      <c r="I116" t="s">
        <v>74</v>
      </c>
      <c r="J116" t="s">
        <v>2252</v>
      </c>
      <c r="K116" t="s">
        <v>2253</v>
      </c>
      <c r="L116" t="s">
        <v>74</v>
      </c>
      <c r="M116" t="s">
        <v>74</v>
      </c>
      <c r="N116" t="s">
        <v>78</v>
      </c>
      <c r="O116" t="s">
        <v>79</v>
      </c>
      <c r="P116" t="s">
        <v>74</v>
      </c>
      <c r="Q116" t="s">
        <v>74</v>
      </c>
      <c r="R116" t="s">
        <v>74</v>
      </c>
      <c r="S116" t="s">
        <v>74</v>
      </c>
      <c r="T116" t="s">
        <v>74</v>
      </c>
      <c r="U116" t="s">
        <v>2254</v>
      </c>
      <c r="V116" t="s">
        <v>2255</v>
      </c>
      <c r="W116" t="s">
        <v>2256</v>
      </c>
      <c r="X116" t="s">
        <v>2257</v>
      </c>
      <c r="Y116" t="s">
        <v>74</v>
      </c>
      <c r="Z116" t="s">
        <v>2258</v>
      </c>
      <c r="AA116" t="s">
        <v>2259</v>
      </c>
      <c r="AB116" t="s">
        <v>74</v>
      </c>
      <c r="AC116" t="s">
        <v>2260</v>
      </c>
      <c r="AD116" t="s">
        <v>74</v>
      </c>
      <c r="AE116" t="s">
        <v>74</v>
      </c>
      <c r="AF116" t="s">
        <v>74</v>
      </c>
      <c r="AG116" t="s">
        <v>74</v>
      </c>
      <c r="AH116">
        <v>61</v>
      </c>
      <c r="AI116">
        <v>3</v>
      </c>
      <c r="AJ116">
        <v>3</v>
      </c>
      <c r="AK116">
        <v>3</v>
      </c>
      <c r="AL116">
        <v>5</v>
      </c>
      <c r="AM116" t="s">
        <v>2261</v>
      </c>
      <c r="AN116" t="s">
        <v>2262</v>
      </c>
      <c r="AO116" t="s">
        <v>2263</v>
      </c>
      <c r="AP116" t="s">
        <v>2264</v>
      </c>
      <c r="AQ116" t="s">
        <v>2265</v>
      </c>
      <c r="AR116" t="s">
        <v>74</v>
      </c>
      <c r="AS116" t="s">
        <v>2266</v>
      </c>
      <c r="AT116" t="s">
        <v>2267</v>
      </c>
      <c r="AU116" t="s">
        <v>74</v>
      </c>
      <c r="AV116">
        <v>2021</v>
      </c>
      <c r="AW116">
        <v>93</v>
      </c>
      <c r="AX116">
        <v>2</v>
      </c>
      <c r="AY116" t="s">
        <v>74</v>
      </c>
      <c r="AZ116" t="s">
        <v>74</v>
      </c>
      <c r="BA116" t="s">
        <v>74</v>
      </c>
      <c r="BB116" t="s">
        <v>74</v>
      </c>
      <c r="BC116" t="s">
        <v>74</v>
      </c>
      <c r="BD116" t="s">
        <v>74</v>
      </c>
      <c r="BE116" t="s">
        <v>2268</v>
      </c>
      <c r="BF116" t="s">
        <v>2269</v>
      </c>
      <c r="BG116" t="str">
        <f>HYPERLINK("http://dx.doi.org/10.1590/0001-3765202120190691","http://dx.doi.org/10.1590/0001-3765202120190691")</f>
        <v>http://dx.doi.org/10.1590/0001-3765202120190691</v>
      </c>
      <c r="BH116" t="s">
        <v>74</v>
      </c>
      <c r="BI116" t="s">
        <v>74</v>
      </c>
      <c r="BJ116">
        <v>15</v>
      </c>
      <c r="BK116" t="s">
        <v>1197</v>
      </c>
      <c r="BL116" t="s">
        <v>98</v>
      </c>
      <c r="BM116" t="s">
        <v>1198</v>
      </c>
      <c r="BN116" t="s">
        <v>2270</v>
      </c>
      <c r="BO116">
        <v>34076034</v>
      </c>
      <c r="BP116" t="s">
        <v>205</v>
      </c>
      <c r="BQ116" t="s">
        <v>74</v>
      </c>
      <c r="BR116" t="s">
        <v>74</v>
      </c>
      <c r="BS116" t="s">
        <v>101</v>
      </c>
      <c r="BT116" t="s">
        <v>2271</v>
      </c>
      <c r="BU116" t="str">
        <f>HYPERLINK("https%3A%2F%2Fwww.webofscience.com%2Fwos%2Fwoscc%2Ffull-record%2FWOS:000661081600001","View Full Record in Web of Science")</f>
        <v>View Full Record in Web of Science</v>
      </c>
    </row>
    <row r="117" spans="1:73" x14ac:dyDescent="0.25">
      <c r="A117" t="s">
        <v>3745</v>
      </c>
      <c r="B117" t="s">
        <v>72</v>
      </c>
      <c r="C117" t="s">
        <v>2272</v>
      </c>
      <c r="D117" t="s">
        <v>74</v>
      </c>
      <c r="E117" t="s">
        <v>74</v>
      </c>
      <c r="F117" t="s">
        <v>74</v>
      </c>
      <c r="G117" t="s">
        <v>2273</v>
      </c>
      <c r="H117" t="s">
        <v>74</v>
      </c>
      <c r="I117" t="s">
        <v>74</v>
      </c>
      <c r="J117" t="s">
        <v>2274</v>
      </c>
      <c r="K117" t="s">
        <v>2013</v>
      </c>
      <c r="L117" t="s">
        <v>74</v>
      </c>
      <c r="M117" t="s">
        <v>74</v>
      </c>
      <c r="N117" t="s">
        <v>78</v>
      </c>
      <c r="O117" t="s">
        <v>79</v>
      </c>
      <c r="P117" t="s">
        <v>74</v>
      </c>
      <c r="Q117" t="s">
        <v>74</v>
      </c>
      <c r="R117" t="s">
        <v>74</v>
      </c>
      <c r="S117" t="s">
        <v>74</v>
      </c>
      <c r="T117" t="s">
        <v>74</v>
      </c>
      <c r="U117" t="s">
        <v>2275</v>
      </c>
      <c r="V117" t="s">
        <v>74</v>
      </c>
      <c r="W117" t="s">
        <v>2276</v>
      </c>
      <c r="X117" t="s">
        <v>2277</v>
      </c>
      <c r="Y117" t="s">
        <v>74</v>
      </c>
      <c r="Z117" t="s">
        <v>2278</v>
      </c>
      <c r="AA117" t="s">
        <v>2279</v>
      </c>
      <c r="AB117" t="s">
        <v>74</v>
      </c>
      <c r="AC117" t="s">
        <v>74</v>
      </c>
      <c r="AD117" t="s">
        <v>2280</v>
      </c>
      <c r="AE117" t="s">
        <v>2280</v>
      </c>
      <c r="AF117" t="s">
        <v>2281</v>
      </c>
      <c r="AG117" t="s">
        <v>74</v>
      </c>
      <c r="AH117">
        <v>11</v>
      </c>
      <c r="AI117">
        <v>5</v>
      </c>
      <c r="AJ117">
        <v>6</v>
      </c>
      <c r="AK117">
        <v>0</v>
      </c>
      <c r="AL117">
        <v>2</v>
      </c>
      <c r="AM117" t="s">
        <v>2021</v>
      </c>
      <c r="AN117" t="s">
        <v>2022</v>
      </c>
      <c r="AO117" t="s">
        <v>2023</v>
      </c>
      <c r="AP117" t="s">
        <v>2024</v>
      </c>
      <c r="AQ117" t="s">
        <v>74</v>
      </c>
      <c r="AR117" t="s">
        <v>74</v>
      </c>
      <c r="AS117" t="s">
        <v>2025</v>
      </c>
      <c r="AT117" t="s">
        <v>2026</v>
      </c>
      <c r="AU117" t="s">
        <v>271</v>
      </c>
      <c r="AV117">
        <v>2010</v>
      </c>
      <c r="AW117">
        <v>41</v>
      </c>
      <c r="AX117">
        <v>1</v>
      </c>
      <c r="AY117" t="s">
        <v>74</v>
      </c>
      <c r="AZ117" t="s">
        <v>74</v>
      </c>
      <c r="BA117" t="s">
        <v>74</v>
      </c>
      <c r="BB117" t="s">
        <v>74</v>
      </c>
      <c r="BC117">
        <v>48</v>
      </c>
      <c r="BD117">
        <v>60</v>
      </c>
      <c r="BE117" t="s">
        <v>74</v>
      </c>
      <c r="BF117" t="s">
        <v>74</v>
      </c>
      <c r="BG117" t="s">
        <v>74</v>
      </c>
      <c r="BH117" t="s">
        <v>74</v>
      </c>
      <c r="BI117" t="s">
        <v>74</v>
      </c>
      <c r="BJ117">
        <v>13</v>
      </c>
      <c r="BK117" t="s">
        <v>2027</v>
      </c>
      <c r="BL117" t="s">
        <v>98</v>
      </c>
      <c r="BM117" t="s">
        <v>2027</v>
      </c>
      <c r="BN117" t="s">
        <v>2282</v>
      </c>
      <c r="BO117">
        <v>20578482</v>
      </c>
      <c r="BP117" t="s">
        <v>74</v>
      </c>
      <c r="BQ117" t="s">
        <v>74</v>
      </c>
      <c r="BR117" t="s">
        <v>74</v>
      </c>
      <c r="BS117" t="s">
        <v>101</v>
      </c>
      <c r="BT117" t="s">
        <v>2283</v>
      </c>
      <c r="BU117" t="str">
        <f>HYPERLINK("https%3A%2F%2Fwww.webofscience.com%2Fwos%2Fwoscc%2Ffull-record%2FWOS:000274277900008","View Full Record in Web of Science")</f>
        <v>View Full Record in Web of Science</v>
      </c>
    </row>
    <row r="118" spans="1:73" x14ac:dyDescent="0.25">
      <c r="A118" t="s">
        <v>3746</v>
      </c>
      <c r="B118" t="s">
        <v>72</v>
      </c>
      <c r="C118" t="s">
        <v>2284</v>
      </c>
      <c r="D118" t="s">
        <v>74</v>
      </c>
      <c r="E118" t="s">
        <v>74</v>
      </c>
      <c r="F118" t="s">
        <v>74</v>
      </c>
      <c r="G118" t="s">
        <v>2285</v>
      </c>
      <c r="H118" t="s">
        <v>74</v>
      </c>
      <c r="I118" t="s">
        <v>74</v>
      </c>
      <c r="J118" t="s">
        <v>2286</v>
      </c>
      <c r="K118" t="s">
        <v>2287</v>
      </c>
      <c r="L118" t="s">
        <v>74</v>
      </c>
      <c r="M118" t="s">
        <v>74</v>
      </c>
      <c r="N118" t="s">
        <v>78</v>
      </c>
      <c r="O118" t="s">
        <v>79</v>
      </c>
      <c r="P118" t="s">
        <v>74</v>
      </c>
      <c r="Q118" t="s">
        <v>74</v>
      </c>
      <c r="R118" t="s">
        <v>74</v>
      </c>
      <c r="S118" t="s">
        <v>74</v>
      </c>
      <c r="T118" t="s">
        <v>74</v>
      </c>
      <c r="U118" t="s">
        <v>74</v>
      </c>
      <c r="V118" t="s">
        <v>2288</v>
      </c>
      <c r="W118" t="s">
        <v>2289</v>
      </c>
      <c r="X118" t="s">
        <v>2290</v>
      </c>
      <c r="Y118" t="s">
        <v>74</v>
      </c>
      <c r="Z118" t="s">
        <v>2291</v>
      </c>
      <c r="AA118" t="s">
        <v>2292</v>
      </c>
      <c r="AB118" t="s">
        <v>2293</v>
      </c>
      <c r="AC118" t="s">
        <v>2294</v>
      </c>
      <c r="AD118" t="s">
        <v>2295</v>
      </c>
      <c r="AE118" t="s">
        <v>2296</v>
      </c>
      <c r="AF118" t="s">
        <v>2297</v>
      </c>
      <c r="AG118" t="s">
        <v>74</v>
      </c>
      <c r="AH118">
        <v>66</v>
      </c>
      <c r="AI118">
        <v>6</v>
      </c>
      <c r="AJ118">
        <v>6</v>
      </c>
      <c r="AK118">
        <v>3</v>
      </c>
      <c r="AL118">
        <v>6</v>
      </c>
      <c r="AM118" t="s">
        <v>2298</v>
      </c>
      <c r="AN118" t="s">
        <v>146</v>
      </c>
      <c r="AO118" t="s">
        <v>2299</v>
      </c>
      <c r="AP118" t="s">
        <v>2300</v>
      </c>
      <c r="AQ118" t="s">
        <v>74</v>
      </c>
      <c r="AR118" t="s">
        <v>74</v>
      </c>
      <c r="AS118" t="s">
        <v>2301</v>
      </c>
      <c r="AT118" t="s">
        <v>2302</v>
      </c>
      <c r="AU118" t="s">
        <v>2303</v>
      </c>
      <c r="AV118">
        <v>2021</v>
      </c>
      <c r="AW118">
        <v>11</v>
      </c>
      <c r="AX118">
        <v>1</v>
      </c>
      <c r="AY118" t="s">
        <v>74</v>
      </c>
      <c r="AZ118" t="s">
        <v>74</v>
      </c>
      <c r="BA118" t="s">
        <v>74</v>
      </c>
      <c r="BB118" t="s">
        <v>74</v>
      </c>
      <c r="BC118" t="s">
        <v>74</v>
      </c>
      <c r="BD118" t="s">
        <v>74</v>
      </c>
      <c r="BE118">
        <v>13068</v>
      </c>
      <c r="BF118" t="s">
        <v>2304</v>
      </c>
      <c r="BG118" t="str">
        <f>HYPERLINK("http://dx.doi.org/10.1038/s41598-021-92478-4","http://dx.doi.org/10.1038/s41598-021-92478-4")</f>
        <v>http://dx.doi.org/10.1038/s41598-021-92478-4</v>
      </c>
      <c r="BH118" t="s">
        <v>74</v>
      </c>
      <c r="BI118" t="s">
        <v>74</v>
      </c>
      <c r="BJ118">
        <v>16</v>
      </c>
      <c r="BK118" t="s">
        <v>1197</v>
      </c>
      <c r="BL118" t="s">
        <v>98</v>
      </c>
      <c r="BM118" t="s">
        <v>1198</v>
      </c>
      <c r="BN118" t="s">
        <v>2305</v>
      </c>
      <c r="BO118">
        <v>34158586</v>
      </c>
      <c r="BP118" t="s">
        <v>484</v>
      </c>
      <c r="BQ118" t="s">
        <v>74</v>
      </c>
      <c r="BR118" t="s">
        <v>74</v>
      </c>
      <c r="BS118" t="s">
        <v>101</v>
      </c>
      <c r="BT118" t="s">
        <v>2306</v>
      </c>
      <c r="BU118" t="str">
        <f>HYPERLINK("https%3A%2F%2Fwww.webofscience.com%2Fwos%2Fwoscc%2Ffull-record%2FWOS:000667449400005","View Full Record in Web of Science")</f>
        <v>View Full Record in Web of Science</v>
      </c>
    </row>
    <row r="119" spans="1:73" x14ac:dyDescent="0.25">
      <c r="A119" t="s">
        <v>3747</v>
      </c>
      <c r="B119" t="s">
        <v>72</v>
      </c>
      <c r="C119" t="s">
        <v>2307</v>
      </c>
      <c r="D119" t="s">
        <v>74</v>
      </c>
      <c r="E119" t="s">
        <v>74</v>
      </c>
      <c r="F119" t="s">
        <v>74</v>
      </c>
      <c r="G119" t="s">
        <v>2308</v>
      </c>
      <c r="H119" t="s">
        <v>74</v>
      </c>
      <c r="I119" t="s">
        <v>74</v>
      </c>
      <c r="J119" t="s">
        <v>2309</v>
      </c>
      <c r="K119" t="s">
        <v>1762</v>
      </c>
      <c r="L119" t="s">
        <v>74</v>
      </c>
      <c r="M119" t="s">
        <v>74</v>
      </c>
      <c r="N119" t="s">
        <v>78</v>
      </c>
      <c r="O119" t="s">
        <v>79</v>
      </c>
      <c r="P119" t="s">
        <v>74</v>
      </c>
      <c r="Q119" t="s">
        <v>74</v>
      </c>
      <c r="R119" t="s">
        <v>74</v>
      </c>
      <c r="S119" t="s">
        <v>74</v>
      </c>
      <c r="T119" t="s">
        <v>74</v>
      </c>
      <c r="U119" t="s">
        <v>2310</v>
      </c>
      <c r="V119" t="s">
        <v>74</v>
      </c>
      <c r="W119" t="s">
        <v>2311</v>
      </c>
      <c r="X119" t="s">
        <v>2312</v>
      </c>
      <c r="Y119" t="s">
        <v>74</v>
      </c>
      <c r="Z119" t="s">
        <v>2313</v>
      </c>
      <c r="AA119" t="s">
        <v>2314</v>
      </c>
      <c r="AB119" t="s">
        <v>2315</v>
      </c>
      <c r="AC119" t="s">
        <v>2316</v>
      </c>
      <c r="AD119" t="s">
        <v>74</v>
      </c>
      <c r="AE119" t="s">
        <v>74</v>
      </c>
      <c r="AF119" t="s">
        <v>74</v>
      </c>
      <c r="AG119" t="s">
        <v>74</v>
      </c>
      <c r="AH119">
        <v>12</v>
      </c>
      <c r="AI119">
        <v>2</v>
      </c>
      <c r="AJ119">
        <v>2</v>
      </c>
      <c r="AK119">
        <v>2</v>
      </c>
      <c r="AL119">
        <v>5</v>
      </c>
      <c r="AM119" t="s">
        <v>358</v>
      </c>
      <c r="AN119" t="s">
        <v>243</v>
      </c>
      <c r="AO119" t="s">
        <v>359</v>
      </c>
      <c r="AP119" t="s">
        <v>74</v>
      </c>
      <c r="AQ119" t="s">
        <v>1771</v>
      </c>
      <c r="AR119" t="s">
        <v>74</v>
      </c>
      <c r="AS119" t="s">
        <v>1762</v>
      </c>
      <c r="AT119" t="s">
        <v>1772</v>
      </c>
      <c r="AU119" t="s">
        <v>364</v>
      </c>
      <c r="AV119">
        <v>2019</v>
      </c>
      <c r="AW119">
        <v>5</v>
      </c>
      <c r="AX119">
        <v>4</v>
      </c>
      <c r="AY119" t="s">
        <v>74</v>
      </c>
      <c r="AZ119" t="s">
        <v>74</v>
      </c>
      <c r="BA119" t="s">
        <v>74</v>
      </c>
      <c r="BB119" t="s">
        <v>74</v>
      </c>
      <c r="BC119" t="s">
        <v>74</v>
      </c>
      <c r="BD119" t="s">
        <v>74</v>
      </c>
      <c r="BE119" t="s">
        <v>2317</v>
      </c>
      <c r="BF119" t="s">
        <v>2318</v>
      </c>
      <c r="BG119" t="str">
        <f>HYPERLINK("http://dx.doi.org/10.1016/j.heliyon.2019.e01546","http://dx.doi.org/10.1016/j.heliyon.2019.e01546")</f>
        <v>http://dx.doi.org/10.1016/j.heliyon.2019.e01546</v>
      </c>
      <c r="BH119" t="s">
        <v>74</v>
      </c>
      <c r="BI119" t="s">
        <v>74</v>
      </c>
      <c r="BJ119">
        <v>6</v>
      </c>
      <c r="BK119" t="s">
        <v>1197</v>
      </c>
      <c r="BL119" t="s">
        <v>98</v>
      </c>
      <c r="BM119" t="s">
        <v>1198</v>
      </c>
      <c r="BN119" t="s">
        <v>2319</v>
      </c>
      <c r="BO119">
        <v>31049446</v>
      </c>
      <c r="BP119" t="s">
        <v>2320</v>
      </c>
      <c r="BQ119" t="s">
        <v>74</v>
      </c>
      <c r="BR119" t="s">
        <v>74</v>
      </c>
      <c r="BS119" t="s">
        <v>101</v>
      </c>
      <c r="BT119" t="s">
        <v>2321</v>
      </c>
      <c r="BU119" t="str">
        <f>HYPERLINK("https%3A%2F%2Fwww.webofscience.com%2Fwos%2Fwoscc%2Ffull-record%2FWOS:000466970300032","View Full Record in Web of Science")</f>
        <v>View Full Record in Web of Science</v>
      </c>
    </row>
    <row r="120" spans="1:73" x14ac:dyDescent="0.25">
      <c r="A120" t="s">
        <v>3748</v>
      </c>
      <c r="B120" t="s">
        <v>72</v>
      </c>
      <c r="C120" t="s">
        <v>2322</v>
      </c>
      <c r="D120" t="s">
        <v>74</v>
      </c>
      <c r="E120" t="s">
        <v>74</v>
      </c>
      <c r="F120" t="s">
        <v>74</v>
      </c>
      <c r="G120" t="s">
        <v>2323</v>
      </c>
      <c r="H120" t="s">
        <v>74</v>
      </c>
      <c r="I120" t="s">
        <v>74</v>
      </c>
      <c r="J120" t="s">
        <v>2324</v>
      </c>
      <c r="K120" t="s">
        <v>134</v>
      </c>
      <c r="L120" t="s">
        <v>74</v>
      </c>
      <c r="M120" t="s">
        <v>74</v>
      </c>
      <c r="N120" t="s">
        <v>78</v>
      </c>
      <c r="O120" t="s">
        <v>79</v>
      </c>
      <c r="P120" t="s">
        <v>74</v>
      </c>
      <c r="Q120" t="s">
        <v>74</v>
      </c>
      <c r="R120" t="s">
        <v>74</v>
      </c>
      <c r="S120" t="s">
        <v>74</v>
      </c>
      <c r="T120" t="s">
        <v>74</v>
      </c>
      <c r="U120" t="s">
        <v>2325</v>
      </c>
      <c r="V120" t="s">
        <v>2326</v>
      </c>
      <c r="W120" t="s">
        <v>2327</v>
      </c>
      <c r="X120" t="s">
        <v>2328</v>
      </c>
      <c r="Y120" t="s">
        <v>74</v>
      </c>
      <c r="Z120" t="s">
        <v>2329</v>
      </c>
      <c r="AA120" t="s">
        <v>2330</v>
      </c>
      <c r="AB120" t="s">
        <v>2331</v>
      </c>
      <c r="AC120" t="s">
        <v>2332</v>
      </c>
      <c r="AD120" t="s">
        <v>74</v>
      </c>
      <c r="AE120" t="s">
        <v>74</v>
      </c>
      <c r="AF120" t="s">
        <v>74</v>
      </c>
      <c r="AG120" t="s">
        <v>74</v>
      </c>
      <c r="AH120">
        <v>27</v>
      </c>
      <c r="AI120">
        <v>4</v>
      </c>
      <c r="AJ120">
        <v>7</v>
      </c>
      <c r="AK120">
        <v>0</v>
      </c>
      <c r="AL120">
        <v>8</v>
      </c>
      <c r="AM120" t="s">
        <v>145</v>
      </c>
      <c r="AN120" t="s">
        <v>146</v>
      </c>
      <c r="AO120" t="s">
        <v>147</v>
      </c>
      <c r="AP120" t="s">
        <v>148</v>
      </c>
      <c r="AQ120" t="s">
        <v>149</v>
      </c>
      <c r="AR120" t="s">
        <v>74</v>
      </c>
      <c r="AS120" t="s">
        <v>134</v>
      </c>
      <c r="AT120" t="s">
        <v>150</v>
      </c>
      <c r="AU120" t="s">
        <v>222</v>
      </c>
      <c r="AV120">
        <v>2016</v>
      </c>
      <c r="AW120">
        <v>53</v>
      </c>
      <c r="AX120">
        <v>4</v>
      </c>
      <c r="AY120" t="s">
        <v>74</v>
      </c>
      <c r="AZ120" t="s">
        <v>74</v>
      </c>
      <c r="BA120" t="s">
        <v>74</v>
      </c>
      <c r="BB120" t="s">
        <v>74</v>
      </c>
      <c r="BC120">
        <v>331</v>
      </c>
      <c r="BD120">
        <v>335</v>
      </c>
      <c r="BE120" t="s">
        <v>74</v>
      </c>
      <c r="BF120" t="s">
        <v>2333</v>
      </c>
      <c r="BG120" t="str">
        <f>HYPERLINK("http://dx.doi.org/10.1515/helmin-2016-0031","http://dx.doi.org/10.1515/helmin-2016-0031")</f>
        <v>http://dx.doi.org/10.1515/helmin-2016-0031</v>
      </c>
      <c r="BH120" t="s">
        <v>74</v>
      </c>
      <c r="BI120" t="s">
        <v>74</v>
      </c>
      <c r="BJ120">
        <v>5</v>
      </c>
      <c r="BK120" t="s">
        <v>153</v>
      </c>
      <c r="BL120" t="s">
        <v>98</v>
      </c>
      <c r="BM120" t="s">
        <v>153</v>
      </c>
      <c r="BN120" t="s">
        <v>2334</v>
      </c>
      <c r="BO120" t="s">
        <v>74</v>
      </c>
      <c r="BP120" t="s">
        <v>205</v>
      </c>
      <c r="BQ120" t="s">
        <v>74</v>
      </c>
      <c r="BR120" t="s">
        <v>74</v>
      </c>
      <c r="BS120" t="s">
        <v>101</v>
      </c>
      <c r="BT120" t="s">
        <v>2335</v>
      </c>
      <c r="BU120" t="str">
        <f>HYPERLINK("https%3A%2F%2Fwww.webofscience.com%2Fwos%2Fwoscc%2Ffull-record%2FWOS:000389209400004","View Full Record in Web of Science")</f>
        <v>View Full Record in Web of Science</v>
      </c>
    </row>
    <row r="121" spans="1:73" x14ac:dyDescent="0.25">
      <c r="A121" t="s">
        <v>3749</v>
      </c>
      <c r="B121" t="s">
        <v>72</v>
      </c>
      <c r="C121" t="s">
        <v>2336</v>
      </c>
      <c r="D121" t="s">
        <v>74</v>
      </c>
      <c r="E121" t="s">
        <v>74</v>
      </c>
      <c r="F121" t="s">
        <v>74</v>
      </c>
      <c r="G121" t="s">
        <v>2337</v>
      </c>
      <c r="H121" t="s">
        <v>74</v>
      </c>
      <c r="I121" t="s">
        <v>74</v>
      </c>
      <c r="J121" t="s">
        <v>2338</v>
      </c>
      <c r="K121" t="s">
        <v>2339</v>
      </c>
      <c r="L121" t="s">
        <v>74</v>
      </c>
      <c r="M121" t="s">
        <v>74</v>
      </c>
      <c r="N121" t="s">
        <v>78</v>
      </c>
      <c r="O121" t="s">
        <v>79</v>
      </c>
      <c r="P121" t="s">
        <v>74</v>
      </c>
      <c r="Q121" t="s">
        <v>74</v>
      </c>
      <c r="R121" t="s">
        <v>74</v>
      </c>
      <c r="S121" t="s">
        <v>74</v>
      </c>
      <c r="T121" t="s">
        <v>74</v>
      </c>
      <c r="U121" t="s">
        <v>2340</v>
      </c>
      <c r="V121" t="s">
        <v>2341</v>
      </c>
      <c r="W121" t="s">
        <v>2342</v>
      </c>
      <c r="X121" t="s">
        <v>2343</v>
      </c>
      <c r="Y121" t="s">
        <v>74</v>
      </c>
      <c r="Z121" t="s">
        <v>2344</v>
      </c>
      <c r="AA121" t="s">
        <v>2345</v>
      </c>
      <c r="AB121" t="s">
        <v>74</v>
      </c>
      <c r="AC121" t="s">
        <v>2346</v>
      </c>
      <c r="AD121" t="s">
        <v>74</v>
      </c>
      <c r="AE121" t="s">
        <v>74</v>
      </c>
      <c r="AF121" t="s">
        <v>74</v>
      </c>
      <c r="AG121" t="s">
        <v>74</v>
      </c>
      <c r="AH121">
        <v>22</v>
      </c>
      <c r="AI121">
        <v>9</v>
      </c>
      <c r="AJ121">
        <v>14</v>
      </c>
      <c r="AK121">
        <v>0</v>
      </c>
      <c r="AL121">
        <v>10</v>
      </c>
      <c r="AM121" t="s">
        <v>2339</v>
      </c>
      <c r="AN121" t="s">
        <v>2347</v>
      </c>
      <c r="AO121" t="s">
        <v>2348</v>
      </c>
      <c r="AP121" t="s">
        <v>2349</v>
      </c>
      <c r="AQ121" t="s">
        <v>2350</v>
      </c>
      <c r="AR121" t="s">
        <v>74</v>
      </c>
      <c r="AS121" t="s">
        <v>2351</v>
      </c>
      <c r="AT121" t="s">
        <v>2352</v>
      </c>
      <c r="AU121" t="s">
        <v>651</v>
      </c>
      <c r="AV121">
        <v>2015</v>
      </c>
      <c r="AW121">
        <v>63</v>
      </c>
      <c r="AX121">
        <v>2</v>
      </c>
      <c r="AY121" t="s">
        <v>74</v>
      </c>
      <c r="AZ121" t="s">
        <v>74</v>
      </c>
      <c r="BA121" t="s">
        <v>74</v>
      </c>
      <c r="BB121" t="s">
        <v>74</v>
      </c>
      <c r="BC121">
        <v>459</v>
      </c>
      <c r="BD121">
        <v>464</v>
      </c>
      <c r="BE121" t="s">
        <v>74</v>
      </c>
      <c r="BF121" t="s">
        <v>2353</v>
      </c>
      <c r="BG121" t="str">
        <f>HYPERLINK("http://dx.doi.org/10.15517/rbt.v63i2.15600","http://dx.doi.org/10.15517/rbt.v63i2.15600")</f>
        <v>http://dx.doi.org/10.15517/rbt.v63i2.15600</v>
      </c>
      <c r="BH121" t="s">
        <v>74</v>
      </c>
      <c r="BI121" t="s">
        <v>74</v>
      </c>
      <c r="BJ121">
        <v>6</v>
      </c>
      <c r="BK121" t="s">
        <v>202</v>
      </c>
      <c r="BL121" t="s">
        <v>98</v>
      </c>
      <c r="BM121" t="s">
        <v>203</v>
      </c>
      <c r="BN121" t="s">
        <v>2354</v>
      </c>
      <c r="BO121" t="s">
        <v>74</v>
      </c>
      <c r="BP121" t="s">
        <v>129</v>
      </c>
      <c r="BQ121" t="s">
        <v>74</v>
      </c>
      <c r="BR121" t="s">
        <v>74</v>
      </c>
      <c r="BS121" t="s">
        <v>101</v>
      </c>
      <c r="BT121" t="s">
        <v>2355</v>
      </c>
      <c r="BU121" t="str">
        <f>HYPERLINK("https%3A%2F%2Fwww.webofscience.com%2Fwos%2Fwoscc%2Ffull-record%2FWOS:000359961900010","View Full Record in Web of Science")</f>
        <v>View Full Record in Web of Science</v>
      </c>
    </row>
    <row r="122" spans="1:73" x14ac:dyDescent="0.25">
      <c r="A122" t="s">
        <v>3750</v>
      </c>
      <c r="B122" t="s">
        <v>72</v>
      </c>
      <c r="C122" t="s">
        <v>2356</v>
      </c>
      <c r="D122" t="s">
        <v>74</v>
      </c>
      <c r="E122" t="s">
        <v>74</v>
      </c>
      <c r="F122" t="s">
        <v>74</v>
      </c>
      <c r="G122" t="s">
        <v>2357</v>
      </c>
      <c r="H122" t="s">
        <v>74</v>
      </c>
      <c r="I122" t="s">
        <v>74</v>
      </c>
      <c r="J122" t="s">
        <v>2358</v>
      </c>
      <c r="K122" t="s">
        <v>2359</v>
      </c>
      <c r="L122" t="s">
        <v>74</v>
      </c>
      <c r="M122" t="s">
        <v>74</v>
      </c>
      <c r="N122" t="s">
        <v>78</v>
      </c>
      <c r="O122" t="s">
        <v>79</v>
      </c>
      <c r="P122" t="s">
        <v>74</v>
      </c>
      <c r="Q122" t="s">
        <v>74</v>
      </c>
      <c r="R122" t="s">
        <v>74</v>
      </c>
      <c r="S122" t="s">
        <v>74</v>
      </c>
      <c r="T122" t="s">
        <v>74</v>
      </c>
      <c r="U122" t="s">
        <v>2360</v>
      </c>
      <c r="V122" t="s">
        <v>2361</v>
      </c>
      <c r="W122" t="s">
        <v>2362</v>
      </c>
      <c r="X122" t="s">
        <v>2363</v>
      </c>
      <c r="Y122" t="s">
        <v>74</v>
      </c>
      <c r="Z122" t="s">
        <v>2364</v>
      </c>
      <c r="AA122" t="s">
        <v>2365</v>
      </c>
      <c r="AB122" t="s">
        <v>2366</v>
      </c>
      <c r="AC122" t="s">
        <v>2367</v>
      </c>
      <c r="AD122" t="s">
        <v>2368</v>
      </c>
      <c r="AE122" t="s">
        <v>2369</v>
      </c>
      <c r="AF122" t="s">
        <v>2370</v>
      </c>
      <c r="AG122" t="s">
        <v>74</v>
      </c>
      <c r="AH122">
        <v>30</v>
      </c>
      <c r="AI122">
        <v>13</v>
      </c>
      <c r="AJ122">
        <v>14</v>
      </c>
      <c r="AK122">
        <v>0</v>
      </c>
      <c r="AL122">
        <v>9</v>
      </c>
      <c r="AM122" t="s">
        <v>88</v>
      </c>
      <c r="AN122" t="s">
        <v>89</v>
      </c>
      <c r="AO122" t="s">
        <v>90</v>
      </c>
      <c r="AP122" t="s">
        <v>2371</v>
      </c>
      <c r="AQ122" t="s">
        <v>74</v>
      </c>
      <c r="AR122" t="s">
        <v>74</v>
      </c>
      <c r="AS122" t="s">
        <v>2372</v>
      </c>
      <c r="AT122" t="s">
        <v>2373</v>
      </c>
      <c r="AU122" t="s">
        <v>563</v>
      </c>
      <c r="AV122">
        <v>2012</v>
      </c>
      <c r="AW122">
        <v>29</v>
      </c>
      <c r="AX122">
        <v>4</v>
      </c>
      <c r="AY122" t="s">
        <v>74</v>
      </c>
      <c r="AZ122" t="s">
        <v>74</v>
      </c>
      <c r="BA122" t="s">
        <v>74</v>
      </c>
      <c r="BB122" t="s">
        <v>74</v>
      </c>
      <c r="BC122">
        <v>189</v>
      </c>
      <c r="BD122">
        <v>198</v>
      </c>
      <c r="BE122" t="s">
        <v>74</v>
      </c>
      <c r="BF122" t="s">
        <v>2374</v>
      </c>
      <c r="BG122" t="str">
        <f>HYPERLINK("http://dx.doi.org/10.1007/s10719-012-9391-4","http://dx.doi.org/10.1007/s10719-012-9391-4")</f>
        <v>http://dx.doi.org/10.1007/s10719-012-9391-4</v>
      </c>
      <c r="BH122" t="s">
        <v>74</v>
      </c>
      <c r="BI122" t="s">
        <v>74</v>
      </c>
      <c r="BJ122">
        <v>10</v>
      </c>
      <c r="BK122" t="s">
        <v>2375</v>
      </c>
      <c r="BL122" t="s">
        <v>98</v>
      </c>
      <c r="BM122" t="s">
        <v>2375</v>
      </c>
      <c r="BN122" t="s">
        <v>2376</v>
      </c>
      <c r="BO122">
        <v>22581130</v>
      </c>
      <c r="BP122" t="s">
        <v>2377</v>
      </c>
      <c r="BQ122" t="s">
        <v>74</v>
      </c>
      <c r="BR122" t="s">
        <v>74</v>
      </c>
      <c r="BS122" t="s">
        <v>101</v>
      </c>
      <c r="BT122" t="s">
        <v>2378</v>
      </c>
      <c r="BU122" t="str">
        <f>HYPERLINK("https%3A%2F%2Fwww.webofscience.com%2Fwos%2Fwoscc%2Ffull-record%2FWOS:000305217700005","View Full Record in Web of Science")</f>
        <v>View Full Record in Web of Science</v>
      </c>
    </row>
    <row r="123" spans="1:73" x14ac:dyDescent="0.25">
      <c r="A123" t="s">
        <v>3751</v>
      </c>
      <c r="B123" t="s">
        <v>72</v>
      </c>
      <c r="C123" t="s">
        <v>2379</v>
      </c>
      <c r="D123" t="s">
        <v>74</v>
      </c>
      <c r="E123" t="s">
        <v>74</v>
      </c>
      <c r="F123" t="s">
        <v>74</v>
      </c>
      <c r="G123" t="s">
        <v>2379</v>
      </c>
      <c r="H123" t="s">
        <v>74</v>
      </c>
      <c r="I123" t="s">
        <v>74</v>
      </c>
      <c r="J123" t="s">
        <v>2380</v>
      </c>
      <c r="K123" t="s">
        <v>2381</v>
      </c>
      <c r="L123" t="s">
        <v>74</v>
      </c>
      <c r="M123" t="s">
        <v>74</v>
      </c>
      <c r="N123" t="s">
        <v>78</v>
      </c>
      <c r="O123" t="s">
        <v>233</v>
      </c>
      <c r="P123" t="s">
        <v>74</v>
      </c>
      <c r="Q123" t="s">
        <v>74</v>
      </c>
      <c r="R123" t="s">
        <v>74</v>
      </c>
      <c r="S123" t="s">
        <v>74</v>
      </c>
      <c r="T123" t="s">
        <v>74</v>
      </c>
      <c r="U123" t="s">
        <v>2382</v>
      </c>
      <c r="V123" t="s">
        <v>2383</v>
      </c>
      <c r="W123" t="s">
        <v>2384</v>
      </c>
      <c r="X123" t="s">
        <v>2385</v>
      </c>
      <c r="Y123" t="s">
        <v>74</v>
      </c>
      <c r="Z123" t="s">
        <v>2386</v>
      </c>
      <c r="AA123" t="s">
        <v>74</v>
      </c>
      <c r="AB123" t="s">
        <v>2387</v>
      </c>
      <c r="AC123" t="s">
        <v>74</v>
      </c>
      <c r="AD123" t="s">
        <v>74</v>
      </c>
      <c r="AE123" t="s">
        <v>74</v>
      </c>
      <c r="AF123" t="s">
        <v>74</v>
      </c>
      <c r="AG123" t="s">
        <v>74</v>
      </c>
      <c r="AH123">
        <v>167</v>
      </c>
      <c r="AI123">
        <v>101</v>
      </c>
      <c r="AJ123">
        <v>109</v>
      </c>
      <c r="AK123">
        <v>0</v>
      </c>
      <c r="AL123">
        <v>48</v>
      </c>
      <c r="AM123" t="s">
        <v>264</v>
      </c>
      <c r="AN123" t="s">
        <v>313</v>
      </c>
      <c r="AO123" t="s">
        <v>2388</v>
      </c>
      <c r="AP123" t="s">
        <v>2389</v>
      </c>
      <c r="AQ123" t="s">
        <v>74</v>
      </c>
      <c r="AR123" t="s">
        <v>74</v>
      </c>
      <c r="AS123" t="s">
        <v>2390</v>
      </c>
      <c r="AT123" t="s">
        <v>2391</v>
      </c>
      <c r="AU123" t="s">
        <v>1610</v>
      </c>
      <c r="AV123">
        <v>2001</v>
      </c>
      <c r="AW123">
        <v>47</v>
      </c>
      <c r="AX123">
        <v>1</v>
      </c>
      <c r="AY123" t="s">
        <v>74</v>
      </c>
      <c r="AZ123" t="s">
        <v>74</v>
      </c>
      <c r="BA123" t="s">
        <v>74</v>
      </c>
      <c r="BB123" t="s">
        <v>74</v>
      </c>
      <c r="BC123">
        <v>23</v>
      </c>
      <c r="BD123">
        <v>40</v>
      </c>
      <c r="BE123" t="s">
        <v>74</v>
      </c>
      <c r="BF123" t="s">
        <v>2392</v>
      </c>
      <c r="BG123" t="str">
        <f>HYPERLINK("http://dx.doi.org/10.1080/09670870150215577","http://dx.doi.org/10.1080/09670870150215577")</f>
        <v>http://dx.doi.org/10.1080/09670870150215577</v>
      </c>
      <c r="BH123" t="s">
        <v>74</v>
      </c>
      <c r="BI123" t="s">
        <v>74</v>
      </c>
      <c r="BJ123">
        <v>18</v>
      </c>
      <c r="BK123" t="s">
        <v>2393</v>
      </c>
      <c r="BL123" t="s">
        <v>98</v>
      </c>
      <c r="BM123" t="s">
        <v>2393</v>
      </c>
      <c r="BN123" t="s">
        <v>2394</v>
      </c>
      <c r="BO123" t="s">
        <v>74</v>
      </c>
      <c r="BP123" t="s">
        <v>74</v>
      </c>
      <c r="BQ123" t="s">
        <v>74</v>
      </c>
      <c r="BR123" t="s">
        <v>74</v>
      </c>
      <c r="BS123" t="s">
        <v>101</v>
      </c>
      <c r="BT123" t="s">
        <v>2395</v>
      </c>
      <c r="BU123" t="str">
        <f>HYPERLINK("https%3A%2F%2Fwww.webofscience.com%2Fwos%2Fwoscc%2Ffull-record%2FWOS:000166525900004","View Full Record in Web of Science")</f>
        <v>View Full Record in Web of Science</v>
      </c>
    </row>
    <row r="124" spans="1:73" x14ac:dyDescent="0.25">
      <c r="A124" t="s">
        <v>3752</v>
      </c>
      <c r="B124" t="s">
        <v>72</v>
      </c>
      <c r="C124" t="s">
        <v>2396</v>
      </c>
      <c r="D124" t="s">
        <v>74</v>
      </c>
      <c r="E124" t="s">
        <v>74</v>
      </c>
      <c r="F124" t="s">
        <v>74</v>
      </c>
      <c r="G124" t="s">
        <v>2397</v>
      </c>
      <c r="H124" t="s">
        <v>74</v>
      </c>
      <c r="I124" t="s">
        <v>74</v>
      </c>
      <c r="J124" t="s">
        <v>2398</v>
      </c>
      <c r="K124" t="s">
        <v>2063</v>
      </c>
      <c r="L124" t="s">
        <v>74</v>
      </c>
      <c r="M124" t="s">
        <v>74</v>
      </c>
      <c r="N124" t="s">
        <v>2064</v>
      </c>
      <c r="O124" t="s">
        <v>79</v>
      </c>
      <c r="P124" t="s">
        <v>74</v>
      </c>
      <c r="Q124" t="s">
        <v>74</v>
      </c>
      <c r="R124" t="s">
        <v>74</v>
      </c>
      <c r="S124" t="s">
        <v>74</v>
      </c>
      <c r="T124" t="s">
        <v>74</v>
      </c>
      <c r="U124" t="s">
        <v>2399</v>
      </c>
      <c r="V124" t="s">
        <v>2400</v>
      </c>
      <c r="W124" t="s">
        <v>2401</v>
      </c>
      <c r="X124" t="s">
        <v>2402</v>
      </c>
      <c r="Y124" t="s">
        <v>74</v>
      </c>
      <c r="Z124" t="s">
        <v>2403</v>
      </c>
      <c r="AA124" t="s">
        <v>2404</v>
      </c>
      <c r="AB124" t="s">
        <v>74</v>
      </c>
      <c r="AC124" t="s">
        <v>74</v>
      </c>
      <c r="AD124" t="s">
        <v>74</v>
      </c>
      <c r="AE124" t="s">
        <v>74</v>
      </c>
      <c r="AF124" t="s">
        <v>74</v>
      </c>
      <c r="AG124" t="s">
        <v>74</v>
      </c>
      <c r="AH124">
        <v>47</v>
      </c>
      <c r="AI124">
        <v>1</v>
      </c>
      <c r="AJ124">
        <v>3</v>
      </c>
      <c r="AK124">
        <v>0</v>
      </c>
      <c r="AL124">
        <v>9</v>
      </c>
      <c r="AM124" t="s">
        <v>2071</v>
      </c>
      <c r="AN124" t="s">
        <v>2072</v>
      </c>
      <c r="AO124" t="s">
        <v>2073</v>
      </c>
      <c r="AP124" t="s">
        <v>2074</v>
      </c>
      <c r="AQ124" t="s">
        <v>2075</v>
      </c>
      <c r="AR124" t="s">
        <v>74</v>
      </c>
      <c r="AS124" t="s">
        <v>2063</v>
      </c>
      <c r="AT124" t="s">
        <v>2076</v>
      </c>
      <c r="AU124" t="s">
        <v>151</v>
      </c>
      <c r="AV124">
        <v>2018</v>
      </c>
      <c r="AW124">
        <v>38</v>
      </c>
      <c r="AX124">
        <v>1</v>
      </c>
      <c r="AY124" t="s">
        <v>74</v>
      </c>
      <c r="AZ124" t="s">
        <v>74</v>
      </c>
      <c r="BA124" t="s">
        <v>74</v>
      </c>
      <c r="BB124" t="s">
        <v>74</v>
      </c>
      <c r="BC124">
        <v>111</v>
      </c>
      <c r="BD124">
        <v>119</v>
      </c>
      <c r="BE124" t="s">
        <v>74</v>
      </c>
      <c r="BF124" t="s">
        <v>2405</v>
      </c>
      <c r="BG124" t="str">
        <f>HYPERLINK("http://dx.doi.org/10.7705/biomedica.v38i0.3407","http://dx.doi.org/10.7705/biomedica.v38i0.3407")</f>
        <v>http://dx.doi.org/10.7705/biomedica.v38i0.3407</v>
      </c>
      <c r="BH124" t="s">
        <v>74</v>
      </c>
      <c r="BI124" t="s">
        <v>74</v>
      </c>
      <c r="BJ124">
        <v>9</v>
      </c>
      <c r="BK124" t="s">
        <v>2077</v>
      </c>
      <c r="BL124" t="s">
        <v>98</v>
      </c>
      <c r="BM124" t="s">
        <v>2077</v>
      </c>
      <c r="BN124" t="s">
        <v>2406</v>
      </c>
      <c r="BO124">
        <v>29668140</v>
      </c>
      <c r="BP124" t="s">
        <v>205</v>
      </c>
      <c r="BQ124" t="s">
        <v>74</v>
      </c>
      <c r="BR124" t="s">
        <v>74</v>
      </c>
      <c r="BS124" t="s">
        <v>101</v>
      </c>
      <c r="BT124" t="s">
        <v>2407</v>
      </c>
      <c r="BU124" t="str">
        <f>HYPERLINK("https%3A%2F%2Fwww.webofscience.com%2Fwos%2Fwoscc%2Ffull-record%2FWOS:000428210500015","View Full Record in Web of Science")</f>
        <v>View Full Record in Web of Science</v>
      </c>
    </row>
    <row r="125" spans="1:73" x14ac:dyDescent="0.25">
      <c r="A125" t="s">
        <v>3753</v>
      </c>
      <c r="B125" t="s">
        <v>72</v>
      </c>
      <c r="C125" t="s">
        <v>2408</v>
      </c>
      <c r="D125" t="s">
        <v>74</v>
      </c>
      <c r="E125" t="s">
        <v>74</v>
      </c>
      <c r="F125" t="s">
        <v>74</v>
      </c>
      <c r="G125" t="s">
        <v>2409</v>
      </c>
      <c r="H125" t="s">
        <v>74</v>
      </c>
      <c r="I125" t="s">
        <v>74</v>
      </c>
      <c r="J125" t="s">
        <v>2410</v>
      </c>
      <c r="K125" t="s">
        <v>1184</v>
      </c>
      <c r="L125" t="s">
        <v>74</v>
      </c>
      <c r="M125" t="s">
        <v>74</v>
      </c>
      <c r="N125" t="s">
        <v>78</v>
      </c>
      <c r="O125" t="s">
        <v>79</v>
      </c>
      <c r="P125" t="s">
        <v>74</v>
      </c>
      <c r="Q125" t="s">
        <v>74</v>
      </c>
      <c r="R125" t="s">
        <v>74</v>
      </c>
      <c r="S125" t="s">
        <v>74</v>
      </c>
      <c r="T125" t="s">
        <v>74</v>
      </c>
      <c r="U125" t="s">
        <v>74</v>
      </c>
      <c r="V125" t="s">
        <v>2411</v>
      </c>
      <c r="W125" t="s">
        <v>2412</v>
      </c>
      <c r="X125" t="s">
        <v>2413</v>
      </c>
      <c r="Y125" t="s">
        <v>74</v>
      </c>
      <c r="Z125" t="s">
        <v>2414</v>
      </c>
      <c r="AA125" t="s">
        <v>2415</v>
      </c>
      <c r="AB125" t="s">
        <v>2416</v>
      </c>
      <c r="AC125" t="s">
        <v>2417</v>
      </c>
      <c r="AD125" t="s">
        <v>2418</v>
      </c>
      <c r="AE125" t="s">
        <v>2419</v>
      </c>
      <c r="AF125" t="s">
        <v>2420</v>
      </c>
      <c r="AG125" t="s">
        <v>74</v>
      </c>
      <c r="AH125">
        <v>53</v>
      </c>
      <c r="AI125">
        <v>15</v>
      </c>
      <c r="AJ125">
        <v>17</v>
      </c>
      <c r="AK125">
        <v>0</v>
      </c>
      <c r="AL125">
        <v>17</v>
      </c>
      <c r="AM125" t="s">
        <v>1058</v>
      </c>
      <c r="AN125" t="s">
        <v>1059</v>
      </c>
      <c r="AO125" t="s">
        <v>1060</v>
      </c>
      <c r="AP125" t="s">
        <v>1192</v>
      </c>
      <c r="AQ125" t="s">
        <v>74</v>
      </c>
      <c r="AR125" t="s">
        <v>74</v>
      </c>
      <c r="AS125" t="s">
        <v>1184</v>
      </c>
      <c r="AT125" t="s">
        <v>1193</v>
      </c>
      <c r="AU125" t="s">
        <v>2119</v>
      </c>
      <c r="AV125">
        <v>2017</v>
      </c>
      <c r="AW125">
        <v>12</v>
      </c>
      <c r="AX125">
        <v>4</v>
      </c>
      <c r="AY125" t="s">
        <v>74</v>
      </c>
      <c r="AZ125" t="s">
        <v>74</v>
      </c>
      <c r="BA125" t="s">
        <v>74</v>
      </c>
      <c r="BB125" t="s">
        <v>74</v>
      </c>
      <c r="BC125" t="s">
        <v>74</v>
      </c>
      <c r="BD125" t="s">
        <v>74</v>
      </c>
      <c r="BE125" t="s">
        <v>2421</v>
      </c>
      <c r="BF125" t="s">
        <v>2422</v>
      </c>
      <c r="BG125" t="str">
        <f>HYPERLINK("http://dx.doi.org/10.1371/journal.pone.0176550","http://dx.doi.org/10.1371/journal.pone.0176550")</f>
        <v>http://dx.doi.org/10.1371/journal.pone.0176550</v>
      </c>
      <c r="BH125" t="s">
        <v>74</v>
      </c>
      <c r="BI125" t="s">
        <v>74</v>
      </c>
      <c r="BJ125">
        <v>18</v>
      </c>
      <c r="BK125" t="s">
        <v>1197</v>
      </c>
      <c r="BL125" t="s">
        <v>98</v>
      </c>
      <c r="BM125" t="s">
        <v>1198</v>
      </c>
      <c r="BN125" t="s">
        <v>2423</v>
      </c>
      <c r="BO125">
        <v>28448629</v>
      </c>
      <c r="BP125" t="s">
        <v>1939</v>
      </c>
      <c r="BQ125" t="s">
        <v>74</v>
      </c>
      <c r="BR125" t="s">
        <v>74</v>
      </c>
      <c r="BS125" t="s">
        <v>101</v>
      </c>
      <c r="BT125" t="s">
        <v>2424</v>
      </c>
      <c r="BU125" t="str">
        <f>HYPERLINK("https%3A%2F%2Fwww.webofscience.com%2Fwos%2Fwoscc%2Ffull-record%2FWOS:000400383600103","View Full Record in Web of Science")</f>
        <v>View Full Record in Web of Science</v>
      </c>
    </row>
    <row r="126" spans="1:73" x14ac:dyDescent="0.25">
      <c r="A126" t="s">
        <v>3754</v>
      </c>
      <c r="B126" t="s">
        <v>72</v>
      </c>
      <c r="C126" t="s">
        <v>2425</v>
      </c>
      <c r="D126" t="s">
        <v>74</v>
      </c>
      <c r="E126" t="s">
        <v>74</v>
      </c>
      <c r="F126" t="s">
        <v>74</v>
      </c>
      <c r="G126" t="s">
        <v>2426</v>
      </c>
      <c r="H126" t="s">
        <v>74</v>
      </c>
      <c r="I126" t="s">
        <v>74</v>
      </c>
      <c r="J126" t="s">
        <v>2427</v>
      </c>
      <c r="K126" t="s">
        <v>2428</v>
      </c>
      <c r="L126" t="s">
        <v>74</v>
      </c>
      <c r="M126" t="s">
        <v>74</v>
      </c>
      <c r="N126" t="s">
        <v>78</v>
      </c>
      <c r="O126" t="s">
        <v>79</v>
      </c>
      <c r="P126" t="s">
        <v>74</v>
      </c>
      <c r="Q126" t="s">
        <v>74</v>
      </c>
      <c r="R126" t="s">
        <v>74</v>
      </c>
      <c r="S126" t="s">
        <v>74</v>
      </c>
      <c r="T126" t="s">
        <v>74</v>
      </c>
      <c r="U126" t="s">
        <v>2429</v>
      </c>
      <c r="V126" t="s">
        <v>2430</v>
      </c>
      <c r="W126" t="s">
        <v>2431</v>
      </c>
      <c r="X126" t="s">
        <v>2432</v>
      </c>
      <c r="Y126" t="s">
        <v>74</v>
      </c>
      <c r="Z126" t="s">
        <v>2433</v>
      </c>
      <c r="AA126" t="s">
        <v>2434</v>
      </c>
      <c r="AB126" t="s">
        <v>74</v>
      </c>
      <c r="AC126" t="s">
        <v>74</v>
      </c>
      <c r="AD126" t="s">
        <v>74</v>
      </c>
      <c r="AE126" t="s">
        <v>74</v>
      </c>
      <c r="AF126" t="s">
        <v>74</v>
      </c>
      <c r="AG126" t="s">
        <v>74</v>
      </c>
      <c r="AH126">
        <v>32</v>
      </c>
      <c r="AI126">
        <v>0</v>
      </c>
      <c r="AJ126">
        <v>0</v>
      </c>
      <c r="AK126">
        <v>0</v>
      </c>
      <c r="AL126">
        <v>0</v>
      </c>
      <c r="AM126" t="s">
        <v>2435</v>
      </c>
      <c r="AN126" t="s">
        <v>2436</v>
      </c>
      <c r="AO126" t="s">
        <v>2437</v>
      </c>
      <c r="AP126" t="s">
        <v>2438</v>
      </c>
      <c r="AQ126" t="s">
        <v>74</v>
      </c>
      <c r="AR126" t="s">
        <v>74</v>
      </c>
      <c r="AS126" t="s">
        <v>2439</v>
      </c>
      <c r="AT126" t="s">
        <v>2440</v>
      </c>
      <c r="AU126" t="s">
        <v>2441</v>
      </c>
      <c r="AV126">
        <v>2022</v>
      </c>
      <c r="AW126">
        <v>10</v>
      </c>
      <c r="AX126">
        <v>4</v>
      </c>
      <c r="AY126" t="s">
        <v>74</v>
      </c>
      <c r="AZ126" t="s">
        <v>74</v>
      </c>
      <c r="BA126" t="s">
        <v>74</v>
      </c>
      <c r="BB126" t="s">
        <v>74</v>
      </c>
      <c r="BC126" t="s">
        <v>74</v>
      </c>
      <c r="BD126" t="s">
        <v>74</v>
      </c>
      <c r="BE126">
        <v>20107294</v>
      </c>
      <c r="BF126" t="s">
        <v>2442</v>
      </c>
      <c r="BG126" t="str">
        <f>HYPERLINK("http://dx.doi.org/10.35495/ajab.2021.07.294","http://dx.doi.org/10.35495/ajab.2021.07.294")</f>
        <v>http://dx.doi.org/10.35495/ajab.2021.07.294</v>
      </c>
      <c r="BH126" t="s">
        <v>74</v>
      </c>
      <c r="BI126" t="s">
        <v>74</v>
      </c>
      <c r="BJ126">
        <v>12</v>
      </c>
      <c r="BK126" t="s">
        <v>1687</v>
      </c>
      <c r="BL126" t="s">
        <v>1024</v>
      </c>
      <c r="BM126" t="s">
        <v>127</v>
      </c>
      <c r="BN126" t="s">
        <v>2443</v>
      </c>
      <c r="BO126" t="s">
        <v>74</v>
      </c>
      <c r="BP126" t="s">
        <v>205</v>
      </c>
      <c r="BQ126" t="s">
        <v>74</v>
      </c>
      <c r="BR126" t="s">
        <v>74</v>
      </c>
      <c r="BS126" t="s">
        <v>101</v>
      </c>
      <c r="BT126" t="s">
        <v>2444</v>
      </c>
      <c r="BU126" t="str">
        <f>HYPERLINK("https%3A%2F%2Fwww.webofscience.com%2Fwos%2Fwoscc%2Ffull-record%2FWOS:000858763100004","View Full Record in Web of Science")</f>
        <v>View Full Record in Web of Science</v>
      </c>
    </row>
    <row r="127" spans="1:73" x14ac:dyDescent="0.25">
      <c r="A127" t="s">
        <v>3755</v>
      </c>
      <c r="B127" t="s">
        <v>72</v>
      </c>
      <c r="C127" t="s">
        <v>2445</v>
      </c>
      <c r="D127" t="s">
        <v>74</v>
      </c>
      <c r="E127" t="s">
        <v>74</v>
      </c>
      <c r="F127" t="s">
        <v>74</v>
      </c>
      <c r="G127" t="s">
        <v>2446</v>
      </c>
      <c r="H127" t="s">
        <v>74</v>
      </c>
      <c r="I127" t="s">
        <v>74</v>
      </c>
      <c r="J127" t="s">
        <v>2447</v>
      </c>
      <c r="K127" t="s">
        <v>1976</v>
      </c>
      <c r="L127" t="s">
        <v>74</v>
      </c>
      <c r="M127" t="s">
        <v>74</v>
      </c>
      <c r="N127" t="s">
        <v>78</v>
      </c>
      <c r="O127" t="s">
        <v>79</v>
      </c>
      <c r="P127" t="s">
        <v>74</v>
      </c>
      <c r="Q127" t="s">
        <v>74</v>
      </c>
      <c r="R127" t="s">
        <v>74</v>
      </c>
      <c r="S127" t="s">
        <v>74</v>
      </c>
      <c r="T127" t="s">
        <v>74</v>
      </c>
      <c r="U127" t="s">
        <v>74</v>
      </c>
      <c r="V127" t="s">
        <v>2448</v>
      </c>
      <c r="W127" t="s">
        <v>2449</v>
      </c>
      <c r="X127" t="s">
        <v>2450</v>
      </c>
      <c r="Y127" t="s">
        <v>74</v>
      </c>
      <c r="Z127" t="s">
        <v>2451</v>
      </c>
      <c r="AA127" t="s">
        <v>2452</v>
      </c>
      <c r="AB127" t="s">
        <v>74</v>
      </c>
      <c r="AC127" t="s">
        <v>2453</v>
      </c>
      <c r="AD127" t="s">
        <v>74</v>
      </c>
      <c r="AE127" t="s">
        <v>74</v>
      </c>
      <c r="AF127" t="s">
        <v>74</v>
      </c>
      <c r="AG127" t="s">
        <v>74</v>
      </c>
      <c r="AH127">
        <v>38</v>
      </c>
      <c r="AI127">
        <v>14</v>
      </c>
      <c r="AJ127">
        <v>17</v>
      </c>
      <c r="AK127">
        <v>0</v>
      </c>
      <c r="AL127">
        <v>5</v>
      </c>
      <c r="AM127" t="s">
        <v>1986</v>
      </c>
      <c r="AN127" t="s">
        <v>1987</v>
      </c>
      <c r="AO127" t="s">
        <v>1988</v>
      </c>
      <c r="AP127" t="s">
        <v>1989</v>
      </c>
      <c r="AQ127" t="s">
        <v>1990</v>
      </c>
      <c r="AR127" t="s">
        <v>74</v>
      </c>
      <c r="AS127" t="s">
        <v>1991</v>
      </c>
      <c r="AT127" t="s">
        <v>1992</v>
      </c>
      <c r="AU127" t="s">
        <v>74</v>
      </c>
      <c r="AV127">
        <v>2017</v>
      </c>
      <c r="AW127">
        <v>96</v>
      </c>
      <c r="AX127">
        <v>3</v>
      </c>
      <c r="AY127" t="s">
        <v>74</v>
      </c>
      <c r="AZ127" t="s">
        <v>74</v>
      </c>
      <c r="BA127" t="s">
        <v>74</v>
      </c>
      <c r="BB127" t="s">
        <v>74</v>
      </c>
      <c r="BC127">
        <v>692</v>
      </c>
      <c r="BD127">
        <v>697</v>
      </c>
      <c r="BE127" t="s">
        <v>74</v>
      </c>
      <c r="BF127" t="s">
        <v>2454</v>
      </c>
      <c r="BG127" t="str">
        <f>HYPERLINK("http://dx.doi.org/10.4269/ajtmh.16-0792","http://dx.doi.org/10.4269/ajtmh.16-0792")</f>
        <v>http://dx.doi.org/10.4269/ajtmh.16-0792</v>
      </c>
      <c r="BH127" t="s">
        <v>74</v>
      </c>
      <c r="BI127" t="s">
        <v>74</v>
      </c>
      <c r="BJ127">
        <v>6</v>
      </c>
      <c r="BK127" t="s">
        <v>250</v>
      </c>
      <c r="BL127" t="s">
        <v>98</v>
      </c>
      <c r="BM127" t="s">
        <v>250</v>
      </c>
      <c r="BN127" t="s">
        <v>2455</v>
      </c>
      <c r="BO127">
        <v>28070007</v>
      </c>
      <c r="BP127" t="s">
        <v>634</v>
      </c>
      <c r="BQ127" t="s">
        <v>74</v>
      </c>
      <c r="BR127" t="s">
        <v>74</v>
      </c>
      <c r="BS127" t="s">
        <v>101</v>
      </c>
      <c r="BT127" t="s">
        <v>2456</v>
      </c>
      <c r="BU127" t="str">
        <f>HYPERLINK("https%3A%2F%2Fwww.webofscience.com%2Fwos%2Fwoscc%2Ffull-record%2FWOS:000401761600027","View Full Record in Web of Science")</f>
        <v>View Full Record in Web of Science</v>
      </c>
    </row>
    <row r="128" spans="1:73" x14ac:dyDescent="0.25">
      <c r="A128" t="s">
        <v>3756</v>
      </c>
      <c r="B128" t="s">
        <v>72</v>
      </c>
      <c r="C128" t="s">
        <v>2457</v>
      </c>
      <c r="D128" t="s">
        <v>74</v>
      </c>
      <c r="E128" t="s">
        <v>74</v>
      </c>
      <c r="F128" t="s">
        <v>74</v>
      </c>
      <c r="G128" t="s">
        <v>2458</v>
      </c>
      <c r="H128" t="s">
        <v>74</v>
      </c>
      <c r="I128" t="s">
        <v>74</v>
      </c>
      <c r="J128" t="s">
        <v>2459</v>
      </c>
      <c r="K128" t="s">
        <v>2460</v>
      </c>
      <c r="L128" t="s">
        <v>74</v>
      </c>
      <c r="M128" t="s">
        <v>74</v>
      </c>
      <c r="N128" t="s">
        <v>78</v>
      </c>
      <c r="O128" t="s">
        <v>79</v>
      </c>
      <c r="P128" t="s">
        <v>74</v>
      </c>
      <c r="Q128" t="s">
        <v>74</v>
      </c>
      <c r="R128" t="s">
        <v>74</v>
      </c>
      <c r="S128" t="s">
        <v>74</v>
      </c>
      <c r="T128" t="s">
        <v>74</v>
      </c>
      <c r="U128" t="s">
        <v>2461</v>
      </c>
      <c r="V128" t="s">
        <v>2462</v>
      </c>
      <c r="W128" t="s">
        <v>2463</v>
      </c>
      <c r="X128" t="s">
        <v>2464</v>
      </c>
      <c r="Y128" t="s">
        <v>74</v>
      </c>
      <c r="Z128" t="s">
        <v>2465</v>
      </c>
      <c r="AA128" t="s">
        <v>2466</v>
      </c>
      <c r="AB128" t="s">
        <v>74</v>
      </c>
      <c r="AC128" t="s">
        <v>74</v>
      </c>
      <c r="AD128" t="s">
        <v>74</v>
      </c>
      <c r="AE128" t="s">
        <v>74</v>
      </c>
      <c r="AF128" t="s">
        <v>74</v>
      </c>
      <c r="AG128" t="s">
        <v>74</v>
      </c>
      <c r="AH128">
        <v>29</v>
      </c>
      <c r="AI128">
        <v>0</v>
      </c>
      <c r="AJ128">
        <v>0</v>
      </c>
      <c r="AK128">
        <v>1</v>
      </c>
      <c r="AL128">
        <v>3</v>
      </c>
      <c r="AM128" t="s">
        <v>2467</v>
      </c>
      <c r="AN128" t="s">
        <v>2468</v>
      </c>
      <c r="AO128" t="s">
        <v>2469</v>
      </c>
      <c r="AP128" t="s">
        <v>2470</v>
      </c>
      <c r="AQ128" t="s">
        <v>74</v>
      </c>
      <c r="AR128" t="s">
        <v>74</v>
      </c>
      <c r="AS128" t="s">
        <v>2471</v>
      </c>
      <c r="AT128" t="s">
        <v>2472</v>
      </c>
      <c r="AU128" t="s">
        <v>524</v>
      </c>
      <c r="AV128">
        <v>2021</v>
      </c>
      <c r="AW128">
        <v>50</v>
      </c>
      <c r="AX128">
        <v>11</v>
      </c>
      <c r="AY128" t="s">
        <v>74</v>
      </c>
      <c r="AZ128" t="s">
        <v>74</v>
      </c>
      <c r="BA128" t="s">
        <v>74</v>
      </c>
      <c r="BB128" t="s">
        <v>74</v>
      </c>
      <c r="BC128">
        <v>3333</v>
      </c>
      <c r="BD128">
        <v>3344</v>
      </c>
      <c r="BE128" t="s">
        <v>74</v>
      </c>
      <c r="BF128" t="s">
        <v>2473</v>
      </c>
      <c r="BG128" t="str">
        <f>HYPERLINK("http://dx.doi.org/10.17576/jsm-2021-5011-17","http://dx.doi.org/10.17576/jsm-2021-5011-17")</f>
        <v>http://dx.doi.org/10.17576/jsm-2021-5011-17</v>
      </c>
      <c r="BH128" t="s">
        <v>74</v>
      </c>
      <c r="BI128" t="s">
        <v>74</v>
      </c>
      <c r="BJ128">
        <v>12</v>
      </c>
      <c r="BK128" t="s">
        <v>1197</v>
      </c>
      <c r="BL128" t="s">
        <v>98</v>
      </c>
      <c r="BM128" t="s">
        <v>1198</v>
      </c>
      <c r="BN128" t="s">
        <v>2474</v>
      </c>
      <c r="BO128" t="s">
        <v>74</v>
      </c>
      <c r="BP128" t="s">
        <v>2475</v>
      </c>
      <c r="BQ128" t="s">
        <v>74</v>
      </c>
      <c r="BR128" t="s">
        <v>74</v>
      </c>
      <c r="BS128" t="s">
        <v>101</v>
      </c>
      <c r="BT128" t="s">
        <v>2476</v>
      </c>
      <c r="BU128" t="str">
        <f>HYPERLINK("https%3A%2F%2Fwww.webofscience.com%2Fwos%2Fwoscc%2Ffull-record%2FWOS:000729708200017","View Full Record in Web of Science")</f>
        <v>View Full Record in Web of Science</v>
      </c>
    </row>
    <row r="129" spans="1:73" x14ac:dyDescent="0.25">
      <c r="A129" t="s">
        <v>3757</v>
      </c>
      <c r="B129" t="s">
        <v>72</v>
      </c>
      <c r="C129" t="s">
        <v>2477</v>
      </c>
      <c r="D129" t="s">
        <v>74</v>
      </c>
      <c r="E129" t="s">
        <v>74</v>
      </c>
      <c r="F129" t="s">
        <v>74</v>
      </c>
      <c r="G129" t="s">
        <v>2478</v>
      </c>
      <c r="H129" t="s">
        <v>74</v>
      </c>
      <c r="I129" t="s">
        <v>74</v>
      </c>
      <c r="J129" t="s">
        <v>2479</v>
      </c>
      <c r="K129" t="s">
        <v>302</v>
      </c>
      <c r="L129" t="s">
        <v>74</v>
      </c>
      <c r="M129" t="s">
        <v>74</v>
      </c>
      <c r="N129" t="s">
        <v>78</v>
      </c>
      <c r="O129" t="s">
        <v>79</v>
      </c>
      <c r="P129" t="s">
        <v>74</v>
      </c>
      <c r="Q129" t="s">
        <v>74</v>
      </c>
      <c r="R129" t="s">
        <v>74</v>
      </c>
      <c r="S129" t="s">
        <v>74</v>
      </c>
      <c r="T129" t="s">
        <v>74</v>
      </c>
      <c r="U129" t="s">
        <v>2480</v>
      </c>
      <c r="V129" t="s">
        <v>2481</v>
      </c>
      <c r="W129" t="s">
        <v>2482</v>
      </c>
      <c r="X129" t="s">
        <v>2483</v>
      </c>
      <c r="Y129" t="s">
        <v>74</v>
      </c>
      <c r="Z129" t="s">
        <v>2484</v>
      </c>
      <c r="AA129" t="s">
        <v>2485</v>
      </c>
      <c r="AB129" t="s">
        <v>2486</v>
      </c>
      <c r="AC129" t="s">
        <v>2487</v>
      </c>
      <c r="AD129" t="s">
        <v>2488</v>
      </c>
      <c r="AE129" t="s">
        <v>2488</v>
      </c>
      <c r="AF129" t="s">
        <v>2489</v>
      </c>
      <c r="AG129" t="s">
        <v>74</v>
      </c>
      <c r="AH129">
        <v>74</v>
      </c>
      <c r="AI129">
        <v>40</v>
      </c>
      <c r="AJ129">
        <v>40</v>
      </c>
      <c r="AK129">
        <v>0</v>
      </c>
      <c r="AL129">
        <v>7</v>
      </c>
      <c r="AM129" t="s">
        <v>312</v>
      </c>
      <c r="AN129" t="s">
        <v>313</v>
      </c>
      <c r="AO129" t="s">
        <v>314</v>
      </c>
      <c r="AP129" t="s">
        <v>315</v>
      </c>
      <c r="AQ129" t="s">
        <v>74</v>
      </c>
      <c r="AR129" t="s">
        <v>74</v>
      </c>
      <c r="AS129" t="s">
        <v>316</v>
      </c>
      <c r="AT129" t="s">
        <v>317</v>
      </c>
      <c r="AU129" t="s">
        <v>2490</v>
      </c>
      <c r="AV129">
        <v>2017</v>
      </c>
      <c r="AW129">
        <v>10</v>
      </c>
      <c r="AX129" t="s">
        <v>74</v>
      </c>
      <c r="AY129" t="s">
        <v>74</v>
      </c>
      <c r="AZ129" t="s">
        <v>74</v>
      </c>
      <c r="BA129" t="s">
        <v>74</v>
      </c>
      <c r="BB129" t="s">
        <v>74</v>
      </c>
      <c r="BC129" t="s">
        <v>74</v>
      </c>
      <c r="BD129" t="s">
        <v>74</v>
      </c>
      <c r="BE129">
        <v>50</v>
      </c>
      <c r="BF129" t="s">
        <v>2491</v>
      </c>
      <c r="BG129" t="str">
        <f>HYPERLINK("http://dx.doi.org/10.1186/s13071-016-1961-z","http://dx.doi.org/10.1186/s13071-016-1961-z")</f>
        <v>http://dx.doi.org/10.1186/s13071-016-1961-z</v>
      </c>
      <c r="BH129" t="s">
        <v>74</v>
      </c>
      <c r="BI129" t="s">
        <v>74</v>
      </c>
      <c r="BJ129">
        <v>12</v>
      </c>
      <c r="BK129" t="s">
        <v>320</v>
      </c>
      <c r="BL129" t="s">
        <v>98</v>
      </c>
      <c r="BM129" t="s">
        <v>320</v>
      </c>
      <c r="BN129" t="s">
        <v>2492</v>
      </c>
      <c r="BO129">
        <v>28143510</v>
      </c>
      <c r="BP129" t="s">
        <v>484</v>
      </c>
      <c r="BQ129" t="s">
        <v>74</v>
      </c>
      <c r="BR129" t="s">
        <v>74</v>
      </c>
      <c r="BS129" t="s">
        <v>101</v>
      </c>
      <c r="BT129" t="s">
        <v>2493</v>
      </c>
      <c r="BU129" t="str">
        <f>HYPERLINK("https%3A%2F%2Fwww.webofscience.com%2Fwos%2Fwoscc%2Ffull-record%2FWOS:000396326500001","View Full Record in Web of Science")</f>
        <v>View Full Record in Web of Science</v>
      </c>
    </row>
    <row r="130" spans="1:73" x14ac:dyDescent="0.25">
      <c r="A130" t="s">
        <v>3758</v>
      </c>
      <c r="B130" t="s">
        <v>72</v>
      </c>
      <c r="C130" t="s">
        <v>2494</v>
      </c>
      <c r="D130" t="s">
        <v>74</v>
      </c>
      <c r="E130" t="s">
        <v>74</v>
      </c>
      <c r="F130" t="s">
        <v>74</v>
      </c>
      <c r="G130" t="s">
        <v>2494</v>
      </c>
      <c r="H130" t="s">
        <v>74</v>
      </c>
      <c r="I130" t="s">
        <v>74</v>
      </c>
      <c r="J130" t="s">
        <v>2495</v>
      </c>
      <c r="K130" t="s">
        <v>2496</v>
      </c>
      <c r="L130" t="s">
        <v>74</v>
      </c>
      <c r="M130" t="s">
        <v>74</v>
      </c>
      <c r="N130" t="s">
        <v>78</v>
      </c>
      <c r="O130" t="s">
        <v>79</v>
      </c>
      <c r="P130" t="s">
        <v>74</v>
      </c>
      <c r="Q130" t="s">
        <v>74</v>
      </c>
      <c r="R130" t="s">
        <v>74</v>
      </c>
      <c r="S130" t="s">
        <v>74</v>
      </c>
      <c r="T130" t="s">
        <v>74</v>
      </c>
      <c r="U130" t="s">
        <v>74</v>
      </c>
      <c r="V130" t="s">
        <v>2497</v>
      </c>
      <c r="W130" t="s">
        <v>2498</v>
      </c>
      <c r="X130" t="s">
        <v>2499</v>
      </c>
      <c r="Y130" t="s">
        <v>74</v>
      </c>
      <c r="Z130" t="s">
        <v>2500</v>
      </c>
      <c r="AA130" t="s">
        <v>74</v>
      </c>
      <c r="AB130" t="s">
        <v>74</v>
      </c>
      <c r="AC130" t="s">
        <v>74</v>
      </c>
      <c r="AD130" t="s">
        <v>74</v>
      </c>
      <c r="AE130" t="s">
        <v>74</v>
      </c>
      <c r="AF130" t="s">
        <v>74</v>
      </c>
      <c r="AG130" t="s">
        <v>74</v>
      </c>
      <c r="AH130">
        <v>19</v>
      </c>
      <c r="AI130">
        <v>322</v>
      </c>
      <c r="AJ130">
        <v>345</v>
      </c>
      <c r="AK130">
        <v>2</v>
      </c>
      <c r="AL130">
        <v>27</v>
      </c>
      <c r="AM130" t="s">
        <v>2501</v>
      </c>
      <c r="AN130" t="s">
        <v>2502</v>
      </c>
      <c r="AO130" t="s">
        <v>2503</v>
      </c>
      <c r="AP130" t="s">
        <v>2504</v>
      </c>
      <c r="AQ130" t="s">
        <v>74</v>
      </c>
      <c r="AR130" t="s">
        <v>74</v>
      </c>
      <c r="AS130" t="s">
        <v>2505</v>
      </c>
      <c r="AT130" t="s">
        <v>2506</v>
      </c>
      <c r="AU130" t="s">
        <v>2507</v>
      </c>
      <c r="AV130">
        <v>1993</v>
      </c>
      <c r="AW130">
        <v>36</v>
      </c>
      <c r="AX130">
        <v>26</v>
      </c>
      <c r="AY130" t="s">
        <v>74</v>
      </c>
      <c r="AZ130" t="s">
        <v>74</v>
      </c>
      <c r="BA130" t="s">
        <v>74</v>
      </c>
      <c r="BB130" t="s">
        <v>74</v>
      </c>
      <c r="BC130">
        <v>4131</v>
      </c>
      <c r="BD130">
        <v>4138</v>
      </c>
      <c r="BE130" t="s">
        <v>74</v>
      </c>
      <c r="BF130" t="s">
        <v>2508</v>
      </c>
      <c r="BG130" t="str">
        <f>HYPERLINK("http://dx.doi.org/10.1021/jm00078a001","http://dx.doi.org/10.1021/jm00078a001")</f>
        <v>http://dx.doi.org/10.1021/jm00078a001</v>
      </c>
      <c r="BH130" t="s">
        <v>74</v>
      </c>
      <c r="BI130" t="s">
        <v>74</v>
      </c>
      <c r="BJ130">
        <v>8</v>
      </c>
      <c r="BK130" t="s">
        <v>2509</v>
      </c>
      <c r="BL130" t="s">
        <v>2510</v>
      </c>
      <c r="BM130" t="s">
        <v>2511</v>
      </c>
      <c r="BN130" t="s">
        <v>2512</v>
      </c>
      <c r="BO130">
        <v>7506311</v>
      </c>
      <c r="BP130" t="s">
        <v>74</v>
      </c>
      <c r="BQ130" t="s">
        <v>74</v>
      </c>
      <c r="BR130" t="s">
        <v>74</v>
      </c>
      <c r="BS130" t="s">
        <v>101</v>
      </c>
      <c r="BT130" t="s">
        <v>2513</v>
      </c>
      <c r="BU130" t="str">
        <f>HYPERLINK("https%3A%2F%2Fwww.webofscience.com%2Fwos%2Fwoscc%2Ffull-record%2FWOS:A1993MP29400001","View Full Record in Web of Science")</f>
        <v>View Full Record in Web of Science</v>
      </c>
    </row>
    <row r="131" spans="1:73" x14ac:dyDescent="0.25">
      <c r="A131" t="s">
        <v>3759</v>
      </c>
      <c r="B131" t="s">
        <v>72</v>
      </c>
      <c r="C131" t="s">
        <v>2514</v>
      </c>
      <c r="D131" t="s">
        <v>74</v>
      </c>
      <c r="E131" t="s">
        <v>74</v>
      </c>
      <c r="F131" t="s">
        <v>74</v>
      </c>
      <c r="G131" t="s">
        <v>2515</v>
      </c>
      <c r="H131" t="s">
        <v>74</v>
      </c>
      <c r="I131" t="s">
        <v>74</v>
      </c>
      <c r="J131" t="s">
        <v>2516</v>
      </c>
      <c r="K131" t="s">
        <v>2517</v>
      </c>
      <c r="L131" t="s">
        <v>74</v>
      </c>
      <c r="M131" t="s">
        <v>74</v>
      </c>
      <c r="N131" t="s">
        <v>78</v>
      </c>
      <c r="O131" t="s">
        <v>79</v>
      </c>
      <c r="P131" t="s">
        <v>74</v>
      </c>
      <c r="Q131" t="s">
        <v>74</v>
      </c>
      <c r="R131" t="s">
        <v>74</v>
      </c>
      <c r="S131" t="s">
        <v>74</v>
      </c>
      <c r="T131" t="s">
        <v>74</v>
      </c>
      <c r="U131" t="s">
        <v>2518</v>
      </c>
      <c r="V131" t="s">
        <v>2519</v>
      </c>
      <c r="W131" t="s">
        <v>2520</v>
      </c>
      <c r="X131" t="s">
        <v>2521</v>
      </c>
      <c r="Y131" t="s">
        <v>74</v>
      </c>
      <c r="Z131" t="s">
        <v>2522</v>
      </c>
      <c r="AA131" t="s">
        <v>2523</v>
      </c>
      <c r="AB131" t="s">
        <v>2524</v>
      </c>
      <c r="AC131" t="s">
        <v>2525</v>
      </c>
      <c r="AD131" t="s">
        <v>2526</v>
      </c>
      <c r="AE131" t="s">
        <v>2527</v>
      </c>
      <c r="AF131" t="s">
        <v>2528</v>
      </c>
      <c r="AG131" t="s">
        <v>74</v>
      </c>
      <c r="AH131">
        <v>56</v>
      </c>
      <c r="AI131">
        <v>13</v>
      </c>
      <c r="AJ131">
        <v>13</v>
      </c>
      <c r="AK131">
        <v>0</v>
      </c>
      <c r="AL131">
        <v>21</v>
      </c>
      <c r="AM131" t="s">
        <v>426</v>
      </c>
      <c r="AN131" t="s">
        <v>427</v>
      </c>
      <c r="AO131" t="s">
        <v>428</v>
      </c>
      <c r="AP131" t="s">
        <v>2529</v>
      </c>
      <c r="AQ131" t="s">
        <v>2530</v>
      </c>
      <c r="AR131" t="s">
        <v>74</v>
      </c>
      <c r="AS131" t="s">
        <v>2531</v>
      </c>
      <c r="AT131" t="s">
        <v>2532</v>
      </c>
      <c r="AU131" t="s">
        <v>409</v>
      </c>
      <c r="AV131">
        <v>2017</v>
      </c>
      <c r="AW131">
        <v>107</v>
      </c>
      <c r="AX131" t="s">
        <v>74</v>
      </c>
      <c r="AY131" t="s">
        <v>74</v>
      </c>
      <c r="AZ131" t="s">
        <v>74</v>
      </c>
      <c r="BA131" t="s">
        <v>74</v>
      </c>
      <c r="BB131" t="s">
        <v>74</v>
      </c>
      <c r="BC131">
        <v>404</v>
      </c>
      <c r="BD131">
        <v>414</v>
      </c>
      <c r="BE131" t="s">
        <v>74</v>
      </c>
      <c r="BF131" t="s">
        <v>2533</v>
      </c>
      <c r="BG131" t="str">
        <f>HYPERLINK("http://dx.doi.org/10.1016/j.ympev.2016.12.002","http://dx.doi.org/10.1016/j.ympev.2016.12.002")</f>
        <v>http://dx.doi.org/10.1016/j.ympev.2016.12.002</v>
      </c>
      <c r="BH131" t="s">
        <v>74</v>
      </c>
      <c r="BI131" t="s">
        <v>74</v>
      </c>
      <c r="BJ131">
        <v>11</v>
      </c>
      <c r="BK131" t="s">
        <v>2534</v>
      </c>
      <c r="BL131" t="s">
        <v>98</v>
      </c>
      <c r="BM131" t="s">
        <v>2534</v>
      </c>
      <c r="BN131" t="s">
        <v>2535</v>
      </c>
      <c r="BO131">
        <v>27940331</v>
      </c>
      <c r="BP131" t="s">
        <v>74</v>
      </c>
      <c r="BQ131" t="s">
        <v>74</v>
      </c>
      <c r="BR131" t="s">
        <v>74</v>
      </c>
      <c r="BS131" t="s">
        <v>101</v>
      </c>
      <c r="BT131" t="s">
        <v>2536</v>
      </c>
      <c r="BU131" t="str">
        <f>HYPERLINK("https%3A%2F%2Fwww.webofscience.com%2Fwos%2Fwoscc%2Ffull-record%2FWOS:000394200500038","View Full Record in Web of Science")</f>
        <v>View Full Record in Web of Science</v>
      </c>
    </row>
    <row r="132" spans="1:73" x14ac:dyDescent="0.25">
      <c r="A132" t="s">
        <v>3760</v>
      </c>
      <c r="B132" t="s">
        <v>72</v>
      </c>
      <c r="C132" t="s">
        <v>2537</v>
      </c>
      <c r="D132" t="s">
        <v>74</v>
      </c>
      <c r="E132" t="s">
        <v>74</v>
      </c>
      <c r="F132" t="s">
        <v>74</v>
      </c>
      <c r="G132" t="s">
        <v>2538</v>
      </c>
      <c r="H132" t="s">
        <v>74</v>
      </c>
      <c r="I132" t="s">
        <v>74</v>
      </c>
      <c r="J132" t="s">
        <v>2539</v>
      </c>
      <c r="K132" t="s">
        <v>1051</v>
      </c>
      <c r="L132" t="s">
        <v>74</v>
      </c>
      <c r="M132" t="s">
        <v>74</v>
      </c>
      <c r="N132" t="s">
        <v>78</v>
      </c>
      <c r="O132" t="s">
        <v>79</v>
      </c>
      <c r="P132" t="s">
        <v>74</v>
      </c>
      <c r="Q132" t="s">
        <v>74</v>
      </c>
      <c r="R132" t="s">
        <v>74</v>
      </c>
      <c r="S132" t="s">
        <v>74</v>
      </c>
      <c r="T132" t="s">
        <v>74</v>
      </c>
      <c r="U132" t="s">
        <v>74</v>
      </c>
      <c r="V132" t="s">
        <v>2540</v>
      </c>
      <c r="W132" t="s">
        <v>2541</v>
      </c>
      <c r="X132" t="s">
        <v>2542</v>
      </c>
      <c r="Y132" t="s">
        <v>74</v>
      </c>
      <c r="Z132" t="s">
        <v>2543</v>
      </c>
      <c r="AA132" t="s">
        <v>2544</v>
      </c>
      <c r="AB132" t="s">
        <v>2545</v>
      </c>
      <c r="AC132" t="s">
        <v>2546</v>
      </c>
      <c r="AD132" t="s">
        <v>74</v>
      </c>
      <c r="AE132" t="s">
        <v>74</v>
      </c>
      <c r="AF132" t="s">
        <v>74</v>
      </c>
      <c r="AG132" t="s">
        <v>74</v>
      </c>
      <c r="AH132">
        <v>48</v>
      </c>
      <c r="AI132">
        <v>118</v>
      </c>
      <c r="AJ132">
        <v>147</v>
      </c>
      <c r="AK132">
        <v>5</v>
      </c>
      <c r="AL132">
        <v>45</v>
      </c>
      <c r="AM132" t="s">
        <v>1058</v>
      </c>
      <c r="AN132" t="s">
        <v>1059</v>
      </c>
      <c r="AO132" t="s">
        <v>2547</v>
      </c>
      <c r="AP132" t="s">
        <v>1061</v>
      </c>
      <c r="AQ132" t="s">
        <v>74</v>
      </c>
      <c r="AR132" t="s">
        <v>74</v>
      </c>
      <c r="AS132" t="s">
        <v>1062</v>
      </c>
      <c r="AT132" t="s">
        <v>1063</v>
      </c>
      <c r="AU132" t="s">
        <v>409</v>
      </c>
      <c r="AV132">
        <v>2009</v>
      </c>
      <c r="AW132">
        <v>3</v>
      </c>
      <c r="AX132">
        <v>2</v>
      </c>
      <c r="AY132" t="s">
        <v>74</v>
      </c>
      <c r="AZ132" t="s">
        <v>74</v>
      </c>
      <c r="BA132" t="s">
        <v>74</v>
      </c>
      <c r="BB132" t="s">
        <v>74</v>
      </c>
      <c r="BC132" t="s">
        <v>74</v>
      </c>
      <c r="BD132" t="s">
        <v>74</v>
      </c>
      <c r="BE132" t="s">
        <v>2548</v>
      </c>
      <c r="BF132" t="s">
        <v>2549</v>
      </c>
      <c r="BG132" t="str">
        <f>HYPERLINK("http://dx.doi.org/10.1371/journal.pntd.0000368","http://dx.doi.org/10.1371/journal.pntd.0000368")</f>
        <v>http://dx.doi.org/10.1371/journal.pntd.0000368</v>
      </c>
      <c r="BH132" t="s">
        <v>74</v>
      </c>
      <c r="BI132" t="s">
        <v>74</v>
      </c>
      <c r="BJ132">
        <v>8</v>
      </c>
      <c r="BK132" t="s">
        <v>872</v>
      </c>
      <c r="BL132" t="s">
        <v>98</v>
      </c>
      <c r="BM132" t="s">
        <v>872</v>
      </c>
      <c r="BN132" t="s">
        <v>2550</v>
      </c>
      <c r="BO132">
        <v>19190771</v>
      </c>
      <c r="BP132" t="s">
        <v>874</v>
      </c>
      <c r="BQ132" t="s">
        <v>74</v>
      </c>
      <c r="BR132" t="s">
        <v>74</v>
      </c>
      <c r="BS132" t="s">
        <v>101</v>
      </c>
      <c r="BT132" t="s">
        <v>2551</v>
      </c>
      <c r="BU132" t="str">
        <f>HYPERLINK("https%3A%2F%2Fwww.webofscience.com%2Fwos%2Fwoscc%2Ffull-record%2FWOS:000265536600004","View Full Record in Web of Science")</f>
        <v>View Full Record in Web of Science</v>
      </c>
    </row>
    <row r="133" spans="1:73" x14ac:dyDescent="0.25">
      <c r="A133" t="s">
        <v>3761</v>
      </c>
      <c r="B133" t="s">
        <v>72</v>
      </c>
      <c r="C133" t="s">
        <v>2552</v>
      </c>
      <c r="D133" t="s">
        <v>74</v>
      </c>
      <c r="E133" t="s">
        <v>74</v>
      </c>
      <c r="F133" t="s">
        <v>74</v>
      </c>
      <c r="G133" t="s">
        <v>2553</v>
      </c>
      <c r="H133" t="s">
        <v>74</v>
      </c>
      <c r="I133" t="s">
        <v>74</v>
      </c>
      <c r="J133" t="s">
        <v>2554</v>
      </c>
      <c r="K133" t="s">
        <v>2555</v>
      </c>
      <c r="L133" t="s">
        <v>74</v>
      </c>
      <c r="M133" t="s">
        <v>74</v>
      </c>
      <c r="N133" t="s">
        <v>78</v>
      </c>
      <c r="O133" t="s">
        <v>79</v>
      </c>
      <c r="P133" t="s">
        <v>74</v>
      </c>
      <c r="Q133" t="s">
        <v>74</v>
      </c>
      <c r="R133" t="s">
        <v>74</v>
      </c>
      <c r="S133" t="s">
        <v>74</v>
      </c>
      <c r="T133" t="s">
        <v>74</v>
      </c>
      <c r="U133" t="s">
        <v>2556</v>
      </c>
      <c r="V133" t="s">
        <v>2557</v>
      </c>
      <c r="W133" t="s">
        <v>2558</v>
      </c>
      <c r="X133" t="s">
        <v>2559</v>
      </c>
      <c r="Y133" t="s">
        <v>74</v>
      </c>
      <c r="Z133" t="s">
        <v>2560</v>
      </c>
      <c r="AA133" t="s">
        <v>2561</v>
      </c>
      <c r="AB133" t="s">
        <v>2562</v>
      </c>
      <c r="AC133" t="s">
        <v>1159</v>
      </c>
      <c r="AD133" t="s">
        <v>2563</v>
      </c>
      <c r="AE133" t="s">
        <v>2564</v>
      </c>
      <c r="AF133" t="s">
        <v>2565</v>
      </c>
      <c r="AG133" t="s">
        <v>74</v>
      </c>
      <c r="AH133">
        <v>38</v>
      </c>
      <c r="AI133">
        <v>3</v>
      </c>
      <c r="AJ133">
        <v>4</v>
      </c>
      <c r="AK133">
        <v>0</v>
      </c>
      <c r="AL133">
        <v>13</v>
      </c>
      <c r="AM133" t="s">
        <v>426</v>
      </c>
      <c r="AN133" t="s">
        <v>427</v>
      </c>
      <c r="AO133" t="s">
        <v>428</v>
      </c>
      <c r="AP133" t="s">
        <v>2566</v>
      </c>
      <c r="AQ133" t="s">
        <v>2567</v>
      </c>
      <c r="AR133" t="s">
        <v>74</v>
      </c>
      <c r="AS133" t="s">
        <v>2568</v>
      </c>
      <c r="AT133" t="s">
        <v>2569</v>
      </c>
      <c r="AU133" t="s">
        <v>409</v>
      </c>
      <c r="AV133">
        <v>2014</v>
      </c>
      <c r="AW133">
        <v>137</v>
      </c>
      <c r="AX133" t="s">
        <v>74</v>
      </c>
      <c r="AY133" t="s">
        <v>74</v>
      </c>
      <c r="AZ133" t="s">
        <v>74</v>
      </c>
      <c r="BA133" t="s">
        <v>74</v>
      </c>
      <c r="BB133" t="s">
        <v>74</v>
      </c>
      <c r="BC133">
        <v>35</v>
      </c>
      <c r="BD133">
        <v>40</v>
      </c>
      <c r="BE133" t="s">
        <v>74</v>
      </c>
      <c r="BF133" t="s">
        <v>2570</v>
      </c>
      <c r="BG133" t="str">
        <f>HYPERLINK("http://dx.doi.org/10.1016/j.exppara.2013.12.002","http://dx.doi.org/10.1016/j.exppara.2013.12.002")</f>
        <v>http://dx.doi.org/10.1016/j.exppara.2013.12.002</v>
      </c>
      <c r="BH133" t="s">
        <v>74</v>
      </c>
      <c r="BI133" t="s">
        <v>74</v>
      </c>
      <c r="BJ133">
        <v>6</v>
      </c>
      <c r="BK133" t="s">
        <v>550</v>
      </c>
      <c r="BL133" t="s">
        <v>98</v>
      </c>
      <c r="BM133" t="s">
        <v>550</v>
      </c>
      <c r="BN133" t="s">
        <v>2571</v>
      </c>
      <c r="BO133">
        <v>24333291</v>
      </c>
      <c r="BP133" t="s">
        <v>847</v>
      </c>
      <c r="BQ133" t="s">
        <v>74</v>
      </c>
      <c r="BR133" t="s">
        <v>74</v>
      </c>
      <c r="BS133" t="s">
        <v>101</v>
      </c>
      <c r="BT133" t="s">
        <v>2572</v>
      </c>
      <c r="BU133" t="str">
        <f>HYPERLINK("https%3A%2F%2Fwww.webofscience.com%2Fwos%2Fwoscc%2Ffull-record%2FWOS:000330914000006","View Full Record in Web of Science")</f>
        <v>View Full Record in Web of Science</v>
      </c>
    </row>
    <row r="134" spans="1:73" x14ac:dyDescent="0.25">
      <c r="A134" t="s">
        <v>3762</v>
      </c>
      <c r="B134" t="s">
        <v>72</v>
      </c>
      <c r="C134" t="s">
        <v>2573</v>
      </c>
      <c r="D134" t="s">
        <v>74</v>
      </c>
      <c r="E134" t="s">
        <v>74</v>
      </c>
      <c r="F134" t="s">
        <v>74</v>
      </c>
      <c r="G134" t="s">
        <v>2574</v>
      </c>
      <c r="H134" t="s">
        <v>74</v>
      </c>
      <c r="I134" t="s">
        <v>74</v>
      </c>
      <c r="J134" t="s">
        <v>2575</v>
      </c>
      <c r="K134" t="s">
        <v>2576</v>
      </c>
      <c r="L134" t="s">
        <v>74</v>
      </c>
      <c r="M134" t="s">
        <v>74</v>
      </c>
      <c r="N134" t="s">
        <v>78</v>
      </c>
      <c r="O134" t="s">
        <v>79</v>
      </c>
      <c r="P134" t="s">
        <v>74</v>
      </c>
      <c r="Q134" t="s">
        <v>74</v>
      </c>
      <c r="R134" t="s">
        <v>74</v>
      </c>
      <c r="S134" t="s">
        <v>74</v>
      </c>
      <c r="T134" t="s">
        <v>74</v>
      </c>
      <c r="U134" t="s">
        <v>2577</v>
      </c>
      <c r="V134" t="s">
        <v>74</v>
      </c>
      <c r="W134" t="s">
        <v>2578</v>
      </c>
      <c r="X134" t="s">
        <v>2579</v>
      </c>
      <c r="Y134" t="s">
        <v>74</v>
      </c>
      <c r="Z134" t="s">
        <v>2580</v>
      </c>
      <c r="AA134" t="s">
        <v>2581</v>
      </c>
      <c r="AB134" t="s">
        <v>74</v>
      </c>
      <c r="AC134" t="s">
        <v>2582</v>
      </c>
      <c r="AD134" t="s">
        <v>74</v>
      </c>
      <c r="AE134" t="s">
        <v>74</v>
      </c>
      <c r="AF134" t="s">
        <v>74</v>
      </c>
      <c r="AG134" t="s">
        <v>74</v>
      </c>
      <c r="AH134">
        <v>23</v>
      </c>
      <c r="AI134">
        <v>0</v>
      </c>
      <c r="AJ134">
        <v>0</v>
      </c>
      <c r="AK134">
        <v>1</v>
      </c>
      <c r="AL134">
        <v>3</v>
      </c>
      <c r="AM134" t="s">
        <v>88</v>
      </c>
      <c r="AN134" t="s">
        <v>338</v>
      </c>
      <c r="AO134" t="s">
        <v>543</v>
      </c>
      <c r="AP134" t="s">
        <v>2583</v>
      </c>
      <c r="AQ134" t="s">
        <v>2584</v>
      </c>
      <c r="AR134" t="s">
        <v>74</v>
      </c>
      <c r="AS134" t="s">
        <v>2585</v>
      </c>
      <c r="AT134" t="s">
        <v>2586</v>
      </c>
      <c r="AU134" t="s">
        <v>2587</v>
      </c>
      <c r="AV134">
        <v>2021</v>
      </c>
      <c r="AW134">
        <v>31</v>
      </c>
      <c r="AX134">
        <v>1</v>
      </c>
      <c r="AY134" t="s">
        <v>74</v>
      </c>
      <c r="AZ134" t="s">
        <v>74</v>
      </c>
      <c r="BA134" t="s">
        <v>74</v>
      </c>
      <c r="BB134" t="s">
        <v>74</v>
      </c>
      <c r="BC134" t="s">
        <v>74</v>
      </c>
      <c r="BD134" t="s">
        <v>74</v>
      </c>
      <c r="BE134">
        <v>48</v>
      </c>
      <c r="BF134" t="s">
        <v>2588</v>
      </c>
      <c r="BG134" t="str">
        <f>HYPERLINK("http://dx.doi.org/10.1186/s41938-021-00389-3","http://dx.doi.org/10.1186/s41938-021-00389-3")</f>
        <v>http://dx.doi.org/10.1186/s41938-021-00389-3</v>
      </c>
      <c r="BH134" t="s">
        <v>74</v>
      </c>
      <c r="BI134" t="s">
        <v>74</v>
      </c>
      <c r="BJ134">
        <v>7</v>
      </c>
      <c r="BK134" t="s">
        <v>2393</v>
      </c>
      <c r="BL134" t="s">
        <v>98</v>
      </c>
      <c r="BM134" t="s">
        <v>2393</v>
      </c>
      <c r="BN134" t="s">
        <v>2589</v>
      </c>
      <c r="BO134" t="s">
        <v>74</v>
      </c>
      <c r="BP134" t="s">
        <v>205</v>
      </c>
      <c r="BQ134" t="s">
        <v>74</v>
      </c>
      <c r="BR134" t="s">
        <v>74</v>
      </c>
      <c r="BS134" t="s">
        <v>101</v>
      </c>
      <c r="BT134" t="s">
        <v>2590</v>
      </c>
      <c r="BU134" t="str">
        <f>HYPERLINK("https%3A%2F%2Fwww.webofscience.com%2Fwos%2Fwoscc%2Ffull-record%2FWOS:000627379300002","View Full Record in Web of Science")</f>
        <v>View Full Record in Web of Science</v>
      </c>
    </row>
    <row r="135" spans="1:73" x14ac:dyDescent="0.25">
      <c r="A135" t="s">
        <v>3763</v>
      </c>
      <c r="B135" t="s">
        <v>72</v>
      </c>
      <c r="C135" t="s">
        <v>2591</v>
      </c>
      <c r="D135" t="s">
        <v>74</v>
      </c>
      <c r="E135" t="s">
        <v>74</v>
      </c>
      <c r="F135" t="s">
        <v>74</v>
      </c>
      <c r="G135" t="s">
        <v>2592</v>
      </c>
      <c r="H135" t="s">
        <v>74</v>
      </c>
      <c r="I135" t="s">
        <v>74</v>
      </c>
      <c r="J135" t="s">
        <v>2593</v>
      </c>
      <c r="K135" t="s">
        <v>532</v>
      </c>
      <c r="L135" t="s">
        <v>74</v>
      </c>
      <c r="M135" t="s">
        <v>74</v>
      </c>
      <c r="N135" t="s">
        <v>78</v>
      </c>
      <c r="O135" t="s">
        <v>79</v>
      </c>
      <c r="P135" t="s">
        <v>74</v>
      </c>
      <c r="Q135" t="s">
        <v>74</v>
      </c>
      <c r="R135" t="s">
        <v>74</v>
      </c>
      <c r="S135" t="s">
        <v>74</v>
      </c>
      <c r="T135" t="s">
        <v>74</v>
      </c>
      <c r="U135" t="s">
        <v>74</v>
      </c>
      <c r="V135" t="s">
        <v>2594</v>
      </c>
      <c r="W135" t="s">
        <v>2595</v>
      </c>
      <c r="X135" t="s">
        <v>2596</v>
      </c>
      <c r="Y135" t="s">
        <v>74</v>
      </c>
      <c r="Z135" t="s">
        <v>2597</v>
      </c>
      <c r="AA135" t="s">
        <v>2598</v>
      </c>
      <c r="AB135" t="s">
        <v>74</v>
      </c>
      <c r="AC135" t="s">
        <v>74</v>
      </c>
      <c r="AD135" t="s">
        <v>2599</v>
      </c>
      <c r="AE135" t="s">
        <v>2600</v>
      </c>
      <c r="AF135" t="s">
        <v>2601</v>
      </c>
      <c r="AG135" t="s">
        <v>74</v>
      </c>
      <c r="AH135">
        <v>36</v>
      </c>
      <c r="AI135">
        <v>30</v>
      </c>
      <c r="AJ135">
        <v>34</v>
      </c>
      <c r="AK135">
        <v>1</v>
      </c>
      <c r="AL135">
        <v>13</v>
      </c>
      <c r="AM135" t="s">
        <v>88</v>
      </c>
      <c r="AN135" t="s">
        <v>338</v>
      </c>
      <c r="AO135" t="s">
        <v>543</v>
      </c>
      <c r="AP135" t="s">
        <v>544</v>
      </c>
      <c r="AQ135" t="s">
        <v>545</v>
      </c>
      <c r="AR135" t="s">
        <v>74</v>
      </c>
      <c r="AS135" t="s">
        <v>546</v>
      </c>
      <c r="AT135" t="s">
        <v>547</v>
      </c>
      <c r="AU135" t="s">
        <v>95</v>
      </c>
      <c r="AV135">
        <v>2011</v>
      </c>
      <c r="AW135">
        <v>109</v>
      </c>
      <c r="AX135">
        <v>2</v>
      </c>
      <c r="AY135" t="s">
        <v>74</v>
      </c>
      <c r="AZ135" t="s">
        <v>74</v>
      </c>
      <c r="BA135" t="s">
        <v>74</v>
      </c>
      <c r="BB135" t="s">
        <v>74</v>
      </c>
      <c r="BC135">
        <v>305</v>
      </c>
      <c r="BD135">
        <v>314</v>
      </c>
      <c r="BE135" t="s">
        <v>74</v>
      </c>
      <c r="BF135" t="s">
        <v>2602</v>
      </c>
      <c r="BG135" t="str">
        <f>HYPERLINK("http://dx.doi.org/10.1007/s00436-011-2255-1","http://dx.doi.org/10.1007/s00436-011-2255-1")</f>
        <v>http://dx.doi.org/10.1007/s00436-011-2255-1</v>
      </c>
      <c r="BH135" t="s">
        <v>74</v>
      </c>
      <c r="BI135" t="s">
        <v>74</v>
      </c>
      <c r="BJ135">
        <v>10</v>
      </c>
      <c r="BK135" t="s">
        <v>550</v>
      </c>
      <c r="BL135" t="s">
        <v>98</v>
      </c>
      <c r="BM135" t="s">
        <v>550</v>
      </c>
      <c r="BN135" t="s">
        <v>2603</v>
      </c>
      <c r="BO135">
        <v>21301874</v>
      </c>
      <c r="BP135" t="s">
        <v>74</v>
      </c>
      <c r="BQ135" t="s">
        <v>74</v>
      </c>
      <c r="BR135" t="s">
        <v>74</v>
      </c>
      <c r="BS135" t="s">
        <v>101</v>
      </c>
      <c r="BT135" t="s">
        <v>2604</v>
      </c>
      <c r="BU135" t="str">
        <f>HYPERLINK("https%3A%2F%2Fwww.webofscience.com%2Fwos%2Fwoscc%2Ffull-record%2FWOS:000292932100007","View Full Record in Web of Science")</f>
        <v>View Full Record in Web of Science</v>
      </c>
    </row>
    <row r="136" spans="1:73" x14ac:dyDescent="0.25">
      <c r="A136" t="s">
        <v>3764</v>
      </c>
      <c r="B136" t="s">
        <v>72</v>
      </c>
      <c r="C136" t="s">
        <v>2605</v>
      </c>
      <c r="D136" t="s">
        <v>74</v>
      </c>
      <c r="E136" t="s">
        <v>74</v>
      </c>
      <c r="F136" t="s">
        <v>74</v>
      </c>
      <c r="G136" t="s">
        <v>2606</v>
      </c>
      <c r="H136" t="s">
        <v>74</v>
      </c>
      <c r="I136" t="s">
        <v>74</v>
      </c>
      <c r="J136" t="s">
        <v>2607</v>
      </c>
      <c r="K136" t="s">
        <v>2608</v>
      </c>
      <c r="L136" t="s">
        <v>74</v>
      </c>
      <c r="M136" t="s">
        <v>74</v>
      </c>
      <c r="N136" t="s">
        <v>78</v>
      </c>
      <c r="O136" t="s">
        <v>79</v>
      </c>
      <c r="P136" t="s">
        <v>74</v>
      </c>
      <c r="Q136" t="s">
        <v>74</v>
      </c>
      <c r="R136" t="s">
        <v>74</v>
      </c>
      <c r="S136" t="s">
        <v>74</v>
      </c>
      <c r="T136" t="s">
        <v>74</v>
      </c>
      <c r="U136" t="s">
        <v>2609</v>
      </c>
      <c r="V136" t="s">
        <v>74</v>
      </c>
      <c r="W136" t="s">
        <v>2610</v>
      </c>
      <c r="X136" t="s">
        <v>2611</v>
      </c>
      <c r="Y136" t="s">
        <v>74</v>
      </c>
      <c r="Z136" t="s">
        <v>2612</v>
      </c>
      <c r="AA136" t="s">
        <v>2613</v>
      </c>
      <c r="AB136" t="s">
        <v>2614</v>
      </c>
      <c r="AC136" t="s">
        <v>2615</v>
      </c>
      <c r="AD136" t="s">
        <v>2616</v>
      </c>
      <c r="AE136" t="s">
        <v>2617</v>
      </c>
      <c r="AF136" t="s">
        <v>2618</v>
      </c>
      <c r="AG136" t="s">
        <v>74</v>
      </c>
      <c r="AH136">
        <v>90</v>
      </c>
      <c r="AI136">
        <v>10</v>
      </c>
      <c r="AJ136">
        <v>10</v>
      </c>
      <c r="AK136">
        <v>1</v>
      </c>
      <c r="AL136">
        <v>12</v>
      </c>
      <c r="AM136" t="s">
        <v>2619</v>
      </c>
      <c r="AN136" t="s">
        <v>2620</v>
      </c>
      <c r="AO136" t="s">
        <v>2621</v>
      </c>
      <c r="AP136" t="s">
        <v>2622</v>
      </c>
      <c r="AQ136" t="s">
        <v>2623</v>
      </c>
      <c r="AR136" t="s">
        <v>74</v>
      </c>
      <c r="AS136" t="s">
        <v>2608</v>
      </c>
      <c r="AT136" t="s">
        <v>2624</v>
      </c>
      <c r="AU136" t="s">
        <v>2625</v>
      </c>
      <c r="AV136">
        <v>2021</v>
      </c>
      <c r="AW136">
        <v>67</v>
      </c>
      <c r="AX136" t="s">
        <v>74</v>
      </c>
      <c r="AY136" t="s">
        <v>74</v>
      </c>
      <c r="AZ136" t="s">
        <v>74</v>
      </c>
      <c r="BA136" t="s">
        <v>74</v>
      </c>
      <c r="BB136" t="s">
        <v>74</v>
      </c>
      <c r="BC136">
        <v>375</v>
      </c>
      <c r="BD136">
        <v>400</v>
      </c>
      <c r="BE136" t="s">
        <v>74</v>
      </c>
      <c r="BF136" t="s">
        <v>2626</v>
      </c>
      <c r="BG136" t="str">
        <f>HYPERLINK("http://dx.doi.org/10.3897/neobiota.67.59116","http://dx.doi.org/10.3897/neobiota.67.59116")</f>
        <v>http://dx.doi.org/10.3897/neobiota.67.59116</v>
      </c>
      <c r="BH136" t="s">
        <v>74</v>
      </c>
      <c r="BI136" t="s">
        <v>74</v>
      </c>
      <c r="BJ136">
        <v>26</v>
      </c>
      <c r="BK136" t="s">
        <v>97</v>
      </c>
      <c r="BL136" t="s">
        <v>98</v>
      </c>
      <c r="BM136" t="s">
        <v>99</v>
      </c>
      <c r="BN136" t="s">
        <v>2627</v>
      </c>
      <c r="BO136" t="s">
        <v>74</v>
      </c>
      <c r="BP136" t="s">
        <v>484</v>
      </c>
      <c r="BQ136" t="s">
        <v>74</v>
      </c>
      <c r="BR136" t="s">
        <v>74</v>
      </c>
      <c r="BS136" t="s">
        <v>101</v>
      </c>
      <c r="BT136" t="s">
        <v>2628</v>
      </c>
      <c r="BU136" t="str">
        <f>HYPERLINK("https%3A%2F%2Fwww.webofscience.com%2Fwos%2Fwoscc%2Ffull-record%2FWOS:000681070700015","View Full Record in Web of Science")</f>
        <v>View Full Record in Web of Science</v>
      </c>
    </row>
    <row r="137" spans="1:73" x14ac:dyDescent="0.25">
      <c r="A137" t="s">
        <v>3765</v>
      </c>
      <c r="B137" t="s">
        <v>72</v>
      </c>
      <c r="C137" t="s">
        <v>2629</v>
      </c>
      <c r="D137" t="s">
        <v>74</v>
      </c>
      <c r="E137" t="s">
        <v>74</v>
      </c>
      <c r="F137" t="s">
        <v>74</v>
      </c>
      <c r="G137" t="s">
        <v>2630</v>
      </c>
      <c r="H137" t="s">
        <v>74</v>
      </c>
      <c r="I137" t="s">
        <v>74</v>
      </c>
      <c r="J137" t="s">
        <v>2631</v>
      </c>
      <c r="K137" t="s">
        <v>1051</v>
      </c>
      <c r="L137" t="s">
        <v>74</v>
      </c>
      <c r="M137" t="s">
        <v>74</v>
      </c>
      <c r="N137" t="s">
        <v>78</v>
      </c>
      <c r="O137" t="s">
        <v>79</v>
      </c>
      <c r="P137" t="s">
        <v>74</v>
      </c>
      <c r="Q137" t="s">
        <v>74</v>
      </c>
      <c r="R137" t="s">
        <v>74</v>
      </c>
      <c r="S137" t="s">
        <v>74</v>
      </c>
      <c r="T137" t="s">
        <v>74</v>
      </c>
      <c r="U137" t="s">
        <v>74</v>
      </c>
      <c r="V137" t="s">
        <v>2632</v>
      </c>
      <c r="W137" t="s">
        <v>2633</v>
      </c>
      <c r="X137" t="s">
        <v>2634</v>
      </c>
      <c r="Y137" t="s">
        <v>74</v>
      </c>
      <c r="Z137" t="s">
        <v>2635</v>
      </c>
      <c r="AA137" t="s">
        <v>2636</v>
      </c>
      <c r="AB137" t="s">
        <v>2637</v>
      </c>
      <c r="AC137" t="s">
        <v>2638</v>
      </c>
      <c r="AD137" t="s">
        <v>74</v>
      </c>
      <c r="AE137" t="s">
        <v>74</v>
      </c>
      <c r="AF137" t="s">
        <v>74</v>
      </c>
      <c r="AG137" t="s">
        <v>74</v>
      </c>
      <c r="AH137">
        <v>42</v>
      </c>
      <c r="AI137">
        <v>11</v>
      </c>
      <c r="AJ137">
        <v>12</v>
      </c>
      <c r="AK137">
        <v>0</v>
      </c>
      <c r="AL137">
        <v>8</v>
      </c>
      <c r="AM137" t="s">
        <v>1058</v>
      </c>
      <c r="AN137" t="s">
        <v>1059</v>
      </c>
      <c r="AO137" t="s">
        <v>1060</v>
      </c>
      <c r="AP137" t="s">
        <v>1061</v>
      </c>
      <c r="AQ137" t="s">
        <v>74</v>
      </c>
      <c r="AR137" t="s">
        <v>74</v>
      </c>
      <c r="AS137" t="s">
        <v>1062</v>
      </c>
      <c r="AT137" t="s">
        <v>1063</v>
      </c>
      <c r="AU137" t="s">
        <v>563</v>
      </c>
      <c r="AV137">
        <v>2016</v>
      </c>
      <c r="AW137">
        <v>10</v>
      </c>
      <c r="AX137">
        <v>5</v>
      </c>
      <c r="AY137" t="s">
        <v>74</v>
      </c>
      <c r="AZ137" t="s">
        <v>74</v>
      </c>
      <c r="BA137" t="s">
        <v>74</v>
      </c>
      <c r="BB137" t="s">
        <v>74</v>
      </c>
      <c r="BC137" t="s">
        <v>74</v>
      </c>
      <c r="BD137" t="s">
        <v>74</v>
      </c>
      <c r="BE137" t="s">
        <v>2639</v>
      </c>
      <c r="BF137" t="s">
        <v>2640</v>
      </c>
      <c r="BG137" t="str">
        <f>HYPERLINK("http://dx.doi.org/10.1371/journal.pntd.0004635","http://dx.doi.org/10.1371/journal.pntd.0004635")</f>
        <v>http://dx.doi.org/10.1371/journal.pntd.0004635</v>
      </c>
      <c r="BH137" t="s">
        <v>74</v>
      </c>
      <c r="BI137" t="s">
        <v>74</v>
      </c>
      <c r="BJ137">
        <v>18</v>
      </c>
      <c r="BK137" t="s">
        <v>872</v>
      </c>
      <c r="BL137" t="s">
        <v>98</v>
      </c>
      <c r="BM137" t="s">
        <v>872</v>
      </c>
      <c r="BN137" t="s">
        <v>2641</v>
      </c>
      <c r="BO137">
        <v>27144645</v>
      </c>
      <c r="BP137" t="s">
        <v>227</v>
      </c>
      <c r="BQ137" t="s">
        <v>74</v>
      </c>
      <c r="BR137" t="s">
        <v>74</v>
      </c>
      <c r="BS137" t="s">
        <v>101</v>
      </c>
      <c r="BT137" t="s">
        <v>2642</v>
      </c>
      <c r="BU137" t="str">
        <f>HYPERLINK("https%3A%2F%2Fwww.webofscience.com%2Fwos%2Fwoscc%2Ffull-record%2FWOS:000377769300022","View Full Record in Web of Science")</f>
        <v>View Full Record in Web of Science</v>
      </c>
    </row>
    <row r="138" spans="1:73" x14ac:dyDescent="0.25">
      <c r="A138" t="s">
        <v>3766</v>
      </c>
      <c r="B138" t="s">
        <v>72</v>
      </c>
      <c r="C138" t="s">
        <v>2643</v>
      </c>
      <c r="D138" t="s">
        <v>74</v>
      </c>
      <c r="E138" t="s">
        <v>74</v>
      </c>
      <c r="F138" t="s">
        <v>74</v>
      </c>
      <c r="G138" t="s">
        <v>2644</v>
      </c>
      <c r="H138" t="s">
        <v>74</v>
      </c>
      <c r="I138" t="s">
        <v>74</v>
      </c>
      <c r="J138" t="s">
        <v>2645</v>
      </c>
      <c r="K138" t="s">
        <v>396</v>
      </c>
      <c r="L138" t="s">
        <v>74</v>
      </c>
      <c r="M138" t="s">
        <v>74</v>
      </c>
      <c r="N138" t="s">
        <v>78</v>
      </c>
      <c r="O138" t="s">
        <v>79</v>
      </c>
      <c r="P138" t="s">
        <v>74</v>
      </c>
      <c r="Q138" t="s">
        <v>74</v>
      </c>
      <c r="R138" t="s">
        <v>74</v>
      </c>
      <c r="S138" t="s">
        <v>74</v>
      </c>
      <c r="T138" t="s">
        <v>74</v>
      </c>
      <c r="U138" t="s">
        <v>2646</v>
      </c>
      <c r="V138" t="s">
        <v>2647</v>
      </c>
      <c r="W138" t="s">
        <v>2648</v>
      </c>
      <c r="X138" t="s">
        <v>2649</v>
      </c>
      <c r="Y138" t="s">
        <v>74</v>
      </c>
      <c r="Z138" t="s">
        <v>2650</v>
      </c>
      <c r="AA138" t="s">
        <v>140</v>
      </c>
      <c r="AB138" t="s">
        <v>74</v>
      </c>
      <c r="AC138" t="s">
        <v>74</v>
      </c>
      <c r="AD138" t="s">
        <v>74</v>
      </c>
      <c r="AE138" t="s">
        <v>74</v>
      </c>
      <c r="AF138" t="s">
        <v>74</v>
      </c>
      <c r="AG138" t="s">
        <v>74</v>
      </c>
      <c r="AH138">
        <v>67</v>
      </c>
      <c r="AI138">
        <v>4</v>
      </c>
      <c r="AJ138">
        <v>4</v>
      </c>
      <c r="AK138">
        <v>0</v>
      </c>
      <c r="AL138">
        <v>3</v>
      </c>
      <c r="AM138" t="s">
        <v>403</v>
      </c>
      <c r="AN138" t="s">
        <v>404</v>
      </c>
      <c r="AO138" t="s">
        <v>405</v>
      </c>
      <c r="AP138" t="s">
        <v>406</v>
      </c>
      <c r="AQ138" t="s">
        <v>1437</v>
      </c>
      <c r="AR138" t="s">
        <v>74</v>
      </c>
      <c r="AS138" t="s">
        <v>407</v>
      </c>
      <c r="AT138" t="s">
        <v>408</v>
      </c>
      <c r="AU138" t="s">
        <v>74</v>
      </c>
      <c r="AV138">
        <v>2020</v>
      </c>
      <c r="AW138">
        <v>115</v>
      </c>
      <c r="AX138" t="s">
        <v>74</v>
      </c>
      <c r="AY138" t="s">
        <v>74</v>
      </c>
      <c r="AZ138" t="s">
        <v>74</v>
      </c>
      <c r="BA138" t="s">
        <v>74</v>
      </c>
      <c r="BB138" t="s">
        <v>74</v>
      </c>
      <c r="BC138" t="s">
        <v>74</v>
      </c>
      <c r="BD138" t="s">
        <v>74</v>
      </c>
      <c r="BE138" t="s">
        <v>2651</v>
      </c>
      <c r="BF138" t="s">
        <v>2652</v>
      </c>
      <c r="BG138" t="str">
        <f>HYPERLINK("http://dx.doi.org/10.1590/0074-02760200236","http://dx.doi.org/10.1590/0074-02760200236")</f>
        <v>http://dx.doi.org/10.1590/0074-02760200236</v>
      </c>
      <c r="BH138" t="s">
        <v>74</v>
      </c>
      <c r="BI138" t="s">
        <v>74</v>
      </c>
      <c r="BJ138">
        <v>9</v>
      </c>
      <c r="BK138" t="s">
        <v>320</v>
      </c>
      <c r="BL138" t="s">
        <v>98</v>
      </c>
      <c r="BM138" t="s">
        <v>320</v>
      </c>
      <c r="BN138" t="s">
        <v>2653</v>
      </c>
      <c r="BO138">
        <v>33263610</v>
      </c>
      <c r="BP138" t="s">
        <v>613</v>
      </c>
      <c r="BQ138" t="s">
        <v>74</v>
      </c>
      <c r="BR138" t="s">
        <v>74</v>
      </c>
      <c r="BS138" t="s">
        <v>101</v>
      </c>
      <c r="BT138" t="s">
        <v>2654</v>
      </c>
      <c r="BU138" t="str">
        <f>HYPERLINK("https%3A%2F%2Fwww.webofscience.com%2Fwos%2Fwoscc%2Ffull-record%2FWOS:000595536500001","View Full Record in Web of Science")</f>
        <v>View Full Record in Web of Science</v>
      </c>
    </row>
    <row r="139" spans="1:73" x14ac:dyDescent="0.25">
      <c r="A139" t="s">
        <v>3767</v>
      </c>
      <c r="B139" t="s">
        <v>72</v>
      </c>
      <c r="C139" t="s">
        <v>2655</v>
      </c>
      <c r="D139" t="s">
        <v>74</v>
      </c>
      <c r="E139" t="s">
        <v>74</v>
      </c>
      <c r="F139" t="s">
        <v>74</v>
      </c>
      <c r="G139" t="s">
        <v>2656</v>
      </c>
      <c r="H139" t="s">
        <v>74</v>
      </c>
      <c r="I139" t="s">
        <v>74</v>
      </c>
      <c r="J139" t="s">
        <v>2657</v>
      </c>
      <c r="K139" t="s">
        <v>417</v>
      </c>
      <c r="L139" t="s">
        <v>74</v>
      </c>
      <c r="M139" t="s">
        <v>74</v>
      </c>
      <c r="N139" t="s">
        <v>78</v>
      </c>
      <c r="O139" t="s">
        <v>79</v>
      </c>
      <c r="P139" t="s">
        <v>74</v>
      </c>
      <c r="Q139" t="s">
        <v>74</v>
      </c>
      <c r="R139" t="s">
        <v>74</v>
      </c>
      <c r="S139" t="s">
        <v>74</v>
      </c>
      <c r="T139" t="s">
        <v>74</v>
      </c>
      <c r="U139" t="s">
        <v>2658</v>
      </c>
      <c r="V139" t="s">
        <v>2659</v>
      </c>
      <c r="W139" t="s">
        <v>2660</v>
      </c>
      <c r="X139" t="s">
        <v>2661</v>
      </c>
      <c r="Y139" t="s">
        <v>74</v>
      </c>
      <c r="Z139" t="s">
        <v>2662</v>
      </c>
      <c r="AA139" t="s">
        <v>423</v>
      </c>
      <c r="AB139" t="s">
        <v>2663</v>
      </c>
      <c r="AC139" t="s">
        <v>2664</v>
      </c>
      <c r="AD139" t="s">
        <v>2665</v>
      </c>
      <c r="AE139" t="s">
        <v>2666</v>
      </c>
      <c r="AF139" t="s">
        <v>2667</v>
      </c>
      <c r="AG139" t="s">
        <v>74</v>
      </c>
      <c r="AH139">
        <v>16</v>
      </c>
      <c r="AI139">
        <v>23</v>
      </c>
      <c r="AJ139">
        <v>25</v>
      </c>
      <c r="AK139">
        <v>0</v>
      </c>
      <c r="AL139">
        <v>16</v>
      </c>
      <c r="AM139" t="s">
        <v>426</v>
      </c>
      <c r="AN139" t="s">
        <v>427</v>
      </c>
      <c r="AO139" t="s">
        <v>428</v>
      </c>
      <c r="AP139" t="s">
        <v>429</v>
      </c>
      <c r="AQ139" t="s">
        <v>74</v>
      </c>
      <c r="AR139" t="s">
        <v>74</v>
      </c>
      <c r="AS139" t="s">
        <v>431</v>
      </c>
      <c r="AT139" t="s">
        <v>432</v>
      </c>
      <c r="AU139" t="s">
        <v>524</v>
      </c>
      <c r="AV139">
        <v>2011</v>
      </c>
      <c r="AW139">
        <v>108</v>
      </c>
      <c r="AX139">
        <v>3</v>
      </c>
      <c r="AY139" t="s">
        <v>74</v>
      </c>
      <c r="AZ139" t="s">
        <v>74</v>
      </c>
      <c r="BA139" t="s">
        <v>74</v>
      </c>
      <c r="BB139" t="s">
        <v>74</v>
      </c>
      <c r="BC139">
        <v>220</v>
      </c>
      <c r="BD139">
        <v>223</v>
      </c>
      <c r="BE139" t="s">
        <v>74</v>
      </c>
      <c r="BF139" t="s">
        <v>2668</v>
      </c>
      <c r="BG139" t="str">
        <f>HYPERLINK("http://dx.doi.org/10.1016/j.jip.2011.08.009","http://dx.doi.org/10.1016/j.jip.2011.08.009")</f>
        <v>http://dx.doi.org/10.1016/j.jip.2011.08.009</v>
      </c>
      <c r="BH139" t="s">
        <v>74</v>
      </c>
      <c r="BI139" t="s">
        <v>74</v>
      </c>
      <c r="BJ139">
        <v>4</v>
      </c>
      <c r="BK139" t="s">
        <v>434</v>
      </c>
      <c r="BL139" t="s">
        <v>98</v>
      </c>
      <c r="BM139" t="s">
        <v>434</v>
      </c>
      <c r="BN139" t="s">
        <v>2669</v>
      </c>
      <c r="BO139">
        <v>21925506</v>
      </c>
      <c r="BP139" t="s">
        <v>847</v>
      </c>
      <c r="BQ139" t="s">
        <v>74</v>
      </c>
      <c r="BR139" t="s">
        <v>74</v>
      </c>
      <c r="BS139" t="s">
        <v>101</v>
      </c>
      <c r="BT139" t="s">
        <v>2670</v>
      </c>
      <c r="BU139" t="str">
        <f>HYPERLINK("https%3A%2F%2Fwww.webofscience.com%2Fwos%2Fwoscc%2Ffull-record%2FWOS:000296222900012","View Full Record in Web of Science")</f>
        <v>View Full Record in Web of Science</v>
      </c>
    </row>
    <row r="140" spans="1:73" x14ac:dyDescent="0.25">
      <c r="A140" t="s">
        <v>3768</v>
      </c>
      <c r="B140" t="s">
        <v>72</v>
      </c>
      <c r="C140" t="s">
        <v>2671</v>
      </c>
      <c r="D140" t="s">
        <v>74</v>
      </c>
      <c r="E140" t="s">
        <v>74</v>
      </c>
      <c r="F140" t="s">
        <v>74</v>
      </c>
      <c r="G140" t="s">
        <v>2672</v>
      </c>
      <c r="H140" t="s">
        <v>74</v>
      </c>
      <c r="I140" t="s">
        <v>74</v>
      </c>
      <c r="J140" t="s">
        <v>2673</v>
      </c>
      <c r="K140" t="s">
        <v>1331</v>
      </c>
      <c r="L140" t="s">
        <v>74</v>
      </c>
      <c r="M140" t="s">
        <v>74</v>
      </c>
      <c r="N140" t="s">
        <v>78</v>
      </c>
      <c r="O140" t="s">
        <v>2674</v>
      </c>
      <c r="P140" t="s">
        <v>74</v>
      </c>
      <c r="Q140" t="s">
        <v>74</v>
      </c>
      <c r="R140" t="s">
        <v>74</v>
      </c>
      <c r="S140" t="s">
        <v>74</v>
      </c>
      <c r="T140" t="s">
        <v>74</v>
      </c>
      <c r="U140" t="s">
        <v>74</v>
      </c>
      <c r="V140" t="s">
        <v>2675</v>
      </c>
      <c r="W140" t="s">
        <v>74</v>
      </c>
      <c r="X140" t="s">
        <v>2676</v>
      </c>
      <c r="Y140" t="s">
        <v>74</v>
      </c>
      <c r="Z140" t="s">
        <v>2677</v>
      </c>
      <c r="AA140" t="s">
        <v>2678</v>
      </c>
      <c r="AB140" t="s">
        <v>2679</v>
      </c>
      <c r="AC140" t="s">
        <v>2680</v>
      </c>
      <c r="AD140" t="s">
        <v>74</v>
      </c>
      <c r="AE140" t="s">
        <v>74</v>
      </c>
      <c r="AF140" t="s">
        <v>74</v>
      </c>
      <c r="AG140" t="s">
        <v>74</v>
      </c>
      <c r="AH140">
        <v>11</v>
      </c>
      <c r="AI140">
        <v>10</v>
      </c>
      <c r="AJ140">
        <v>10</v>
      </c>
      <c r="AK140">
        <v>0</v>
      </c>
      <c r="AL140">
        <v>10</v>
      </c>
      <c r="AM140" t="s">
        <v>1343</v>
      </c>
      <c r="AN140" t="s">
        <v>1344</v>
      </c>
      <c r="AO140" t="s">
        <v>1345</v>
      </c>
      <c r="AP140" t="s">
        <v>1346</v>
      </c>
      <c r="AQ140" t="s">
        <v>74</v>
      </c>
      <c r="AR140" t="s">
        <v>74</v>
      </c>
      <c r="AS140" t="s">
        <v>1347</v>
      </c>
      <c r="AT140" t="s">
        <v>1348</v>
      </c>
      <c r="AU140" t="s">
        <v>2681</v>
      </c>
      <c r="AV140">
        <v>2013</v>
      </c>
      <c r="AW140">
        <v>46</v>
      </c>
      <c r="AX140">
        <v>5</v>
      </c>
      <c r="AY140" t="s">
        <v>74</v>
      </c>
      <c r="AZ140" t="s">
        <v>74</v>
      </c>
      <c r="BA140" t="s">
        <v>74</v>
      </c>
      <c r="BB140" t="s">
        <v>74</v>
      </c>
      <c r="BC140">
        <v>664</v>
      </c>
      <c r="BD140">
        <v>665</v>
      </c>
      <c r="BE140" t="s">
        <v>74</v>
      </c>
      <c r="BF140" t="s">
        <v>2682</v>
      </c>
      <c r="BG140" t="str">
        <f>HYPERLINK("http://dx.doi.org/10.1590/0037-8682-0073-2013","http://dx.doi.org/10.1590/0037-8682-0073-2013")</f>
        <v>http://dx.doi.org/10.1590/0037-8682-0073-2013</v>
      </c>
      <c r="BH140" t="s">
        <v>74</v>
      </c>
      <c r="BI140" t="s">
        <v>74</v>
      </c>
      <c r="BJ140">
        <v>2</v>
      </c>
      <c r="BK140" t="s">
        <v>320</v>
      </c>
      <c r="BL140" t="s">
        <v>98</v>
      </c>
      <c r="BM140" t="s">
        <v>320</v>
      </c>
      <c r="BN140" t="s">
        <v>2683</v>
      </c>
      <c r="BO140">
        <v>24270262</v>
      </c>
      <c r="BP140" t="s">
        <v>1939</v>
      </c>
      <c r="BQ140" t="s">
        <v>74</v>
      </c>
      <c r="BR140" t="s">
        <v>74</v>
      </c>
      <c r="BS140" t="s">
        <v>101</v>
      </c>
      <c r="BT140" t="s">
        <v>2684</v>
      </c>
      <c r="BU140" t="str">
        <f>HYPERLINK("https%3A%2F%2Fwww.webofscience.com%2Fwos%2Fwoscc%2Ffull-record%2FWOS:000327672500027","View Full Record in Web of Science")</f>
        <v>View Full Record in Web of Science</v>
      </c>
    </row>
    <row r="141" spans="1:73" x14ac:dyDescent="0.25">
      <c r="A141" t="s">
        <v>3769</v>
      </c>
      <c r="B141" t="s">
        <v>72</v>
      </c>
      <c r="C141" t="s">
        <v>2685</v>
      </c>
      <c r="D141" t="s">
        <v>74</v>
      </c>
      <c r="E141" t="s">
        <v>74</v>
      </c>
      <c r="F141" t="s">
        <v>74</v>
      </c>
      <c r="G141" t="s">
        <v>2686</v>
      </c>
      <c r="H141" t="s">
        <v>74</v>
      </c>
      <c r="I141" t="s">
        <v>74</v>
      </c>
      <c r="J141" t="s">
        <v>2687</v>
      </c>
      <c r="K141" t="s">
        <v>532</v>
      </c>
      <c r="L141" t="s">
        <v>74</v>
      </c>
      <c r="M141" t="s">
        <v>74</v>
      </c>
      <c r="N141" t="s">
        <v>78</v>
      </c>
      <c r="O141" t="s">
        <v>79</v>
      </c>
      <c r="P141" t="s">
        <v>74</v>
      </c>
      <c r="Q141" t="s">
        <v>74</v>
      </c>
      <c r="R141" t="s">
        <v>74</v>
      </c>
      <c r="S141" t="s">
        <v>74</v>
      </c>
      <c r="T141" t="s">
        <v>74</v>
      </c>
      <c r="U141" t="s">
        <v>74</v>
      </c>
      <c r="V141" t="s">
        <v>2688</v>
      </c>
      <c r="W141" t="s">
        <v>2689</v>
      </c>
      <c r="X141" t="s">
        <v>2690</v>
      </c>
      <c r="Y141" t="s">
        <v>74</v>
      </c>
      <c r="Z141" t="s">
        <v>2691</v>
      </c>
      <c r="AA141" t="s">
        <v>2692</v>
      </c>
      <c r="AB141" t="s">
        <v>74</v>
      </c>
      <c r="AC141" t="s">
        <v>74</v>
      </c>
      <c r="AD141" t="s">
        <v>2693</v>
      </c>
      <c r="AE141" t="s">
        <v>2694</v>
      </c>
      <c r="AF141" t="s">
        <v>2695</v>
      </c>
      <c r="AG141" t="s">
        <v>74</v>
      </c>
      <c r="AH141">
        <v>26</v>
      </c>
      <c r="AI141">
        <v>9</v>
      </c>
      <c r="AJ141">
        <v>9</v>
      </c>
      <c r="AK141">
        <v>0</v>
      </c>
      <c r="AL141">
        <v>11</v>
      </c>
      <c r="AM141" t="s">
        <v>88</v>
      </c>
      <c r="AN141" t="s">
        <v>338</v>
      </c>
      <c r="AO141" t="s">
        <v>650</v>
      </c>
      <c r="AP141" t="s">
        <v>544</v>
      </c>
      <c r="AQ141" t="s">
        <v>545</v>
      </c>
      <c r="AR141" t="s">
        <v>74</v>
      </c>
      <c r="AS141" t="s">
        <v>546</v>
      </c>
      <c r="AT141" t="s">
        <v>547</v>
      </c>
      <c r="AU141" t="s">
        <v>151</v>
      </c>
      <c r="AV141">
        <v>2013</v>
      </c>
      <c r="AW141">
        <v>112</v>
      </c>
      <c r="AX141">
        <v>3</v>
      </c>
      <c r="AY141" t="s">
        <v>74</v>
      </c>
      <c r="AZ141" t="s">
        <v>74</v>
      </c>
      <c r="BA141" t="s">
        <v>74</v>
      </c>
      <c r="BB141" t="s">
        <v>74</v>
      </c>
      <c r="BC141">
        <v>1039</v>
      </c>
      <c r="BD141">
        <v>1046</v>
      </c>
      <c r="BE141" t="s">
        <v>74</v>
      </c>
      <c r="BF141" t="s">
        <v>2696</v>
      </c>
      <c r="BG141" t="str">
        <f>HYPERLINK("http://dx.doi.org/10.1007/s00436-012-3228-8","http://dx.doi.org/10.1007/s00436-012-3228-8")</f>
        <v>http://dx.doi.org/10.1007/s00436-012-3228-8</v>
      </c>
      <c r="BH141" t="s">
        <v>74</v>
      </c>
      <c r="BI141" t="s">
        <v>74</v>
      </c>
      <c r="BJ141">
        <v>8</v>
      </c>
      <c r="BK141" t="s">
        <v>550</v>
      </c>
      <c r="BL141" t="s">
        <v>98</v>
      </c>
      <c r="BM141" t="s">
        <v>550</v>
      </c>
      <c r="BN141" t="s">
        <v>2697</v>
      </c>
      <c r="BO141">
        <v>23377146</v>
      </c>
      <c r="BP141" t="s">
        <v>74</v>
      </c>
      <c r="BQ141" t="s">
        <v>74</v>
      </c>
      <c r="BR141" t="s">
        <v>74</v>
      </c>
      <c r="BS141" t="s">
        <v>101</v>
      </c>
      <c r="BT141" t="s">
        <v>2698</v>
      </c>
      <c r="BU141" t="str">
        <f>HYPERLINK("https%3A%2F%2Fwww.webofscience.com%2Fwos%2Fwoscc%2Ffull-record%2FWOS:000315443100015","View Full Record in Web of Science")</f>
        <v>View Full Record in Web of Science</v>
      </c>
    </row>
    <row r="142" spans="1:73" x14ac:dyDescent="0.25">
      <c r="A142" t="s">
        <v>3770</v>
      </c>
      <c r="B142" t="s">
        <v>72</v>
      </c>
      <c r="C142" t="s">
        <v>2699</v>
      </c>
      <c r="D142" t="s">
        <v>74</v>
      </c>
      <c r="E142" t="s">
        <v>74</v>
      </c>
      <c r="F142" t="s">
        <v>74</v>
      </c>
      <c r="G142" t="s">
        <v>2700</v>
      </c>
      <c r="H142" t="s">
        <v>74</v>
      </c>
      <c r="I142" t="s">
        <v>74</v>
      </c>
      <c r="J142" t="s">
        <v>2701</v>
      </c>
      <c r="K142" t="s">
        <v>757</v>
      </c>
      <c r="L142" t="s">
        <v>74</v>
      </c>
      <c r="M142" t="s">
        <v>74</v>
      </c>
      <c r="N142" t="s">
        <v>78</v>
      </c>
      <c r="O142" t="s">
        <v>79</v>
      </c>
      <c r="P142" t="s">
        <v>74</v>
      </c>
      <c r="Q142" t="s">
        <v>74</v>
      </c>
      <c r="R142" t="s">
        <v>74</v>
      </c>
      <c r="S142" t="s">
        <v>74</v>
      </c>
      <c r="T142" t="s">
        <v>74</v>
      </c>
      <c r="U142" t="s">
        <v>2702</v>
      </c>
      <c r="V142" t="s">
        <v>2703</v>
      </c>
      <c r="W142" t="s">
        <v>2704</v>
      </c>
      <c r="X142" t="s">
        <v>2705</v>
      </c>
      <c r="Y142" t="s">
        <v>74</v>
      </c>
      <c r="Z142" t="s">
        <v>2706</v>
      </c>
      <c r="AA142" t="s">
        <v>2707</v>
      </c>
      <c r="AB142" t="s">
        <v>2708</v>
      </c>
      <c r="AC142" t="s">
        <v>2709</v>
      </c>
      <c r="AD142" t="s">
        <v>2710</v>
      </c>
      <c r="AE142" t="s">
        <v>2711</v>
      </c>
      <c r="AF142" t="s">
        <v>2712</v>
      </c>
      <c r="AG142" t="s">
        <v>74</v>
      </c>
      <c r="AH142">
        <v>49</v>
      </c>
      <c r="AI142">
        <v>2</v>
      </c>
      <c r="AJ142">
        <v>2</v>
      </c>
      <c r="AK142">
        <v>3</v>
      </c>
      <c r="AL142">
        <v>8</v>
      </c>
      <c r="AM142" t="s">
        <v>450</v>
      </c>
      <c r="AN142" t="s">
        <v>451</v>
      </c>
      <c r="AO142" t="s">
        <v>452</v>
      </c>
      <c r="AP142" t="s">
        <v>767</v>
      </c>
      <c r="AQ142" t="s">
        <v>768</v>
      </c>
      <c r="AR142" t="s">
        <v>74</v>
      </c>
      <c r="AS142" t="s">
        <v>769</v>
      </c>
      <c r="AT142" t="s">
        <v>770</v>
      </c>
      <c r="AU142" t="s">
        <v>364</v>
      </c>
      <c r="AV142">
        <v>2021</v>
      </c>
      <c r="AW142">
        <v>216</v>
      </c>
      <c r="AX142" t="s">
        <v>74</v>
      </c>
      <c r="AY142" t="s">
        <v>74</v>
      </c>
      <c r="AZ142" t="s">
        <v>74</v>
      </c>
      <c r="BA142" t="s">
        <v>74</v>
      </c>
      <c r="BB142" t="s">
        <v>74</v>
      </c>
      <c r="BC142" t="s">
        <v>74</v>
      </c>
      <c r="BD142" t="s">
        <v>74</v>
      </c>
      <c r="BE142">
        <v>105824</v>
      </c>
      <c r="BF142" t="s">
        <v>2713</v>
      </c>
      <c r="BG142" t="str">
        <f>HYPERLINK("http://dx.doi.org/10.1016/j.actatropica.2021.105824","http://dx.doi.org/10.1016/j.actatropica.2021.105824")</f>
        <v>http://dx.doi.org/10.1016/j.actatropica.2021.105824</v>
      </c>
      <c r="BH142" t="s">
        <v>74</v>
      </c>
      <c r="BI142" t="s">
        <v>2714</v>
      </c>
      <c r="BJ142">
        <v>8</v>
      </c>
      <c r="BK142" t="s">
        <v>320</v>
      </c>
      <c r="BL142" t="s">
        <v>98</v>
      </c>
      <c r="BM142" t="s">
        <v>320</v>
      </c>
      <c r="BN142" t="s">
        <v>2715</v>
      </c>
      <c r="BO142">
        <v>33422544</v>
      </c>
      <c r="BP142" t="s">
        <v>74</v>
      </c>
      <c r="BQ142" t="s">
        <v>74</v>
      </c>
      <c r="BR142" t="s">
        <v>74</v>
      </c>
      <c r="BS142" t="s">
        <v>101</v>
      </c>
      <c r="BT142" t="s">
        <v>2716</v>
      </c>
      <c r="BU142" t="str">
        <f>HYPERLINK("https%3A%2F%2Fwww.webofscience.com%2Fwos%2Fwoscc%2Ffull-record%2FWOS:000632459000004","View Full Record in Web of Science")</f>
        <v>View Full Record in Web of Science</v>
      </c>
    </row>
    <row r="143" spans="1:73" x14ac:dyDescent="0.25">
      <c r="A143" t="s">
        <v>3771</v>
      </c>
      <c r="B143" t="s">
        <v>72</v>
      </c>
      <c r="C143" t="s">
        <v>2717</v>
      </c>
      <c r="D143" t="s">
        <v>74</v>
      </c>
      <c r="E143" t="s">
        <v>74</v>
      </c>
      <c r="F143" t="s">
        <v>74</v>
      </c>
      <c r="G143" t="s">
        <v>2718</v>
      </c>
      <c r="H143" t="s">
        <v>74</v>
      </c>
      <c r="I143" t="s">
        <v>74</v>
      </c>
      <c r="J143" t="s">
        <v>2719</v>
      </c>
      <c r="K143" t="s">
        <v>2720</v>
      </c>
      <c r="L143" t="s">
        <v>74</v>
      </c>
      <c r="M143" t="s">
        <v>74</v>
      </c>
      <c r="N143" t="s">
        <v>78</v>
      </c>
      <c r="O143" t="s">
        <v>79</v>
      </c>
      <c r="P143" t="s">
        <v>74</v>
      </c>
      <c r="Q143" t="s">
        <v>74</v>
      </c>
      <c r="R143" t="s">
        <v>74</v>
      </c>
      <c r="S143" t="s">
        <v>74</v>
      </c>
      <c r="T143" t="s">
        <v>74</v>
      </c>
      <c r="U143" t="s">
        <v>2721</v>
      </c>
      <c r="V143" t="s">
        <v>2722</v>
      </c>
      <c r="W143" t="s">
        <v>2723</v>
      </c>
      <c r="X143" t="s">
        <v>2724</v>
      </c>
      <c r="Y143" t="s">
        <v>74</v>
      </c>
      <c r="Z143" t="s">
        <v>2725</v>
      </c>
      <c r="AA143" t="s">
        <v>2726</v>
      </c>
      <c r="AB143" t="s">
        <v>74</v>
      </c>
      <c r="AC143" t="s">
        <v>2727</v>
      </c>
      <c r="AD143" t="s">
        <v>74</v>
      </c>
      <c r="AE143" t="s">
        <v>74</v>
      </c>
      <c r="AF143" t="s">
        <v>74</v>
      </c>
      <c r="AG143" t="s">
        <v>74</v>
      </c>
      <c r="AH143">
        <v>42</v>
      </c>
      <c r="AI143">
        <v>15</v>
      </c>
      <c r="AJ143">
        <v>15</v>
      </c>
      <c r="AK143">
        <v>0</v>
      </c>
      <c r="AL143">
        <v>14</v>
      </c>
      <c r="AM143" t="s">
        <v>2728</v>
      </c>
      <c r="AN143" t="s">
        <v>2729</v>
      </c>
      <c r="AO143" t="s">
        <v>2730</v>
      </c>
      <c r="AP143" t="s">
        <v>2731</v>
      </c>
      <c r="AQ143" t="s">
        <v>74</v>
      </c>
      <c r="AR143" t="s">
        <v>74</v>
      </c>
      <c r="AS143" t="s">
        <v>2732</v>
      </c>
      <c r="AT143" t="s">
        <v>2733</v>
      </c>
      <c r="AU143" t="s">
        <v>651</v>
      </c>
      <c r="AV143">
        <v>2014</v>
      </c>
      <c r="AW143">
        <v>63</v>
      </c>
      <c r="AX143">
        <v>3</v>
      </c>
      <c r="AY143" t="s">
        <v>74</v>
      </c>
      <c r="AZ143" t="s">
        <v>74</v>
      </c>
      <c r="BA143" t="s">
        <v>74</v>
      </c>
      <c r="BB143" t="s">
        <v>74</v>
      </c>
      <c r="BC143">
        <v>544</v>
      </c>
      <c r="BD143">
        <v>549</v>
      </c>
      <c r="BE143" t="s">
        <v>74</v>
      </c>
      <c r="BF143" t="s">
        <v>2734</v>
      </c>
      <c r="BG143" t="str">
        <f>HYPERLINK("http://dx.doi.org/10.1016/j.parint.2014.02.001","http://dx.doi.org/10.1016/j.parint.2014.02.001")</f>
        <v>http://dx.doi.org/10.1016/j.parint.2014.02.001</v>
      </c>
      <c r="BH143" t="s">
        <v>74</v>
      </c>
      <c r="BI143" t="s">
        <v>74</v>
      </c>
      <c r="BJ143">
        <v>6</v>
      </c>
      <c r="BK143" t="s">
        <v>550</v>
      </c>
      <c r="BL143" t="s">
        <v>98</v>
      </c>
      <c r="BM143" t="s">
        <v>550</v>
      </c>
      <c r="BN143" t="s">
        <v>2735</v>
      </c>
      <c r="BO143">
        <v>24583335</v>
      </c>
      <c r="BP143" t="s">
        <v>74</v>
      </c>
      <c r="BQ143" t="s">
        <v>74</v>
      </c>
      <c r="BR143" t="s">
        <v>74</v>
      </c>
      <c r="BS143" t="s">
        <v>101</v>
      </c>
      <c r="BT143" t="s">
        <v>2736</v>
      </c>
      <c r="BU143" t="str">
        <f>HYPERLINK("https%3A%2F%2Fwww.webofscience.com%2Fwos%2Fwoscc%2Ffull-record%2FWOS:000335288500010","View Full Record in Web of Science")</f>
        <v>View Full Record in Web of Science</v>
      </c>
    </row>
    <row r="144" spans="1:73" x14ac:dyDescent="0.25">
      <c r="A144" t="s">
        <v>3772</v>
      </c>
      <c r="B144" t="s">
        <v>72</v>
      </c>
      <c r="C144" t="s">
        <v>2737</v>
      </c>
      <c r="D144" t="s">
        <v>74</v>
      </c>
      <c r="E144" t="s">
        <v>74</v>
      </c>
      <c r="F144" t="s">
        <v>74</v>
      </c>
      <c r="G144" t="s">
        <v>2738</v>
      </c>
      <c r="H144" t="s">
        <v>74</v>
      </c>
      <c r="I144" t="s">
        <v>74</v>
      </c>
      <c r="J144" t="s">
        <v>2739</v>
      </c>
      <c r="K144" t="s">
        <v>2740</v>
      </c>
      <c r="L144" t="s">
        <v>74</v>
      </c>
      <c r="M144" t="s">
        <v>74</v>
      </c>
      <c r="N144" t="s">
        <v>78</v>
      </c>
      <c r="O144" t="s">
        <v>79</v>
      </c>
      <c r="P144" t="s">
        <v>74</v>
      </c>
      <c r="Q144" t="s">
        <v>74</v>
      </c>
      <c r="R144" t="s">
        <v>74</v>
      </c>
      <c r="S144" t="s">
        <v>74</v>
      </c>
      <c r="T144" t="s">
        <v>74</v>
      </c>
      <c r="U144" t="s">
        <v>2741</v>
      </c>
      <c r="V144" t="s">
        <v>2742</v>
      </c>
      <c r="W144" t="s">
        <v>2743</v>
      </c>
      <c r="X144" t="s">
        <v>2744</v>
      </c>
      <c r="Y144" t="s">
        <v>74</v>
      </c>
      <c r="Z144" t="s">
        <v>2745</v>
      </c>
      <c r="AA144" t="s">
        <v>2746</v>
      </c>
      <c r="AB144" t="s">
        <v>2747</v>
      </c>
      <c r="AC144" t="s">
        <v>2748</v>
      </c>
      <c r="AD144" t="s">
        <v>74</v>
      </c>
      <c r="AE144" t="s">
        <v>74</v>
      </c>
      <c r="AF144" t="s">
        <v>74</v>
      </c>
      <c r="AG144" t="s">
        <v>74</v>
      </c>
      <c r="AH144">
        <v>48</v>
      </c>
      <c r="AI144">
        <v>6</v>
      </c>
      <c r="AJ144">
        <v>6</v>
      </c>
      <c r="AK144">
        <v>4</v>
      </c>
      <c r="AL144">
        <v>43</v>
      </c>
      <c r="AM144" t="s">
        <v>797</v>
      </c>
      <c r="AN144" t="s">
        <v>243</v>
      </c>
      <c r="AO144" t="s">
        <v>798</v>
      </c>
      <c r="AP144" t="s">
        <v>2749</v>
      </c>
      <c r="AQ144" t="s">
        <v>74</v>
      </c>
      <c r="AR144" t="s">
        <v>74</v>
      </c>
      <c r="AS144" t="s">
        <v>2750</v>
      </c>
      <c r="AT144" t="s">
        <v>2751</v>
      </c>
      <c r="AU144" t="s">
        <v>364</v>
      </c>
      <c r="AV144">
        <v>2020</v>
      </c>
      <c r="AW144">
        <v>148</v>
      </c>
      <c r="AX144" t="s">
        <v>74</v>
      </c>
      <c r="AY144" t="s">
        <v>74</v>
      </c>
      <c r="AZ144" t="s">
        <v>74</v>
      </c>
      <c r="BA144" t="s">
        <v>74</v>
      </c>
      <c r="BB144" t="s">
        <v>74</v>
      </c>
      <c r="BC144">
        <v>467</v>
      </c>
      <c r="BD144">
        <v>477</v>
      </c>
      <c r="BE144" t="s">
        <v>74</v>
      </c>
      <c r="BF144" t="s">
        <v>2752</v>
      </c>
      <c r="BG144" t="str">
        <f>HYPERLINK("http://dx.doi.org/10.1016/j.renene.2019.10.053","http://dx.doi.org/10.1016/j.renene.2019.10.053")</f>
        <v>http://dx.doi.org/10.1016/j.renene.2019.10.053</v>
      </c>
      <c r="BH144" t="s">
        <v>74</v>
      </c>
      <c r="BI144" t="s">
        <v>74</v>
      </c>
      <c r="BJ144">
        <v>11</v>
      </c>
      <c r="BK144" t="s">
        <v>2753</v>
      </c>
      <c r="BL144" t="s">
        <v>98</v>
      </c>
      <c r="BM144" t="s">
        <v>2754</v>
      </c>
      <c r="BN144" t="s">
        <v>2755</v>
      </c>
      <c r="BO144" t="s">
        <v>74</v>
      </c>
      <c r="BP144" t="s">
        <v>74</v>
      </c>
      <c r="BQ144" t="s">
        <v>74</v>
      </c>
      <c r="BR144" t="s">
        <v>74</v>
      </c>
      <c r="BS144" t="s">
        <v>101</v>
      </c>
      <c r="BT144" t="s">
        <v>2756</v>
      </c>
      <c r="BU144" t="str">
        <f>HYPERLINK("https%3A%2F%2Fwww.webofscience.com%2Fwos%2Fwoscc%2Ffull-record%2FWOS:000510524900039","View Full Record in Web of Science")</f>
        <v>View Full Record in Web of Science</v>
      </c>
    </row>
    <row r="145" spans="1:73" x14ac:dyDescent="0.25">
      <c r="A145" t="s">
        <v>3773</v>
      </c>
      <c r="B145" t="s">
        <v>72</v>
      </c>
      <c r="C145" t="s">
        <v>2757</v>
      </c>
      <c r="D145" t="s">
        <v>74</v>
      </c>
      <c r="E145" t="s">
        <v>74</v>
      </c>
      <c r="F145" t="s">
        <v>74</v>
      </c>
      <c r="G145" t="s">
        <v>2758</v>
      </c>
      <c r="H145" t="s">
        <v>74</v>
      </c>
      <c r="I145" t="s">
        <v>74</v>
      </c>
      <c r="J145" t="s">
        <v>2759</v>
      </c>
      <c r="K145" t="s">
        <v>2760</v>
      </c>
      <c r="L145" t="s">
        <v>74</v>
      </c>
      <c r="M145" t="s">
        <v>74</v>
      </c>
      <c r="N145" t="s">
        <v>78</v>
      </c>
      <c r="O145" t="s">
        <v>2674</v>
      </c>
      <c r="P145" t="s">
        <v>74</v>
      </c>
      <c r="Q145" t="s">
        <v>74</v>
      </c>
      <c r="R145" t="s">
        <v>74</v>
      </c>
      <c r="S145" t="s">
        <v>74</v>
      </c>
      <c r="T145" t="s">
        <v>74</v>
      </c>
      <c r="U145" t="s">
        <v>74</v>
      </c>
      <c r="V145" t="s">
        <v>2761</v>
      </c>
      <c r="W145" t="s">
        <v>74</v>
      </c>
      <c r="X145" t="s">
        <v>2762</v>
      </c>
      <c r="Y145" t="s">
        <v>74</v>
      </c>
      <c r="Z145" t="s">
        <v>2763</v>
      </c>
      <c r="AA145" t="s">
        <v>518</v>
      </c>
      <c r="AB145" t="s">
        <v>2764</v>
      </c>
      <c r="AC145" t="s">
        <v>2765</v>
      </c>
      <c r="AD145" t="s">
        <v>74</v>
      </c>
      <c r="AE145" t="s">
        <v>74</v>
      </c>
      <c r="AF145" t="s">
        <v>74</v>
      </c>
      <c r="AG145" t="s">
        <v>74</v>
      </c>
      <c r="AH145">
        <v>10</v>
      </c>
      <c r="AI145">
        <v>29</v>
      </c>
      <c r="AJ145">
        <v>30</v>
      </c>
      <c r="AK145">
        <v>0</v>
      </c>
      <c r="AL145">
        <v>10</v>
      </c>
      <c r="AM145" t="s">
        <v>2766</v>
      </c>
      <c r="AN145" t="s">
        <v>2767</v>
      </c>
      <c r="AO145" t="s">
        <v>2768</v>
      </c>
      <c r="AP145" t="s">
        <v>2769</v>
      </c>
      <c r="AQ145" t="s">
        <v>74</v>
      </c>
      <c r="AR145" t="s">
        <v>74</v>
      </c>
      <c r="AS145" t="s">
        <v>2770</v>
      </c>
      <c r="AT145" t="s">
        <v>2771</v>
      </c>
      <c r="AU145" t="s">
        <v>176</v>
      </c>
      <c r="AV145">
        <v>2011</v>
      </c>
      <c r="AW145">
        <v>17</v>
      </c>
      <c r="AX145">
        <v>7</v>
      </c>
      <c r="AY145" t="s">
        <v>74</v>
      </c>
      <c r="AZ145" t="s">
        <v>74</v>
      </c>
      <c r="BA145" t="s">
        <v>74</v>
      </c>
      <c r="BB145" t="s">
        <v>74</v>
      </c>
      <c r="BC145">
        <v>1331</v>
      </c>
      <c r="BD145">
        <v>1333</v>
      </c>
      <c r="BE145" t="s">
        <v>74</v>
      </c>
      <c r="BF145" t="s">
        <v>2772</v>
      </c>
      <c r="BG145" t="str">
        <f>HYPERLINK("http://dx.doi.org/10.3201/eid1707.101822","http://dx.doi.org/10.3201/eid1707.101822")</f>
        <v>http://dx.doi.org/10.3201/eid1707.101822</v>
      </c>
      <c r="BH145" t="s">
        <v>74</v>
      </c>
      <c r="BI145" t="s">
        <v>74</v>
      </c>
      <c r="BJ145">
        <v>3</v>
      </c>
      <c r="BK145" t="s">
        <v>2773</v>
      </c>
      <c r="BL145" t="s">
        <v>98</v>
      </c>
      <c r="BM145" t="s">
        <v>2773</v>
      </c>
      <c r="BN145" t="s">
        <v>2774</v>
      </c>
      <c r="BO145">
        <v>21762612</v>
      </c>
      <c r="BP145" t="s">
        <v>613</v>
      </c>
      <c r="BQ145" t="s">
        <v>74</v>
      </c>
      <c r="BR145" t="s">
        <v>74</v>
      </c>
      <c r="BS145" t="s">
        <v>101</v>
      </c>
      <c r="BT145" t="s">
        <v>2775</v>
      </c>
      <c r="BU145" t="str">
        <f>HYPERLINK("https%3A%2F%2Fwww.webofscience.com%2Fwos%2Fwoscc%2Ffull-record%2FWOS:000292581600046","View Full Record in Web of Science")</f>
        <v>View Full Record in Web of Science</v>
      </c>
    </row>
    <row r="146" spans="1:73" x14ac:dyDescent="0.25">
      <c r="A146" t="s">
        <v>3774</v>
      </c>
      <c r="B146" t="s">
        <v>2776</v>
      </c>
      <c r="C146" t="s">
        <v>2777</v>
      </c>
      <c r="D146" t="s">
        <v>74</v>
      </c>
      <c r="E146" t="s">
        <v>2778</v>
      </c>
      <c r="F146" t="s">
        <v>74</v>
      </c>
      <c r="G146" t="s">
        <v>2779</v>
      </c>
      <c r="H146" t="s">
        <v>74</v>
      </c>
      <c r="I146" t="s">
        <v>74</v>
      </c>
      <c r="J146" t="s">
        <v>2780</v>
      </c>
      <c r="K146" t="s">
        <v>2781</v>
      </c>
      <c r="L146" t="s">
        <v>2782</v>
      </c>
      <c r="M146" t="s">
        <v>74</v>
      </c>
      <c r="N146" t="s">
        <v>78</v>
      </c>
      <c r="O146" t="s">
        <v>2783</v>
      </c>
      <c r="P146" t="s">
        <v>74</v>
      </c>
      <c r="Q146" t="s">
        <v>74</v>
      </c>
      <c r="R146" t="s">
        <v>74</v>
      </c>
      <c r="S146" t="s">
        <v>74</v>
      </c>
      <c r="T146" t="s">
        <v>74</v>
      </c>
      <c r="U146" t="s">
        <v>74</v>
      </c>
      <c r="V146" t="s">
        <v>2784</v>
      </c>
      <c r="W146" t="s">
        <v>2785</v>
      </c>
      <c r="X146" t="s">
        <v>2786</v>
      </c>
      <c r="Y146" t="s">
        <v>74</v>
      </c>
      <c r="Z146" t="s">
        <v>2787</v>
      </c>
      <c r="AA146" t="s">
        <v>2788</v>
      </c>
      <c r="AB146" t="s">
        <v>74</v>
      </c>
      <c r="AC146" t="s">
        <v>74</v>
      </c>
      <c r="AD146" t="s">
        <v>74</v>
      </c>
      <c r="AE146" t="s">
        <v>74</v>
      </c>
      <c r="AF146" t="s">
        <v>74</v>
      </c>
      <c r="AG146" t="s">
        <v>74</v>
      </c>
      <c r="AH146">
        <v>56</v>
      </c>
      <c r="AI146">
        <v>3</v>
      </c>
      <c r="AJ146">
        <v>6</v>
      </c>
      <c r="AK146">
        <v>4</v>
      </c>
      <c r="AL146">
        <v>9</v>
      </c>
      <c r="AM146" t="s">
        <v>2789</v>
      </c>
      <c r="AN146" t="s">
        <v>313</v>
      </c>
      <c r="AO146" t="s">
        <v>2790</v>
      </c>
      <c r="AP146" t="s">
        <v>2791</v>
      </c>
      <c r="AQ146" t="s">
        <v>2792</v>
      </c>
      <c r="AR146" t="s">
        <v>2793</v>
      </c>
      <c r="AS146" t="s">
        <v>2794</v>
      </c>
      <c r="AT146" t="s">
        <v>2795</v>
      </c>
      <c r="AU146" t="s">
        <v>74</v>
      </c>
      <c r="AV146">
        <v>2020</v>
      </c>
      <c r="AW146">
        <v>110</v>
      </c>
      <c r="AX146" t="s">
        <v>74</v>
      </c>
      <c r="AY146" t="s">
        <v>74</v>
      </c>
      <c r="AZ146" t="s">
        <v>74</v>
      </c>
      <c r="BA146" t="s">
        <v>74</v>
      </c>
      <c r="BB146" t="s">
        <v>74</v>
      </c>
      <c r="BC146">
        <v>269</v>
      </c>
      <c r="BD146">
        <v>288</v>
      </c>
      <c r="BE146" t="s">
        <v>74</v>
      </c>
      <c r="BF146" t="s">
        <v>2796</v>
      </c>
      <c r="BG146" t="str">
        <f>HYPERLINK("http://dx.doi.org/10.1016/bs.apar.2020.02.002","http://dx.doi.org/10.1016/bs.apar.2020.02.002")</f>
        <v>http://dx.doi.org/10.1016/bs.apar.2020.02.002</v>
      </c>
      <c r="BH146" t="s">
        <v>74</v>
      </c>
      <c r="BI146" t="s">
        <v>74</v>
      </c>
      <c r="BJ146">
        <v>20</v>
      </c>
      <c r="BK146" t="s">
        <v>2797</v>
      </c>
      <c r="BL146" t="s">
        <v>2798</v>
      </c>
      <c r="BM146" t="s">
        <v>2797</v>
      </c>
      <c r="BN146" t="s">
        <v>2799</v>
      </c>
      <c r="BO146">
        <v>32563328</v>
      </c>
      <c r="BP146" t="s">
        <v>74</v>
      </c>
      <c r="BQ146" t="s">
        <v>74</v>
      </c>
      <c r="BR146" t="s">
        <v>74</v>
      </c>
      <c r="BS146" t="s">
        <v>101</v>
      </c>
      <c r="BT146" t="s">
        <v>2800</v>
      </c>
      <c r="BU146" t="str">
        <f>HYPERLINK("https%3A%2F%2Fwww.webofscience.com%2Fwos%2Fwoscc%2Ffull-record%2FWOS:000610797200009","View Full Record in Web of Science")</f>
        <v>View Full Record in Web of Science</v>
      </c>
    </row>
    <row r="147" spans="1:73" x14ac:dyDescent="0.25">
      <c r="A147" t="s">
        <v>3775</v>
      </c>
      <c r="B147" t="s">
        <v>72</v>
      </c>
      <c r="C147" t="s">
        <v>2801</v>
      </c>
      <c r="D147" t="s">
        <v>74</v>
      </c>
      <c r="E147" t="s">
        <v>74</v>
      </c>
      <c r="F147" t="s">
        <v>74</v>
      </c>
      <c r="G147" t="s">
        <v>2802</v>
      </c>
      <c r="H147" t="s">
        <v>74</v>
      </c>
      <c r="I147" t="s">
        <v>74</v>
      </c>
      <c r="J147" t="s">
        <v>2803</v>
      </c>
      <c r="K147" t="s">
        <v>1051</v>
      </c>
      <c r="L147" t="s">
        <v>74</v>
      </c>
      <c r="M147" t="s">
        <v>74</v>
      </c>
      <c r="N147" t="s">
        <v>78</v>
      </c>
      <c r="O147" t="s">
        <v>79</v>
      </c>
      <c r="P147" t="s">
        <v>74</v>
      </c>
      <c r="Q147" t="s">
        <v>74</v>
      </c>
      <c r="R147" t="s">
        <v>74</v>
      </c>
      <c r="S147" t="s">
        <v>74</v>
      </c>
      <c r="T147" t="s">
        <v>74</v>
      </c>
      <c r="U147" t="s">
        <v>74</v>
      </c>
      <c r="V147" t="s">
        <v>2804</v>
      </c>
      <c r="W147" t="s">
        <v>2805</v>
      </c>
      <c r="X147" t="s">
        <v>2806</v>
      </c>
      <c r="Y147" t="s">
        <v>74</v>
      </c>
      <c r="Z147" t="s">
        <v>2543</v>
      </c>
      <c r="AA147" t="s">
        <v>2544</v>
      </c>
      <c r="AB147" t="s">
        <v>74</v>
      </c>
      <c r="AC147" t="s">
        <v>74</v>
      </c>
      <c r="AD147" t="s">
        <v>2807</v>
      </c>
      <c r="AE147" t="s">
        <v>2808</v>
      </c>
      <c r="AF147" t="s">
        <v>2809</v>
      </c>
      <c r="AG147" t="s">
        <v>74</v>
      </c>
      <c r="AH147">
        <v>50</v>
      </c>
      <c r="AI147">
        <v>49</v>
      </c>
      <c r="AJ147">
        <v>53</v>
      </c>
      <c r="AK147">
        <v>4</v>
      </c>
      <c r="AL147">
        <v>12</v>
      </c>
      <c r="AM147" t="s">
        <v>1058</v>
      </c>
      <c r="AN147" t="s">
        <v>1059</v>
      </c>
      <c r="AO147" t="s">
        <v>1060</v>
      </c>
      <c r="AP147" t="s">
        <v>1061</v>
      </c>
      <c r="AQ147" t="s">
        <v>74</v>
      </c>
      <c r="AR147" t="s">
        <v>74</v>
      </c>
      <c r="AS147" t="s">
        <v>1062</v>
      </c>
      <c r="AT147" t="s">
        <v>1063</v>
      </c>
      <c r="AU147" t="s">
        <v>771</v>
      </c>
      <c r="AV147">
        <v>2009</v>
      </c>
      <c r="AW147">
        <v>3</v>
      </c>
      <c r="AX147">
        <v>9</v>
      </c>
      <c r="AY147" t="s">
        <v>74</v>
      </c>
      <c r="AZ147" t="s">
        <v>74</v>
      </c>
      <c r="BA147" t="s">
        <v>74</v>
      </c>
      <c r="BB147" t="s">
        <v>74</v>
      </c>
      <c r="BC147" t="s">
        <v>74</v>
      </c>
      <c r="BD147" t="s">
        <v>74</v>
      </c>
      <c r="BE147" t="s">
        <v>2810</v>
      </c>
      <c r="BF147" t="s">
        <v>2811</v>
      </c>
      <c r="BG147" t="str">
        <f>HYPERLINK("http://dx.doi.org/10.1371/journal.pntd.0000520","http://dx.doi.org/10.1371/journal.pntd.0000520")</f>
        <v>http://dx.doi.org/10.1371/journal.pntd.0000520</v>
      </c>
      <c r="BH147" t="s">
        <v>74</v>
      </c>
      <c r="BI147" t="s">
        <v>74</v>
      </c>
      <c r="BJ147">
        <v>7</v>
      </c>
      <c r="BK147" t="s">
        <v>872</v>
      </c>
      <c r="BL147" t="s">
        <v>98</v>
      </c>
      <c r="BM147" t="s">
        <v>872</v>
      </c>
      <c r="BN147" t="s">
        <v>2812</v>
      </c>
      <c r="BO147">
        <v>19771154</v>
      </c>
      <c r="BP147" t="s">
        <v>527</v>
      </c>
      <c r="BQ147" t="s">
        <v>74</v>
      </c>
      <c r="BR147" t="s">
        <v>74</v>
      </c>
      <c r="BS147" t="s">
        <v>101</v>
      </c>
      <c r="BT147" t="s">
        <v>2813</v>
      </c>
      <c r="BU147" t="str">
        <f>HYPERLINK("https%3A%2F%2Fwww.webofscience.com%2Fwos%2Fwoscc%2Ffull-record%2FWOS:000270818900016","View Full Record in Web of Science")</f>
        <v>View Full Record in Web of Science</v>
      </c>
    </row>
    <row r="148" spans="1:73" x14ac:dyDescent="0.25">
      <c r="A148" t="s">
        <v>3776</v>
      </c>
      <c r="B148" t="s">
        <v>72</v>
      </c>
      <c r="C148" t="s">
        <v>2814</v>
      </c>
      <c r="D148" t="s">
        <v>74</v>
      </c>
      <c r="E148" t="s">
        <v>74</v>
      </c>
      <c r="F148" t="s">
        <v>74</v>
      </c>
      <c r="G148" t="s">
        <v>2815</v>
      </c>
      <c r="H148" t="s">
        <v>74</v>
      </c>
      <c r="I148" t="s">
        <v>74</v>
      </c>
      <c r="J148" t="s">
        <v>2816</v>
      </c>
      <c r="K148" t="s">
        <v>1976</v>
      </c>
      <c r="L148" t="s">
        <v>74</v>
      </c>
      <c r="M148" t="s">
        <v>74</v>
      </c>
      <c r="N148" t="s">
        <v>78</v>
      </c>
      <c r="O148" t="s">
        <v>79</v>
      </c>
      <c r="P148" t="s">
        <v>74</v>
      </c>
      <c r="Q148" t="s">
        <v>74</v>
      </c>
      <c r="R148" t="s">
        <v>74</v>
      </c>
      <c r="S148" t="s">
        <v>74</v>
      </c>
      <c r="T148" t="s">
        <v>74</v>
      </c>
      <c r="U148" t="s">
        <v>74</v>
      </c>
      <c r="V148" t="s">
        <v>2817</v>
      </c>
      <c r="W148" t="s">
        <v>2818</v>
      </c>
      <c r="X148" t="s">
        <v>2819</v>
      </c>
      <c r="Y148" t="s">
        <v>74</v>
      </c>
      <c r="Z148" t="s">
        <v>2820</v>
      </c>
      <c r="AA148" t="s">
        <v>2821</v>
      </c>
      <c r="AB148" t="s">
        <v>2822</v>
      </c>
      <c r="AC148" t="s">
        <v>2823</v>
      </c>
      <c r="AD148" t="s">
        <v>74</v>
      </c>
      <c r="AE148" t="s">
        <v>74</v>
      </c>
      <c r="AF148" t="s">
        <v>74</v>
      </c>
      <c r="AG148" t="s">
        <v>74</v>
      </c>
      <c r="AH148">
        <v>33</v>
      </c>
      <c r="AI148">
        <v>27</v>
      </c>
      <c r="AJ148">
        <v>28</v>
      </c>
      <c r="AK148">
        <v>0</v>
      </c>
      <c r="AL148">
        <v>7</v>
      </c>
      <c r="AM148" t="s">
        <v>1986</v>
      </c>
      <c r="AN148" t="s">
        <v>1987</v>
      </c>
      <c r="AO148" t="s">
        <v>1988</v>
      </c>
      <c r="AP148" t="s">
        <v>1989</v>
      </c>
      <c r="AQ148" t="s">
        <v>1990</v>
      </c>
      <c r="AR148" t="s">
        <v>74</v>
      </c>
      <c r="AS148" t="s">
        <v>1991</v>
      </c>
      <c r="AT148" t="s">
        <v>1992</v>
      </c>
      <c r="AU148" t="s">
        <v>651</v>
      </c>
      <c r="AV148">
        <v>2009</v>
      </c>
      <c r="AW148">
        <v>80</v>
      </c>
      <c r="AX148">
        <v>6</v>
      </c>
      <c r="AY148" t="s">
        <v>74</v>
      </c>
      <c r="AZ148" t="s">
        <v>74</v>
      </c>
      <c r="BA148" t="s">
        <v>74</v>
      </c>
      <c r="BB148" t="s">
        <v>74</v>
      </c>
      <c r="BC148">
        <v>983</v>
      </c>
      <c r="BD148">
        <v>987</v>
      </c>
      <c r="BE148" t="s">
        <v>74</v>
      </c>
      <c r="BF148" t="s">
        <v>2824</v>
      </c>
      <c r="BG148" t="str">
        <f>HYPERLINK("http://dx.doi.org/10.4269/ajtmh.2009.80.983","http://dx.doi.org/10.4269/ajtmh.2009.80.983")</f>
        <v>http://dx.doi.org/10.4269/ajtmh.2009.80.983</v>
      </c>
      <c r="BH148" t="s">
        <v>74</v>
      </c>
      <c r="BI148" t="s">
        <v>74</v>
      </c>
      <c r="BJ148">
        <v>5</v>
      </c>
      <c r="BK148" t="s">
        <v>250</v>
      </c>
      <c r="BL148" t="s">
        <v>98</v>
      </c>
      <c r="BM148" t="s">
        <v>250</v>
      </c>
      <c r="BN148" t="s">
        <v>2825</v>
      </c>
      <c r="BO148">
        <v>19478262</v>
      </c>
      <c r="BP148" t="s">
        <v>711</v>
      </c>
      <c r="BQ148" t="s">
        <v>74</v>
      </c>
      <c r="BR148" t="s">
        <v>74</v>
      </c>
      <c r="BS148" t="s">
        <v>101</v>
      </c>
      <c r="BT148" t="s">
        <v>2826</v>
      </c>
      <c r="BU148" t="str">
        <f>HYPERLINK("https%3A%2F%2Fwww.webofscience.com%2Fwos%2Fwoscc%2Ffull-record%2FWOS:000266645800022","View Full Record in Web of Science")</f>
        <v>View Full Record in Web of Science</v>
      </c>
    </row>
    <row r="149" spans="1:73" x14ac:dyDescent="0.25">
      <c r="A149" t="s">
        <v>3777</v>
      </c>
      <c r="B149" t="s">
        <v>72</v>
      </c>
      <c r="C149" t="s">
        <v>2827</v>
      </c>
      <c r="D149" t="s">
        <v>74</v>
      </c>
      <c r="E149" t="s">
        <v>74</v>
      </c>
      <c r="F149" t="s">
        <v>74</v>
      </c>
      <c r="G149" t="s">
        <v>2828</v>
      </c>
      <c r="H149" t="s">
        <v>74</v>
      </c>
      <c r="I149" t="s">
        <v>74</v>
      </c>
      <c r="J149" t="s">
        <v>2829</v>
      </c>
      <c r="K149" t="s">
        <v>2830</v>
      </c>
      <c r="L149" t="s">
        <v>74</v>
      </c>
      <c r="M149" t="s">
        <v>74</v>
      </c>
      <c r="N149" t="s">
        <v>78</v>
      </c>
      <c r="O149" t="s">
        <v>79</v>
      </c>
      <c r="P149" t="s">
        <v>74</v>
      </c>
      <c r="Q149" t="s">
        <v>74</v>
      </c>
      <c r="R149" t="s">
        <v>74</v>
      </c>
      <c r="S149" t="s">
        <v>74</v>
      </c>
      <c r="T149" t="s">
        <v>74</v>
      </c>
      <c r="U149" t="s">
        <v>2831</v>
      </c>
      <c r="V149" t="s">
        <v>2832</v>
      </c>
      <c r="W149" t="s">
        <v>2833</v>
      </c>
      <c r="X149" t="s">
        <v>2834</v>
      </c>
      <c r="Y149" t="s">
        <v>74</v>
      </c>
      <c r="Z149" t="s">
        <v>2835</v>
      </c>
      <c r="AA149" t="s">
        <v>2836</v>
      </c>
      <c r="AB149" t="s">
        <v>74</v>
      </c>
      <c r="AC149" t="s">
        <v>74</v>
      </c>
      <c r="AD149" t="s">
        <v>2837</v>
      </c>
      <c r="AE149" t="s">
        <v>2838</v>
      </c>
      <c r="AF149" t="s">
        <v>2839</v>
      </c>
      <c r="AG149" t="s">
        <v>74</v>
      </c>
      <c r="AH149">
        <v>33</v>
      </c>
      <c r="AI149">
        <v>4</v>
      </c>
      <c r="AJ149">
        <v>4</v>
      </c>
      <c r="AK149">
        <v>1</v>
      </c>
      <c r="AL149">
        <v>9</v>
      </c>
      <c r="AM149" t="s">
        <v>1215</v>
      </c>
      <c r="AN149" t="s">
        <v>1216</v>
      </c>
      <c r="AO149" t="s">
        <v>1217</v>
      </c>
      <c r="AP149" t="s">
        <v>2840</v>
      </c>
      <c r="AQ149" t="s">
        <v>2841</v>
      </c>
      <c r="AR149" t="s">
        <v>74</v>
      </c>
      <c r="AS149" t="s">
        <v>2842</v>
      </c>
      <c r="AT149" t="s">
        <v>2843</v>
      </c>
      <c r="AU149" t="s">
        <v>771</v>
      </c>
      <c r="AV149">
        <v>2014</v>
      </c>
      <c r="AW149">
        <v>61</v>
      </c>
      <c r="AX149">
        <v>6</v>
      </c>
      <c r="AY149" t="s">
        <v>74</v>
      </c>
      <c r="AZ149" t="s">
        <v>74</v>
      </c>
      <c r="BA149" t="s">
        <v>74</v>
      </c>
      <c r="BB149" t="s">
        <v>74</v>
      </c>
      <c r="BC149">
        <v>411</v>
      </c>
      <c r="BD149">
        <v>419</v>
      </c>
      <c r="BE149" t="s">
        <v>74</v>
      </c>
      <c r="BF149" t="s">
        <v>2844</v>
      </c>
      <c r="BG149" t="str">
        <f>HYPERLINK("http://dx.doi.org/10.1111/zph.12087","http://dx.doi.org/10.1111/zph.12087")</f>
        <v>http://dx.doi.org/10.1111/zph.12087</v>
      </c>
      <c r="BH149" t="s">
        <v>74</v>
      </c>
      <c r="BI149" t="s">
        <v>74</v>
      </c>
      <c r="BJ149">
        <v>9</v>
      </c>
      <c r="BK149" t="s">
        <v>2845</v>
      </c>
      <c r="BL149" t="s">
        <v>98</v>
      </c>
      <c r="BM149" t="s">
        <v>2845</v>
      </c>
      <c r="BN149" t="s">
        <v>2846</v>
      </c>
      <c r="BO149">
        <v>24207053</v>
      </c>
      <c r="BP149" t="s">
        <v>74</v>
      </c>
      <c r="BQ149" t="s">
        <v>74</v>
      </c>
      <c r="BR149" t="s">
        <v>74</v>
      </c>
      <c r="BS149" t="s">
        <v>101</v>
      </c>
      <c r="BT149" t="s">
        <v>2847</v>
      </c>
      <c r="BU149" t="str">
        <f>HYPERLINK("https%3A%2F%2Fwww.webofscience.com%2Fwos%2Fwoscc%2Ffull-record%2FWOS:000340659900005","View Full Record in Web of Science")</f>
        <v>View Full Record in Web of Science</v>
      </c>
    </row>
    <row r="150" spans="1:73" x14ac:dyDescent="0.25">
      <c r="A150" t="s">
        <v>3778</v>
      </c>
      <c r="B150" t="s">
        <v>72</v>
      </c>
      <c r="C150" t="s">
        <v>2848</v>
      </c>
      <c r="D150" t="s">
        <v>74</v>
      </c>
      <c r="E150" t="s">
        <v>74</v>
      </c>
      <c r="F150" t="s">
        <v>74</v>
      </c>
      <c r="G150" t="s">
        <v>2849</v>
      </c>
      <c r="H150" t="s">
        <v>74</v>
      </c>
      <c r="I150" t="s">
        <v>74</v>
      </c>
      <c r="J150" t="s">
        <v>2850</v>
      </c>
      <c r="K150" t="s">
        <v>532</v>
      </c>
      <c r="L150" t="s">
        <v>74</v>
      </c>
      <c r="M150" t="s">
        <v>74</v>
      </c>
      <c r="N150" t="s">
        <v>78</v>
      </c>
      <c r="O150" t="s">
        <v>79</v>
      </c>
      <c r="P150" t="s">
        <v>74</v>
      </c>
      <c r="Q150" t="s">
        <v>74</v>
      </c>
      <c r="R150" t="s">
        <v>74</v>
      </c>
      <c r="S150" t="s">
        <v>74</v>
      </c>
      <c r="T150" t="s">
        <v>74</v>
      </c>
      <c r="U150" t="s">
        <v>74</v>
      </c>
      <c r="V150" t="s">
        <v>2851</v>
      </c>
      <c r="W150" t="s">
        <v>2852</v>
      </c>
      <c r="X150" t="s">
        <v>2853</v>
      </c>
      <c r="Y150" t="s">
        <v>74</v>
      </c>
      <c r="Z150" t="s">
        <v>2854</v>
      </c>
      <c r="AA150" t="s">
        <v>2855</v>
      </c>
      <c r="AB150" t="s">
        <v>722</v>
      </c>
      <c r="AC150" t="s">
        <v>74</v>
      </c>
      <c r="AD150" t="s">
        <v>2856</v>
      </c>
      <c r="AE150" t="s">
        <v>2857</v>
      </c>
      <c r="AF150" t="s">
        <v>2858</v>
      </c>
      <c r="AG150" t="s">
        <v>74</v>
      </c>
      <c r="AH150">
        <v>56</v>
      </c>
      <c r="AI150">
        <v>7</v>
      </c>
      <c r="AJ150">
        <v>8</v>
      </c>
      <c r="AK150">
        <v>0</v>
      </c>
      <c r="AL150">
        <v>10</v>
      </c>
      <c r="AM150" t="s">
        <v>88</v>
      </c>
      <c r="AN150" t="s">
        <v>338</v>
      </c>
      <c r="AO150" t="s">
        <v>650</v>
      </c>
      <c r="AP150" t="s">
        <v>544</v>
      </c>
      <c r="AQ150" t="s">
        <v>545</v>
      </c>
      <c r="AR150" t="s">
        <v>74</v>
      </c>
      <c r="AS150" t="s">
        <v>546</v>
      </c>
      <c r="AT150" t="s">
        <v>547</v>
      </c>
      <c r="AU150" t="s">
        <v>409</v>
      </c>
      <c r="AV150">
        <v>2014</v>
      </c>
      <c r="AW150">
        <v>113</v>
      </c>
      <c r="AX150">
        <v>2</v>
      </c>
      <c r="AY150" t="s">
        <v>74</v>
      </c>
      <c r="AZ150" t="s">
        <v>74</v>
      </c>
      <c r="BA150" t="s">
        <v>74</v>
      </c>
      <c r="BB150" t="s">
        <v>74</v>
      </c>
      <c r="BC150">
        <v>517</v>
      </c>
      <c r="BD150">
        <v>525</v>
      </c>
      <c r="BE150" t="s">
        <v>74</v>
      </c>
      <c r="BF150" t="s">
        <v>2859</v>
      </c>
      <c r="BG150" t="str">
        <f>HYPERLINK("http://dx.doi.org/10.1007/s00436-013-3683-x","http://dx.doi.org/10.1007/s00436-013-3683-x")</f>
        <v>http://dx.doi.org/10.1007/s00436-013-3683-x</v>
      </c>
      <c r="BH150" t="s">
        <v>74</v>
      </c>
      <c r="BI150" t="s">
        <v>74</v>
      </c>
      <c r="BJ150">
        <v>9</v>
      </c>
      <c r="BK150" t="s">
        <v>550</v>
      </c>
      <c r="BL150" t="s">
        <v>98</v>
      </c>
      <c r="BM150" t="s">
        <v>550</v>
      </c>
      <c r="BN150" t="s">
        <v>2860</v>
      </c>
      <c r="BO150">
        <v>24233410</v>
      </c>
      <c r="BP150" t="s">
        <v>74</v>
      </c>
      <c r="BQ150" t="s">
        <v>74</v>
      </c>
      <c r="BR150" t="s">
        <v>74</v>
      </c>
      <c r="BS150" t="s">
        <v>101</v>
      </c>
      <c r="BT150" t="s">
        <v>2861</v>
      </c>
      <c r="BU150" t="str">
        <f>HYPERLINK("https%3A%2F%2Fwww.webofscience.com%2Fwos%2Fwoscc%2Ffull-record%2FWOS:000333028100009","View Full Record in Web of Science")</f>
        <v>View Full Record in Web of Science</v>
      </c>
    </row>
    <row r="151" spans="1:73" x14ac:dyDescent="0.25">
      <c r="A151" t="s">
        <v>3779</v>
      </c>
      <c r="B151" t="s">
        <v>72</v>
      </c>
      <c r="C151" t="s">
        <v>2862</v>
      </c>
      <c r="D151" t="s">
        <v>74</v>
      </c>
      <c r="E151" t="s">
        <v>74</v>
      </c>
      <c r="F151" t="s">
        <v>74</v>
      </c>
      <c r="G151" t="s">
        <v>2863</v>
      </c>
      <c r="H151" t="s">
        <v>74</v>
      </c>
      <c r="I151" t="s">
        <v>74</v>
      </c>
      <c r="J151" t="s">
        <v>2864</v>
      </c>
      <c r="K151" t="s">
        <v>2865</v>
      </c>
      <c r="L151" t="s">
        <v>74</v>
      </c>
      <c r="M151" t="s">
        <v>74</v>
      </c>
      <c r="N151" t="s">
        <v>1790</v>
      </c>
      <c r="O151" t="s">
        <v>79</v>
      </c>
      <c r="P151" t="s">
        <v>74</v>
      </c>
      <c r="Q151" t="s">
        <v>74</v>
      </c>
      <c r="R151" t="s">
        <v>74</v>
      </c>
      <c r="S151" t="s">
        <v>74</v>
      </c>
      <c r="T151" t="s">
        <v>74</v>
      </c>
      <c r="U151" t="s">
        <v>2866</v>
      </c>
      <c r="V151" t="s">
        <v>2867</v>
      </c>
      <c r="W151" t="s">
        <v>2868</v>
      </c>
      <c r="X151" t="s">
        <v>2869</v>
      </c>
      <c r="Y151" t="s">
        <v>74</v>
      </c>
      <c r="Z151" t="s">
        <v>2870</v>
      </c>
      <c r="AA151" t="s">
        <v>2871</v>
      </c>
      <c r="AB151" t="s">
        <v>74</v>
      </c>
      <c r="AC151" t="s">
        <v>74</v>
      </c>
      <c r="AD151" t="s">
        <v>74</v>
      </c>
      <c r="AE151" t="s">
        <v>74</v>
      </c>
      <c r="AF151" t="s">
        <v>74</v>
      </c>
      <c r="AG151" t="s">
        <v>74</v>
      </c>
      <c r="AH151">
        <v>23</v>
      </c>
      <c r="AI151">
        <v>6</v>
      </c>
      <c r="AJ151">
        <v>6</v>
      </c>
      <c r="AK151">
        <v>0</v>
      </c>
      <c r="AL151">
        <v>5</v>
      </c>
      <c r="AM151" t="s">
        <v>2872</v>
      </c>
      <c r="AN151" t="s">
        <v>2873</v>
      </c>
      <c r="AO151" t="s">
        <v>2874</v>
      </c>
      <c r="AP151" t="s">
        <v>2875</v>
      </c>
      <c r="AQ151" t="s">
        <v>2876</v>
      </c>
      <c r="AR151" t="s">
        <v>74</v>
      </c>
      <c r="AS151" t="s">
        <v>2877</v>
      </c>
      <c r="AT151" t="s">
        <v>2878</v>
      </c>
      <c r="AU151" t="s">
        <v>74</v>
      </c>
      <c r="AV151">
        <v>2006</v>
      </c>
      <c r="AW151">
        <v>34</v>
      </c>
      <c r="AX151">
        <v>5</v>
      </c>
      <c r="AY151" t="s">
        <v>74</v>
      </c>
      <c r="AZ151" t="s">
        <v>74</v>
      </c>
      <c r="BA151" t="s">
        <v>74</v>
      </c>
      <c r="BB151" t="s">
        <v>74</v>
      </c>
      <c r="BC151">
        <v>329</v>
      </c>
      <c r="BD151" t="s">
        <v>1970</v>
      </c>
      <c r="BE151" t="s">
        <v>74</v>
      </c>
      <c r="BF151" t="s">
        <v>74</v>
      </c>
      <c r="BG151" t="s">
        <v>74</v>
      </c>
      <c r="BH151" t="s">
        <v>74</v>
      </c>
      <c r="BI151" t="s">
        <v>74</v>
      </c>
      <c r="BJ151">
        <v>6</v>
      </c>
      <c r="BK151" t="s">
        <v>178</v>
      </c>
      <c r="BL151" t="s">
        <v>98</v>
      </c>
      <c r="BM151" t="s">
        <v>178</v>
      </c>
      <c r="BN151" t="s">
        <v>2879</v>
      </c>
      <c r="BO151" t="s">
        <v>74</v>
      </c>
      <c r="BP151" t="s">
        <v>74</v>
      </c>
      <c r="BQ151" t="s">
        <v>74</v>
      </c>
      <c r="BR151" t="s">
        <v>74</v>
      </c>
      <c r="BS151" t="s">
        <v>101</v>
      </c>
      <c r="BT151" t="s">
        <v>2880</v>
      </c>
      <c r="BU151" t="str">
        <f>HYPERLINK("https%3A%2F%2Fwww.webofscience.com%2Fwos%2Fwoscc%2Ffull-record%2FWOS:000241508900003","View Full Record in Web of Science")</f>
        <v>View Full Record in Web of Science</v>
      </c>
    </row>
    <row r="152" spans="1:73" x14ac:dyDescent="0.25">
      <c r="A152" t="s">
        <v>3780</v>
      </c>
      <c r="B152" t="s">
        <v>72</v>
      </c>
      <c r="C152" t="s">
        <v>2881</v>
      </c>
      <c r="D152" t="s">
        <v>74</v>
      </c>
      <c r="E152" t="s">
        <v>74</v>
      </c>
      <c r="F152" t="s">
        <v>74</v>
      </c>
      <c r="G152" t="s">
        <v>2882</v>
      </c>
      <c r="H152" t="s">
        <v>74</v>
      </c>
      <c r="I152" t="s">
        <v>74</v>
      </c>
      <c r="J152" t="s">
        <v>2883</v>
      </c>
      <c r="K152" t="s">
        <v>618</v>
      </c>
      <c r="L152" t="s">
        <v>74</v>
      </c>
      <c r="M152" t="s">
        <v>74</v>
      </c>
      <c r="N152" t="s">
        <v>78</v>
      </c>
      <c r="O152" t="s">
        <v>79</v>
      </c>
      <c r="P152" t="s">
        <v>74</v>
      </c>
      <c r="Q152" t="s">
        <v>74</v>
      </c>
      <c r="R152" t="s">
        <v>74</v>
      </c>
      <c r="S152" t="s">
        <v>74</v>
      </c>
      <c r="T152" t="s">
        <v>74</v>
      </c>
      <c r="U152" t="s">
        <v>2884</v>
      </c>
      <c r="V152" t="s">
        <v>2885</v>
      </c>
      <c r="W152" t="s">
        <v>2886</v>
      </c>
      <c r="X152" t="s">
        <v>2887</v>
      </c>
      <c r="Y152" t="s">
        <v>74</v>
      </c>
      <c r="Z152" t="s">
        <v>2888</v>
      </c>
      <c r="AA152" t="s">
        <v>2889</v>
      </c>
      <c r="AB152" t="s">
        <v>2890</v>
      </c>
      <c r="AC152" t="s">
        <v>2891</v>
      </c>
      <c r="AD152" t="s">
        <v>2892</v>
      </c>
      <c r="AE152" t="s">
        <v>2893</v>
      </c>
      <c r="AF152" t="s">
        <v>2894</v>
      </c>
      <c r="AG152" t="s">
        <v>74</v>
      </c>
      <c r="AH152">
        <v>39</v>
      </c>
      <c r="AI152">
        <v>4</v>
      </c>
      <c r="AJ152">
        <v>4</v>
      </c>
      <c r="AK152">
        <v>0</v>
      </c>
      <c r="AL152">
        <v>4</v>
      </c>
      <c r="AM152" t="s">
        <v>624</v>
      </c>
      <c r="AN152" t="s">
        <v>451</v>
      </c>
      <c r="AO152" t="s">
        <v>625</v>
      </c>
      <c r="AP152" t="s">
        <v>626</v>
      </c>
      <c r="AQ152" t="s">
        <v>627</v>
      </c>
      <c r="AR152" t="s">
        <v>74</v>
      </c>
      <c r="AS152" t="s">
        <v>628</v>
      </c>
      <c r="AT152" t="s">
        <v>629</v>
      </c>
      <c r="AU152" t="s">
        <v>630</v>
      </c>
      <c r="AV152">
        <v>2018</v>
      </c>
      <c r="AW152">
        <v>251</v>
      </c>
      <c r="AX152" t="s">
        <v>74</v>
      </c>
      <c r="AY152" t="s">
        <v>74</v>
      </c>
      <c r="AZ152" t="s">
        <v>74</v>
      </c>
      <c r="BA152" t="s">
        <v>74</v>
      </c>
      <c r="BB152" t="s">
        <v>74</v>
      </c>
      <c r="BC152">
        <v>50</v>
      </c>
      <c r="BD152">
        <v>55</v>
      </c>
      <c r="BE152" t="s">
        <v>74</v>
      </c>
      <c r="BF152" t="s">
        <v>2895</v>
      </c>
      <c r="BG152" t="str">
        <f>HYPERLINK("http://dx.doi.org/10.1016/j.vetpar.2018.01.002","http://dx.doi.org/10.1016/j.vetpar.2018.01.002")</f>
        <v>http://dx.doi.org/10.1016/j.vetpar.2018.01.002</v>
      </c>
      <c r="BH152" t="s">
        <v>74</v>
      </c>
      <c r="BI152" t="s">
        <v>74</v>
      </c>
      <c r="BJ152">
        <v>6</v>
      </c>
      <c r="BK152" t="s">
        <v>632</v>
      </c>
      <c r="BL152" t="s">
        <v>98</v>
      </c>
      <c r="BM152" t="s">
        <v>632</v>
      </c>
      <c r="BN152" t="s">
        <v>2896</v>
      </c>
      <c r="BO152">
        <v>29426476</v>
      </c>
      <c r="BP152" t="s">
        <v>74</v>
      </c>
      <c r="BQ152" t="s">
        <v>74</v>
      </c>
      <c r="BR152" t="s">
        <v>74</v>
      </c>
      <c r="BS152" t="s">
        <v>101</v>
      </c>
      <c r="BT152" t="s">
        <v>2897</v>
      </c>
      <c r="BU152" t="str">
        <f>HYPERLINK("https%3A%2F%2Fwww.webofscience.com%2Fwos%2Fwoscc%2Ffull-record%2FWOS:000426223100009","View Full Record in Web of Science")</f>
        <v>View Full Record in Web of Science</v>
      </c>
    </row>
    <row r="153" spans="1:73" x14ac:dyDescent="0.25">
      <c r="A153" t="s">
        <v>3781</v>
      </c>
      <c r="B153" t="s">
        <v>72</v>
      </c>
      <c r="C153" t="s">
        <v>2898</v>
      </c>
      <c r="D153" t="s">
        <v>74</v>
      </c>
      <c r="E153" t="s">
        <v>74</v>
      </c>
      <c r="F153" t="s">
        <v>74</v>
      </c>
      <c r="G153" t="s">
        <v>2899</v>
      </c>
      <c r="H153" t="s">
        <v>74</v>
      </c>
      <c r="I153" t="s">
        <v>74</v>
      </c>
      <c r="J153" t="s">
        <v>2900</v>
      </c>
      <c r="K153" t="s">
        <v>1762</v>
      </c>
      <c r="L153" t="s">
        <v>74</v>
      </c>
      <c r="M153" t="s">
        <v>74</v>
      </c>
      <c r="N153" t="s">
        <v>78</v>
      </c>
      <c r="O153" t="s">
        <v>79</v>
      </c>
      <c r="P153" t="s">
        <v>74</v>
      </c>
      <c r="Q153" t="s">
        <v>74</v>
      </c>
      <c r="R153" t="s">
        <v>74</v>
      </c>
      <c r="S153" t="s">
        <v>74</v>
      </c>
      <c r="T153" t="s">
        <v>74</v>
      </c>
      <c r="U153" t="s">
        <v>2901</v>
      </c>
      <c r="V153" t="s">
        <v>2902</v>
      </c>
      <c r="W153" t="s">
        <v>2903</v>
      </c>
      <c r="X153" t="s">
        <v>2904</v>
      </c>
      <c r="Y153" t="s">
        <v>74</v>
      </c>
      <c r="Z153" t="s">
        <v>2905</v>
      </c>
      <c r="AA153" t="s">
        <v>2906</v>
      </c>
      <c r="AB153" t="s">
        <v>2907</v>
      </c>
      <c r="AC153" t="s">
        <v>2908</v>
      </c>
      <c r="AD153" t="s">
        <v>74</v>
      </c>
      <c r="AE153" t="s">
        <v>74</v>
      </c>
      <c r="AF153" t="s">
        <v>74</v>
      </c>
      <c r="AG153" t="s">
        <v>74</v>
      </c>
      <c r="AH153">
        <v>45</v>
      </c>
      <c r="AI153">
        <v>1</v>
      </c>
      <c r="AJ153">
        <v>1</v>
      </c>
      <c r="AK153">
        <v>1</v>
      </c>
      <c r="AL153">
        <v>2</v>
      </c>
      <c r="AM153" t="s">
        <v>358</v>
      </c>
      <c r="AN153" t="s">
        <v>243</v>
      </c>
      <c r="AO153" t="s">
        <v>359</v>
      </c>
      <c r="AP153" t="s">
        <v>74</v>
      </c>
      <c r="AQ153" t="s">
        <v>1771</v>
      </c>
      <c r="AR153" t="s">
        <v>74</v>
      </c>
      <c r="AS153" t="s">
        <v>1762</v>
      </c>
      <c r="AT153" t="s">
        <v>1772</v>
      </c>
      <c r="AU153" t="s">
        <v>670</v>
      </c>
      <c r="AV153">
        <v>2020</v>
      </c>
      <c r="AW153">
        <v>6</v>
      </c>
      <c r="AX153">
        <v>10</v>
      </c>
      <c r="AY153" t="s">
        <v>74</v>
      </c>
      <c r="AZ153" t="s">
        <v>74</v>
      </c>
      <c r="BA153" t="s">
        <v>74</v>
      </c>
      <c r="BB153" t="s">
        <v>74</v>
      </c>
      <c r="BC153" t="s">
        <v>74</v>
      </c>
      <c r="BD153" t="s">
        <v>74</v>
      </c>
      <c r="BE153" t="s">
        <v>2909</v>
      </c>
      <c r="BF153" t="s">
        <v>2910</v>
      </c>
      <c r="BG153" t="str">
        <f>HYPERLINK("http://dx.doi.org/10.1016/j.heliyon.2020.e05150","http://dx.doi.org/10.1016/j.heliyon.2020.e05150")</f>
        <v>http://dx.doi.org/10.1016/j.heliyon.2020.e05150</v>
      </c>
      <c r="BH153" t="s">
        <v>74</v>
      </c>
      <c r="BI153" t="s">
        <v>74</v>
      </c>
      <c r="BJ153">
        <v>7</v>
      </c>
      <c r="BK153" t="s">
        <v>1197</v>
      </c>
      <c r="BL153" t="s">
        <v>98</v>
      </c>
      <c r="BM153" t="s">
        <v>1198</v>
      </c>
      <c r="BN153" t="s">
        <v>2911</v>
      </c>
      <c r="BO153">
        <v>33083611</v>
      </c>
      <c r="BP153" t="s">
        <v>484</v>
      </c>
      <c r="BQ153" t="s">
        <v>74</v>
      </c>
      <c r="BR153" t="s">
        <v>74</v>
      </c>
      <c r="BS153" t="s">
        <v>101</v>
      </c>
      <c r="BT153" t="s">
        <v>2912</v>
      </c>
      <c r="BU153" t="str">
        <f>HYPERLINK("https%3A%2F%2Fwww.webofscience.com%2Fwos%2Fwoscc%2Ffull-record%2FWOS:000584392300093","View Full Record in Web of Science")</f>
        <v>View Full Record in Web of Science</v>
      </c>
    </row>
    <row r="154" spans="1:73" x14ac:dyDescent="0.25">
      <c r="A154" t="s">
        <v>3782</v>
      </c>
      <c r="B154" t="s">
        <v>72</v>
      </c>
      <c r="C154" t="s">
        <v>2913</v>
      </c>
      <c r="D154" t="s">
        <v>74</v>
      </c>
      <c r="E154" t="s">
        <v>74</v>
      </c>
      <c r="F154" t="s">
        <v>74</v>
      </c>
      <c r="G154" t="s">
        <v>2914</v>
      </c>
      <c r="H154" t="s">
        <v>74</v>
      </c>
      <c r="I154" t="s">
        <v>74</v>
      </c>
      <c r="J154" t="s">
        <v>2915</v>
      </c>
      <c r="K154" t="s">
        <v>2916</v>
      </c>
      <c r="L154" t="s">
        <v>74</v>
      </c>
      <c r="M154" t="s">
        <v>74</v>
      </c>
      <c r="N154" t="s">
        <v>78</v>
      </c>
      <c r="O154" t="s">
        <v>79</v>
      </c>
      <c r="P154" t="s">
        <v>74</v>
      </c>
      <c r="Q154" t="s">
        <v>74</v>
      </c>
      <c r="R154" t="s">
        <v>74</v>
      </c>
      <c r="S154" t="s">
        <v>74</v>
      </c>
      <c r="T154" t="s">
        <v>74</v>
      </c>
      <c r="U154" t="s">
        <v>2917</v>
      </c>
      <c r="V154" t="s">
        <v>2918</v>
      </c>
      <c r="W154" t="s">
        <v>2919</v>
      </c>
      <c r="X154" t="s">
        <v>2920</v>
      </c>
      <c r="Y154" t="s">
        <v>74</v>
      </c>
      <c r="Z154" t="s">
        <v>2921</v>
      </c>
      <c r="AA154" t="s">
        <v>2922</v>
      </c>
      <c r="AB154" t="s">
        <v>74</v>
      </c>
      <c r="AC154" t="s">
        <v>74</v>
      </c>
      <c r="AD154" t="s">
        <v>2923</v>
      </c>
      <c r="AE154" t="s">
        <v>2924</v>
      </c>
      <c r="AF154" t="s">
        <v>2925</v>
      </c>
      <c r="AG154" t="s">
        <v>74</v>
      </c>
      <c r="AH154">
        <v>41</v>
      </c>
      <c r="AI154">
        <v>8</v>
      </c>
      <c r="AJ154">
        <v>9</v>
      </c>
      <c r="AK154">
        <v>4</v>
      </c>
      <c r="AL154">
        <v>10</v>
      </c>
      <c r="AM154" t="s">
        <v>312</v>
      </c>
      <c r="AN154" t="s">
        <v>313</v>
      </c>
      <c r="AO154" t="s">
        <v>314</v>
      </c>
      <c r="AP154" t="s">
        <v>2926</v>
      </c>
      <c r="AQ154" t="s">
        <v>2927</v>
      </c>
      <c r="AR154" t="s">
        <v>74</v>
      </c>
      <c r="AS154" t="s">
        <v>2928</v>
      </c>
      <c r="AT154" t="s">
        <v>2929</v>
      </c>
      <c r="AU154" t="s">
        <v>2930</v>
      </c>
      <c r="AV154">
        <v>2018</v>
      </c>
      <c r="AW154">
        <v>7</v>
      </c>
      <c r="AX154" t="s">
        <v>74</v>
      </c>
      <c r="AY154" t="s">
        <v>74</v>
      </c>
      <c r="AZ154" t="s">
        <v>74</v>
      </c>
      <c r="BA154" t="s">
        <v>74</v>
      </c>
      <c r="BB154" t="s">
        <v>74</v>
      </c>
      <c r="BC154" t="s">
        <v>74</v>
      </c>
      <c r="BD154" t="s">
        <v>74</v>
      </c>
      <c r="BE154">
        <v>100</v>
      </c>
      <c r="BF154" t="s">
        <v>2931</v>
      </c>
      <c r="BG154" t="str">
        <f>HYPERLINK("http://dx.doi.org/10.1186/s40249-018-0482-8","http://dx.doi.org/10.1186/s40249-018-0482-8")</f>
        <v>http://dx.doi.org/10.1186/s40249-018-0482-8</v>
      </c>
      <c r="BH154" t="s">
        <v>74</v>
      </c>
      <c r="BI154" t="s">
        <v>74</v>
      </c>
      <c r="BJ154">
        <v>11</v>
      </c>
      <c r="BK154" t="s">
        <v>872</v>
      </c>
      <c r="BL154" t="s">
        <v>98</v>
      </c>
      <c r="BM154" t="s">
        <v>872</v>
      </c>
      <c r="BN154" t="s">
        <v>2932</v>
      </c>
      <c r="BO154">
        <v>30318019</v>
      </c>
      <c r="BP154" t="s">
        <v>484</v>
      </c>
      <c r="BQ154" t="s">
        <v>74</v>
      </c>
      <c r="BR154" t="s">
        <v>74</v>
      </c>
      <c r="BS154" t="s">
        <v>101</v>
      </c>
      <c r="BT154" t="s">
        <v>2933</v>
      </c>
      <c r="BU154" t="str">
        <f>HYPERLINK("https%3A%2F%2Fwww.webofscience.com%2Fwos%2Fwoscc%2Ffull-record%2FWOS:000447303700001","View Full Record in Web of Science")</f>
        <v>View Full Record in Web of Science</v>
      </c>
    </row>
    <row r="155" spans="1:73" x14ac:dyDescent="0.25">
      <c r="A155" t="s">
        <v>3783</v>
      </c>
      <c r="B155" t="s">
        <v>72</v>
      </c>
      <c r="C155" t="s">
        <v>2934</v>
      </c>
      <c r="D155" t="s">
        <v>74</v>
      </c>
      <c r="E155" t="s">
        <v>74</v>
      </c>
      <c r="F155" t="s">
        <v>74</v>
      </c>
      <c r="G155" t="s">
        <v>2935</v>
      </c>
      <c r="H155" t="s">
        <v>74</v>
      </c>
      <c r="I155" t="s">
        <v>74</v>
      </c>
      <c r="J155" t="s">
        <v>2936</v>
      </c>
      <c r="K155" t="s">
        <v>2937</v>
      </c>
      <c r="L155" t="s">
        <v>74</v>
      </c>
      <c r="M155" t="s">
        <v>74</v>
      </c>
      <c r="N155" t="s">
        <v>78</v>
      </c>
      <c r="O155" t="s">
        <v>79</v>
      </c>
      <c r="P155" t="s">
        <v>74</v>
      </c>
      <c r="Q155" t="s">
        <v>74</v>
      </c>
      <c r="R155" t="s">
        <v>74</v>
      </c>
      <c r="S155" t="s">
        <v>74</v>
      </c>
      <c r="T155" t="s">
        <v>74</v>
      </c>
      <c r="U155" t="s">
        <v>2938</v>
      </c>
      <c r="V155" t="s">
        <v>2939</v>
      </c>
      <c r="W155" t="s">
        <v>2940</v>
      </c>
      <c r="X155" t="s">
        <v>2941</v>
      </c>
      <c r="Y155" t="s">
        <v>74</v>
      </c>
      <c r="Z155" t="s">
        <v>2942</v>
      </c>
      <c r="AA155" t="s">
        <v>2943</v>
      </c>
      <c r="AB155" t="s">
        <v>2944</v>
      </c>
      <c r="AC155" t="s">
        <v>2945</v>
      </c>
      <c r="AD155" t="s">
        <v>2946</v>
      </c>
      <c r="AE155" t="s">
        <v>2947</v>
      </c>
      <c r="AF155" t="s">
        <v>2948</v>
      </c>
      <c r="AG155" t="s">
        <v>74</v>
      </c>
      <c r="AH155">
        <v>54</v>
      </c>
      <c r="AI155">
        <v>1</v>
      </c>
      <c r="AJ155">
        <v>1</v>
      </c>
      <c r="AK155">
        <v>2</v>
      </c>
      <c r="AL155">
        <v>3</v>
      </c>
      <c r="AM155" t="s">
        <v>1953</v>
      </c>
      <c r="AN155" t="s">
        <v>338</v>
      </c>
      <c r="AO155" t="s">
        <v>2949</v>
      </c>
      <c r="AP155" t="s">
        <v>2950</v>
      </c>
      <c r="AQ155" t="s">
        <v>2951</v>
      </c>
      <c r="AR155" t="s">
        <v>74</v>
      </c>
      <c r="AS155" t="s">
        <v>2937</v>
      </c>
      <c r="AT155" t="s">
        <v>550</v>
      </c>
      <c r="AU155" t="s">
        <v>176</v>
      </c>
      <c r="AV155">
        <v>2021</v>
      </c>
      <c r="AW155">
        <v>148</v>
      </c>
      <c r="AX155">
        <v>8</v>
      </c>
      <c r="AY155" t="s">
        <v>74</v>
      </c>
      <c r="AZ155" t="s">
        <v>74</v>
      </c>
      <c r="BA155" t="s">
        <v>74</v>
      </c>
      <c r="BB155" t="s">
        <v>74</v>
      </c>
      <c r="BC155">
        <v>994</v>
      </c>
      <c r="BD155">
        <v>1002</v>
      </c>
      <c r="BE155" t="s">
        <v>2952</v>
      </c>
      <c r="BF155" t="s">
        <v>2953</v>
      </c>
      <c r="BG155" t="str">
        <f>HYPERLINK("http://dx.doi.org/10.1017/S0031182021000597","http://dx.doi.org/10.1017/S0031182021000597")</f>
        <v>http://dx.doi.org/10.1017/S0031182021000597</v>
      </c>
      <c r="BH155" t="s">
        <v>74</v>
      </c>
      <c r="BI155" t="s">
        <v>74</v>
      </c>
      <c r="BJ155">
        <v>9</v>
      </c>
      <c r="BK155" t="s">
        <v>550</v>
      </c>
      <c r="BL155" t="s">
        <v>98</v>
      </c>
      <c r="BM155" t="s">
        <v>550</v>
      </c>
      <c r="BN155" t="s">
        <v>2954</v>
      </c>
      <c r="BO155">
        <v>33843507</v>
      </c>
      <c r="BP155" t="s">
        <v>74</v>
      </c>
      <c r="BQ155" t="s">
        <v>74</v>
      </c>
      <c r="BR155" t="s">
        <v>74</v>
      </c>
      <c r="BS155" t="s">
        <v>101</v>
      </c>
      <c r="BT155" t="s">
        <v>2955</v>
      </c>
      <c r="BU155" t="str">
        <f>HYPERLINK("https%3A%2F%2Fwww.webofscience.com%2Fwos%2Fwoscc%2Ffull-record%2FWOS:000731714800012","View Full Record in Web of Science")</f>
        <v>View Full Record in Web of Science</v>
      </c>
    </row>
    <row r="156" spans="1:73" x14ac:dyDescent="0.25">
      <c r="A156" t="s">
        <v>3784</v>
      </c>
      <c r="B156" t="s">
        <v>72</v>
      </c>
      <c r="C156" t="s">
        <v>2956</v>
      </c>
      <c r="D156" t="s">
        <v>74</v>
      </c>
      <c r="E156" t="s">
        <v>74</v>
      </c>
      <c r="F156" t="s">
        <v>74</v>
      </c>
      <c r="G156" t="s">
        <v>2956</v>
      </c>
      <c r="H156" t="s">
        <v>74</v>
      </c>
      <c r="I156" t="s">
        <v>74</v>
      </c>
      <c r="J156" t="s">
        <v>2957</v>
      </c>
      <c r="K156" t="s">
        <v>2958</v>
      </c>
      <c r="L156" t="s">
        <v>74</v>
      </c>
      <c r="M156" t="s">
        <v>74</v>
      </c>
      <c r="N156" t="s">
        <v>78</v>
      </c>
      <c r="O156" t="s">
        <v>2108</v>
      </c>
      <c r="P156" t="s">
        <v>2959</v>
      </c>
      <c r="Q156" t="s">
        <v>2960</v>
      </c>
      <c r="R156" t="s">
        <v>2961</v>
      </c>
      <c r="S156" t="s">
        <v>2962</v>
      </c>
      <c r="T156" t="s">
        <v>74</v>
      </c>
      <c r="U156" t="s">
        <v>2963</v>
      </c>
      <c r="V156" t="s">
        <v>2964</v>
      </c>
      <c r="W156" t="s">
        <v>2965</v>
      </c>
      <c r="X156" t="s">
        <v>2966</v>
      </c>
      <c r="Y156" t="s">
        <v>74</v>
      </c>
      <c r="Z156" t="s">
        <v>74</v>
      </c>
      <c r="AA156" t="s">
        <v>74</v>
      </c>
      <c r="AB156" t="s">
        <v>74</v>
      </c>
      <c r="AC156" t="s">
        <v>2967</v>
      </c>
      <c r="AD156" t="s">
        <v>74</v>
      </c>
      <c r="AE156" t="s">
        <v>74</v>
      </c>
      <c r="AF156" t="s">
        <v>74</v>
      </c>
      <c r="AG156" t="s">
        <v>74</v>
      </c>
      <c r="AH156">
        <v>43</v>
      </c>
      <c r="AI156">
        <v>30</v>
      </c>
      <c r="AJ156">
        <v>33</v>
      </c>
      <c r="AK156">
        <v>0</v>
      </c>
      <c r="AL156">
        <v>4</v>
      </c>
      <c r="AM156" t="s">
        <v>337</v>
      </c>
      <c r="AN156" t="s">
        <v>338</v>
      </c>
      <c r="AO156" t="s">
        <v>339</v>
      </c>
      <c r="AP156" t="s">
        <v>2968</v>
      </c>
      <c r="AQ156" t="s">
        <v>2969</v>
      </c>
      <c r="AR156" t="s">
        <v>74</v>
      </c>
      <c r="AS156" t="s">
        <v>2970</v>
      </c>
      <c r="AT156" t="s">
        <v>2971</v>
      </c>
      <c r="AU156" t="s">
        <v>95</v>
      </c>
      <c r="AV156">
        <v>1997</v>
      </c>
      <c r="AW156">
        <v>117</v>
      </c>
      <c r="AX156">
        <v>4</v>
      </c>
      <c r="AY156" t="s">
        <v>74</v>
      </c>
      <c r="AZ156" t="s">
        <v>74</v>
      </c>
      <c r="BA156" t="s">
        <v>74</v>
      </c>
      <c r="BB156" t="s">
        <v>74</v>
      </c>
      <c r="BC156">
        <v>545</v>
      </c>
      <c r="BD156">
        <v>552</v>
      </c>
      <c r="BE156" t="s">
        <v>74</v>
      </c>
      <c r="BF156" t="s">
        <v>2972</v>
      </c>
      <c r="BG156" t="str">
        <f>HYPERLINK("http://dx.doi.org/10.1016/S0305-0491(97)00189-2","http://dx.doi.org/10.1016/S0305-0491(97)00189-2")</f>
        <v>http://dx.doi.org/10.1016/S0305-0491(97)00189-2</v>
      </c>
      <c r="BH156" t="s">
        <v>74</v>
      </c>
      <c r="BI156" t="s">
        <v>74</v>
      </c>
      <c r="BJ156">
        <v>8</v>
      </c>
      <c r="BK156" t="s">
        <v>2973</v>
      </c>
      <c r="BL156" t="s">
        <v>2121</v>
      </c>
      <c r="BM156" t="s">
        <v>2973</v>
      </c>
      <c r="BN156" t="s">
        <v>2974</v>
      </c>
      <c r="BO156">
        <v>9297799</v>
      </c>
      <c r="BP156" t="s">
        <v>74</v>
      </c>
      <c r="BQ156" t="s">
        <v>74</v>
      </c>
      <c r="BR156" t="s">
        <v>74</v>
      </c>
      <c r="BS156" t="s">
        <v>101</v>
      </c>
      <c r="BT156" t="s">
        <v>2975</v>
      </c>
      <c r="BU156" t="str">
        <f>HYPERLINK("https%3A%2F%2Fwww.webofscience.com%2Fwos%2Fwoscc%2Ffull-record%2FWOS:A1997XR44900011","View Full Record in Web of Science")</f>
        <v>View Full Record in Web of Science</v>
      </c>
    </row>
    <row r="157" spans="1:73" x14ac:dyDescent="0.25">
      <c r="A157" t="s">
        <v>3785</v>
      </c>
      <c r="B157" t="s">
        <v>72</v>
      </c>
      <c r="C157" t="s">
        <v>2976</v>
      </c>
      <c r="D157" t="s">
        <v>74</v>
      </c>
      <c r="E157" t="s">
        <v>74</v>
      </c>
      <c r="F157" t="s">
        <v>74</v>
      </c>
      <c r="G157" t="s">
        <v>2977</v>
      </c>
      <c r="H157" t="s">
        <v>74</v>
      </c>
      <c r="I157" t="s">
        <v>74</v>
      </c>
      <c r="J157" t="s">
        <v>2978</v>
      </c>
      <c r="K157" t="s">
        <v>757</v>
      </c>
      <c r="L157" t="s">
        <v>74</v>
      </c>
      <c r="M157" t="s">
        <v>74</v>
      </c>
      <c r="N157" t="s">
        <v>78</v>
      </c>
      <c r="O157" t="s">
        <v>79</v>
      </c>
      <c r="P157" t="s">
        <v>74</v>
      </c>
      <c r="Q157" t="s">
        <v>74</v>
      </c>
      <c r="R157" t="s">
        <v>74</v>
      </c>
      <c r="S157" t="s">
        <v>74</v>
      </c>
      <c r="T157" t="s">
        <v>74</v>
      </c>
      <c r="U157" t="s">
        <v>2979</v>
      </c>
      <c r="V157" t="s">
        <v>2980</v>
      </c>
      <c r="W157" t="s">
        <v>2981</v>
      </c>
      <c r="X157" t="s">
        <v>2982</v>
      </c>
      <c r="Y157" t="s">
        <v>74</v>
      </c>
      <c r="Z157" t="s">
        <v>2983</v>
      </c>
      <c r="AA157" t="s">
        <v>2984</v>
      </c>
      <c r="AB157" t="s">
        <v>74</v>
      </c>
      <c r="AC157" t="s">
        <v>74</v>
      </c>
      <c r="AD157" t="s">
        <v>2985</v>
      </c>
      <c r="AE157" t="s">
        <v>2986</v>
      </c>
      <c r="AF157" t="s">
        <v>2987</v>
      </c>
      <c r="AG157" t="s">
        <v>74</v>
      </c>
      <c r="AH157">
        <v>41</v>
      </c>
      <c r="AI157">
        <v>1</v>
      </c>
      <c r="AJ157">
        <v>1</v>
      </c>
      <c r="AK157">
        <v>0</v>
      </c>
      <c r="AL157">
        <v>10</v>
      </c>
      <c r="AM157" t="s">
        <v>624</v>
      </c>
      <c r="AN157" t="s">
        <v>451</v>
      </c>
      <c r="AO157" t="s">
        <v>625</v>
      </c>
      <c r="AP157" t="s">
        <v>767</v>
      </c>
      <c r="AQ157" t="s">
        <v>768</v>
      </c>
      <c r="AR157" t="s">
        <v>74</v>
      </c>
      <c r="AS157" t="s">
        <v>769</v>
      </c>
      <c r="AT157" t="s">
        <v>770</v>
      </c>
      <c r="AU157" t="s">
        <v>563</v>
      </c>
      <c r="AV157">
        <v>2016</v>
      </c>
      <c r="AW157">
        <v>157</v>
      </c>
      <c r="AX157" t="s">
        <v>74</v>
      </c>
      <c r="AY157" t="s">
        <v>74</v>
      </c>
      <c r="AZ157" t="s">
        <v>74</v>
      </c>
      <c r="BA157" t="s">
        <v>74</v>
      </c>
      <c r="BB157" t="s">
        <v>74</v>
      </c>
      <c r="BC157">
        <v>1</v>
      </c>
      <c r="BD157">
        <v>11</v>
      </c>
      <c r="BE157" t="s">
        <v>74</v>
      </c>
      <c r="BF157" t="s">
        <v>2988</v>
      </c>
      <c r="BG157" t="str">
        <f>HYPERLINK("http://dx.doi.org/10.1016/j.actatropica.2016.01.020","http://dx.doi.org/10.1016/j.actatropica.2016.01.020")</f>
        <v>http://dx.doi.org/10.1016/j.actatropica.2016.01.020</v>
      </c>
      <c r="BH157" t="s">
        <v>74</v>
      </c>
      <c r="BI157" t="s">
        <v>74</v>
      </c>
      <c r="BJ157">
        <v>11</v>
      </c>
      <c r="BK157" t="s">
        <v>320</v>
      </c>
      <c r="BL157" t="s">
        <v>98</v>
      </c>
      <c r="BM157" t="s">
        <v>320</v>
      </c>
      <c r="BN157" t="s">
        <v>2989</v>
      </c>
      <c r="BO157">
        <v>26808581</v>
      </c>
      <c r="BP157" t="s">
        <v>74</v>
      </c>
      <c r="BQ157" t="s">
        <v>74</v>
      </c>
      <c r="BR157" t="s">
        <v>74</v>
      </c>
      <c r="BS157" t="s">
        <v>101</v>
      </c>
      <c r="BT157" t="s">
        <v>2990</v>
      </c>
      <c r="BU157" t="str">
        <f>HYPERLINK("https%3A%2F%2Fwww.webofscience.com%2Fwos%2Fwoscc%2Ffull-record%2FWOS:000372761400001","View Full Record in Web of Science")</f>
        <v>View Full Record in Web of Science</v>
      </c>
    </row>
    <row r="158" spans="1:73" x14ac:dyDescent="0.25">
      <c r="A158" t="s">
        <v>3786</v>
      </c>
      <c r="B158" t="s">
        <v>72</v>
      </c>
      <c r="C158" t="s">
        <v>2991</v>
      </c>
      <c r="D158" t="s">
        <v>74</v>
      </c>
      <c r="E158" t="s">
        <v>74</v>
      </c>
      <c r="F158" t="s">
        <v>74</v>
      </c>
      <c r="G158" t="s">
        <v>2992</v>
      </c>
      <c r="H158" t="s">
        <v>74</v>
      </c>
      <c r="I158" t="s">
        <v>74</v>
      </c>
      <c r="J158" t="s">
        <v>2993</v>
      </c>
      <c r="K158" t="s">
        <v>1944</v>
      </c>
      <c r="L158" t="s">
        <v>74</v>
      </c>
      <c r="M158" t="s">
        <v>74</v>
      </c>
      <c r="N158" t="s">
        <v>78</v>
      </c>
      <c r="O158" t="s">
        <v>79</v>
      </c>
      <c r="P158" t="s">
        <v>74</v>
      </c>
      <c r="Q158" t="s">
        <v>74</v>
      </c>
      <c r="R158" t="s">
        <v>74</v>
      </c>
      <c r="S158" t="s">
        <v>74</v>
      </c>
      <c r="T158" t="s">
        <v>74</v>
      </c>
      <c r="U158" t="s">
        <v>74</v>
      </c>
      <c r="V158" t="s">
        <v>2994</v>
      </c>
      <c r="W158" t="s">
        <v>2995</v>
      </c>
      <c r="X158" t="s">
        <v>2996</v>
      </c>
      <c r="Y158" t="s">
        <v>74</v>
      </c>
      <c r="Z158" t="s">
        <v>2997</v>
      </c>
      <c r="AA158" t="s">
        <v>423</v>
      </c>
      <c r="AB158" t="s">
        <v>2998</v>
      </c>
      <c r="AC158" t="s">
        <v>2999</v>
      </c>
      <c r="AD158" t="s">
        <v>647</v>
      </c>
      <c r="AE158" t="s">
        <v>648</v>
      </c>
      <c r="AF158" t="s">
        <v>649</v>
      </c>
      <c r="AG158" t="s">
        <v>74</v>
      </c>
      <c r="AH158">
        <v>24</v>
      </c>
      <c r="AI158">
        <v>8</v>
      </c>
      <c r="AJ158">
        <v>8</v>
      </c>
      <c r="AK158">
        <v>0</v>
      </c>
      <c r="AL158">
        <v>17</v>
      </c>
      <c r="AM158" t="s">
        <v>1953</v>
      </c>
      <c r="AN158" t="s">
        <v>1954</v>
      </c>
      <c r="AO158" t="s">
        <v>1955</v>
      </c>
      <c r="AP158" t="s">
        <v>1956</v>
      </c>
      <c r="AQ158" t="s">
        <v>1957</v>
      </c>
      <c r="AR158" t="s">
        <v>74</v>
      </c>
      <c r="AS158" t="s">
        <v>1958</v>
      </c>
      <c r="AT158" t="s">
        <v>1959</v>
      </c>
      <c r="AU158" t="s">
        <v>651</v>
      </c>
      <c r="AV158">
        <v>2014</v>
      </c>
      <c r="AW158">
        <v>88</v>
      </c>
      <c r="AX158">
        <v>2</v>
      </c>
      <c r="AY158" t="s">
        <v>74</v>
      </c>
      <c r="AZ158" t="s">
        <v>74</v>
      </c>
      <c r="BA158" t="s">
        <v>74</v>
      </c>
      <c r="BB158" t="s">
        <v>74</v>
      </c>
      <c r="BC158">
        <v>160</v>
      </c>
      <c r="BD158">
        <v>165</v>
      </c>
      <c r="BE158" t="s">
        <v>74</v>
      </c>
      <c r="BF158" t="s">
        <v>3000</v>
      </c>
      <c r="BG158" t="str">
        <f>HYPERLINK("http://dx.doi.org/10.1017/S0022149X12000867","http://dx.doi.org/10.1017/S0022149X12000867")</f>
        <v>http://dx.doi.org/10.1017/S0022149X12000867</v>
      </c>
      <c r="BH158" t="s">
        <v>74</v>
      </c>
      <c r="BI158" t="s">
        <v>74</v>
      </c>
      <c r="BJ158">
        <v>6</v>
      </c>
      <c r="BK158" t="s">
        <v>153</v>
      </c>
      <c r="BL158" t="s">
        <v>98</v>
      </c>
      <c r="BM158" t="s">
        <v>153</v>
      </c>
      <c r="BN158" t="s">
        <v>3001</v>
      </c>
      <c r="BO158">
        <v>23290340</v>
      </c>
      <c r="BP158" t="s">
        <v>74</v>
      </c>
      <c r="BQ158" t="s">
        <v>74</v>
      </c>
      <c r="BR158" t="s">
        <v>74</v>
      </c>
      <c r="BS158" t="s">
        <v>101</v>
      </c>
      <c r="BT158" t="s">
        <v>3002</v>
      </c>
      <c r="BU158" t="str">
        <f>HYPERLINK("https%3A%2F%2Fwww.webofscience.com%2Fwos%2Fwoscc%2Ffull-record%2FWOS:000334605300004","View Full Record in Web of Science")</f>
        <v>View Full Record in Web of Science</v>
      </c>
    </row>
    <row r="159" spans="1:73" x14ac:dyDescent="0.25">
      <c r="A159" t="s">
        <v>3787</v>
      </c>
      <c r="B159" t="s">
        <v>72</v>
      </c>
      <c r="C159" t="s">
        <v>3003</v>
      </c>
      <c r="D159" t="s">
        <v>74</v>
      </c>
      <c r="E159" t="s">
        <v>74</v>
      </c>
      <c r="F159" t="s">
        <v>74</v>
      </c>
      <c r="G159" t="s">
        <v>3004</v>
      </c>
      <c r="H159" t="s">
        <v>74</v>
      </c>
      <c r="I159" t="s">
        <v>74</v>
      </c>
      <c r="J159" t="s">
        <v>3005</v>
      </c>
      <c r="K159" t="s">
        <v>3006</v>
      </c>
      <c r="L159" t="s">
        <v>74</v>
      </c>
      <c r="M159" t="s">
        <v>74</v>
      </c>
      <c r="N159" t="s">
        <v>78</v>
      </c>
      <c r="O159" t="s">
        <v>79</v>
      </c>
      <c r="P159" t="s">
        <v>74</v>
      </c>
      <c r="Q159" t="s">
        <v>74</v>
      </c>
      <c r="R159" t="s">
        <v>74</v>
      </c>
      <c r="S159" t="s">
        <v>74</v>
      </c>
      <c r="T159" t="s">
        <v>74</v>
      </c>
      <c r="U159" t="s">
        <v>3007</v>
      </c>
      <c r="V159" t="s">
        <v>3008</v>
      </c>
      <c r="W159" t="s">
        <v>3009</v>
      </c>
      <c r="X159" t="s">
        <v>3010</v>
      </c>
      <c r="Y159" t="s">
        <v>74</v>
      </c>
      <c r="Z159" t="s">
        <v>3011</v>
      </c>
      <c r="AA159" t="s">
        <v>3012</v>
      </c>
      <c r="AB159" t="s">
        <v>3013</v>
      </c>
      <c r="AC159" t="s">
        <v>74</v>
      </c>
      <c r="AD159" t="s">
        <v>3014</v>
      </c>
      <c r="AE159" t="s">
        <v>3015</v>
      </c>
      <c r="AF159" t="s">
        <v>3016</v>
      </c>
      <c r="AG159" t="s">
        <v>74</v>
      </c>
      <c r="AH159">
        <v>51</v>
      </c>
      <c r="AI159">
        <v>9</v>
      </c>
      <c r="AJ159">
        <v>9</v>
      </c>
      <c r="AK159">
        <v>1</v>
      </c>
      <c r="AL159">
        <v>9</v>
      </c>
      <c r="AM159" t="s">
        <v>3017</v>
      </c>
      <c r="AN159" t="s">
        <v>3018</v>
      </c>
      <c r="AO159" t="s">
        <v>3019</v>
      </c>
      <c r="AP159" t="s">
        <v>3020</v>
      </c>
      <c r="AQ159" t="s">
        <v>3021</v>
      </c>
      <c r="AR159" t="s">
        <v>74</v>
      </c>
      <c r="AS159" t="s">
        <v>3022</v>
      </c>
      <c r="AT159" t="s">
        <v>3023</v>
      </c>
      <c r="AU159" t="s">
        <v>651</v>
      </c>
      <c r="AV159">
        <v>2017</v>
      </c>
      <c r="AW159">
        <v>55</v>
      </c>
      <c r="AX159">
        <v>3</v>
      </c>
      <c r="AY159" t="s">
        <v>74</v>
      </c>
      <c r="AZ159" t="s">
        <v>74</v>
      </c>
      <c r="BA159" t="s">
        <v>74</v>
      </c>
      <c r="BB159" t="s">
        <v>74</v>
      </c>
      <c r="BC159">
        <v>267</v>
      </c>
      <c r="BD159" t="s">
        <v>1970</v>
      </c>
      <c r="BE159" t="s">
        <v>74</v>
      </c>
      <c r="BF159" t="s">
        <v>3024</v>
      </c>
      <c r="BG159" t="str">
        <f>HYPERLINK("http://dx.doi.org/10.3347/kjp.2017.55.3.267","http://dx.doi.org/10.3347/kjp.2017.55.3.267")</f>
        <v>http://dx.doi.org/10.3347/kjp.2017.55.3.267</v>
      </c>
      <c r="BH159" t="s">
        <v>74</v>
      </c>
      <c r="BI159" t="s">
        <v>74</v>
      </c>
      <c r="BJ159">
        <v>19</v>
      </c>
      <c r="BK159" t="s">
        <v>550</v>
      </c>
      <c r="BL159" t="s">
        <v>98</v>
      </c>
      <c r="BM159" t="s">
        <v>550</v>
      </c>
      <c r="BN159" t="s">
        <v>3025</v>
      </c>
      <c r="BO159">
        <v>28719951</v>
      </c>
      <c r="BP159" t="s">
        <v>874</v>
      </c>
      <c r="BQ159" t="s">
        <v>74</v>
      </c>
      <c r="BR159" t="s">
        <v>74</v>
      </c>
      <c r="BS159" t="s">
        <v>101</v>
      </c>
      <c r="BT159" t="s">
        <v>3026</v>
      </c>
      <c r="BU159" t="str">
        <f>HYPERLINK("https%3A%2F%2Fwww.webofscience.com%2Fwos%2Fwoscc%2Ffull-record%2FWOS:000405411000005","View Full Record in Web of Science")</f>
        <v>View Full Record in Web of Science</v>
      </c>
    </row>
    <row r="160" spans="1:73" x14ac:dyDescent="0.25">
      <c r="A160" t="s">
        <v>3788</v>
      </c>
      <c r="B160" t="s">
        <v>72</v>
      </c>
      <c r="C160" t="s">
        <v>3027</v>
      </c>
      <c r="D160" t="s">
        <v>74</v>
      </c>
      <c r="E160" t="s">
        <v>74</v>
      </c>
      <c r="F160" t="s">
        <v>74</v>
      </c>
      <c r="G160" t="s">
        <v>3028</v>
      </c>
      <c r="H160" t="s">
        <v>74</v>
      </c>
      <c r="I160" t="s">
        <v>74</v>
      </c>
      <c r="J160" t="s">
        <v>3029</v>
      </c>
      <c r="K160" t="s">
        <v>3030</v>
      </c>
      <c r="L160" t="s">
        <v>74</v>
      </c>
      <c r="M160" t="s">
        <v>74</v>
      </c>
      <c r="N160" t="s">
        <v>78</v>
      </c>
      <c r="O160" t="s">
        <v>79</v>
      </c>
      <c r="P160" t="s">
        <v>74</v>
      </c>
      <c r="Q160" t="s">
        <v>74</v>
      </c>
      <c r="R160" t="s">
        <v>74</v>
      </c>
      <c r="S160" t="s">
        <v>74</v>
      </c>
      <c r="T160" t="s">
        <v>74</v>
      </c>
      <c r="U160" t="s">
        <v>3031</v>
      </c>
      <c r="V160" t="s">
        <v>3032</v>
      </c>
      <c r="W160" t="s">
        <v>3033</v>
      </c>
      <c r="X160" t="s">
        <v>3034</v>
      </c>
      <c r="Y160" t="s">
        <v>74</v>
      </c>
      <c r="Z160" t="s">
        <v>3035</v>
      </c>
      <c r="AA160" t="s">
        <v>3036</v>
      </c>
      <c r="AB160" t="s">
        <v>1143</v>
      </c>
      <c r="AC160" t="s">
        <v>497</v>
      </c>
      <c r="AD160" t="s">
        <v>3037</v>
      </c>
      <c r="AE160" t="s">
        <v>3038</v>
      </c>
      <c r="AF160" t="s">
        <v>3039</v>
      </c>
      <c r="AG160" t="s">
        <v>74</v>
      </c>
      <c r="AH160">
        <v>101</v>
      </c>
      <c r="AI160">
        <v>23</v>
      </c>
      <c r="AJ160">
        <v>26</v>
      </c>
      <c r="AK160">
        <v>8</v>
      </c>
      <c r="AL160">
        <v>33</v>
      </c>
      <c r="AM160" t="s">
        <v>358</v>
      </c>
      <c r="AN160" t="s">
        <v>243</v>
      </c>
      <c r="AO160" t="s">
        <v>359</v>
      </c>
      <c r="AP160" t="s">
        <v>3040</v>
      </c>
      <c r="AQ160" t="s">
        <v>3041</v>
      </c>
      <c r="AR160" t="s">
        <v>74</v>
      </c>
      <c r="AS160" t="s">
        <v>3042</v>
      </c>
      <c r="AT160" t="s">
        <v>3043</v>
      </c>
      <c r="AU160" t="s">
        <v>670</v>
      </c>
      <c r="AV160">
        <v>2018</v>
      </c>
      <c r="AW160">
        <v>73</v>
      </c>
      <c r="AX160" t="s">
        <v>74</v>
      </c>
      <c r="AY160" t="s">
        <v>74</v>
      </c>
      <c r="AZ160" t="s">
        <v>74</v>
      </c>
      <c r="BA160" t="s">
        <v>74</v>
      </c>
      <c r="BB160" t="s">
        <v>74</v>
      </c>
      <c r="BC160">
        <v>142</v>
      </c>
      <c r="BD160">
        <v>153</v>
      </c>
      <c r="BE160" t="s">
        <v>74</v>
      </c>
      <c r="BF160" t="s">
        <v>3044</v>
      </c>
      <c r="BG160" t="str">
        <f>HYPERLINK("http://dx.doi.org/10.1016/j.procbio.2018.08.001","http://dx.doi.org/10.1016/j.procbio.2018.08.001")</f>
        <v>http://dx.doi.org/10.1016/j.procbio.2018.08.001</v>
      </c>
      <c r="BH160" t="s">
        <v>74</v>
      </c>
      <c r="BI160" t="s">
        <v>74</v>
      </c>
      <c r="BJ160">
        <v>12</v>
      </c>
      <c r="BK160" t="s">
        <v>3045</v>
      </c>
      <c r="BL160" t="s">
        <v>98</v>
      </c>
      <c r="BM160" t="s">
        <v>3046</v>
      </c>
      <c r="BN160" t="s">
        <v>3047</v>
      </c>
      <c r="BO160" t="s">
        <v>74</v>
      </c>
      <c r="BP160" t="s">
        <v>74</v>
      </c>
      <c r="BQ160" t="s">
        <v>74</v>
      </c>
      <c r="BR160" t="s">
        <v>74</v>
      </c>
      <c r="BS160" t="s">
        <v>101</v>
      </c>
      <c r="BT160" t="s">
        <v>3048</v>
      </c>
      <c r="BU160" t="str">
        <f>HYPERLINK("https%3A%2F%2Fwww.webofscience.com%2Fwos%2Fwoscc%2Ffull-record%2FWOS:000447475300019","View Full Record in Web of Science")</f>
        <v>View Full Record in Web of Science</v>
      </c>
    </row>
    <row r="161" spans="1:73" x14ac:dyDescent="0.25">
      <c r="A161" t="s">
        <v>3789</v>
      </c>
      <c r="B161" t="s">
        <v>72</v>
      </c>
      <c r="C161" t="s">
        <v>3049</v>
      </c>
      <c r="D161" t="s">
        <v>74</v>
      </c>
      <c r="E161" t="s">
        <v>74</v>
      </c>
      <c r="F161" t="s">
        <v>74</v>
      </c>
      <c r="G161" t="s">
        <v>3050</v>
      </c>
      <c r="H161" t="s">
        <v>74</v>
      </c>
      <c r="I161" t="s">
        <v>74</v>
      </c>
      <c r="J161" t="s">
        <v>3051</v>
      </c>
      <c r="K161" t="s">
        <v>302</v>
      </c>
      <c r="L161" t="s">
        <v>74</v>
      </c>
      <c r="M161" t="s">
        <v>74</v>
      </c>
      <c r="N161" t="s">
        <v>78</v>
      </c>
      <c r="O161" t="s">
        <v>79</v>
      </c>
      <c r="P161" t="s">
        <v>74</v>
      </c>
      <c r="Q161" t="s">
        <v>74</v>
      </c>
      <c r="R161" t="s">
        <v>74</v>
      </c>
      <c r="S161" t="s">
        <v>74</v>
      </c>
      <c r="T161" t="s">
        <v>74</v>
      </c>
      <c r="U161" t="s">
        <v>3052</v>
      </c>
      <c r="V161" t="s">
        <v>3053</v>
      </c>
      <c r="W161" t="s">
        <v>3054</v>
      </c>
      <c r="X161" t="s">
        <v>3055</v>
      </c>
      <c r="Y161" t="s">
        <v>74</v>
      </c>
      <c r="Z161" t="s">
        <v>3056</v>
      </c>
      <c r="AA161" t="s">
        <v>518</v>
      </c>
      <c r="AB161" t="s">
        <v>3057</v>
      </c>
      <c r="AC161" t="s">
        <v>3058</v>
      </c>
      <c r="AD161" t="s">
        <v>74</v>
      </c>
      <c r="AE161" t="s">
        <v>74</v>
      </c>
      <c r="AF161" t="s">
        <v>74</v>
      </c>
      <c r="AG161" t="s">
        <v>74</v>
      </c>
      <c r="AH161">
        <v>47</v>
      </c>
      <c r="AI161">
        <v>19</v>
      </c>
      <c r="AJ161">
        <v>24</v>
      </c>
      <c r="AK161">
        <v>1</v>
      </c>
      <c r="AL161">
        <v>25</v>
      </c>
      <c r="AM161" t="s">
        <v>312</v>
      </c>
      <c r="AN161" t="s">
        <v>313</v>
      </c>
      <c r="AO161" t="s">
        <v>314</v>
      </c>
      <c r="AP161" t="s">
        <v>315</v>
      </c>
      <c r="AQ161" t="s">
        <v>74</v>
      </c>
      <c r="AR161" t="s">
        <v>74</v>
      </c>
      <c r="AS161" t="s">
        <v>316</v>
      </c>
      <c r="AT161" t="s">
        <v>317</v>
      </c>
      <c r="AU161" t="s">
        <v>3059</v>
      </c>
      <c r="AV161">
        <v>2014</v>
      </c>
      <c r="AW161">
        <v>7</v>
      </c>
      <c r="AX161" t="s">
        <v>74</v>
      </c>
      <c r="AY161" t="s">
        <v>74</v>
      </c>
      <c r="AZ161" t="s">
        <v>74</v>
      </c>
      <c r="BA161" t="s">
        <v>74</v>
      </c>
      <c r="BB161" t="s">
        <v>74</v>
      </c>
      <c r="BC161" t="s">
        <v>74</v>
      </c>
      <c r="BD161" t="s">
        <v>74</v>
      </c>
      <c r="BE161" t="s">
        <v>74</v>
      </c>
      <c r="BF161" t="s">
        <v>3060</v>
      </c>
      <c r="BG161" t="str">
        <f>HYPERLINK("http://dx.doi.org/10.1186/1756-3305-7-100","http://dx.doi.org/10.1186/1756-3305-7-100")</f>
        <v>http://dx.doi.org/10.1186/1756-3305-7-100</v>
      </c>
      <c r="BH161" t="s">
        <v>74</v>
      </c>
      <c r="BI161" t="s">
        <v>74</v>
      </c>
      <c r="BJ161">
        <v>8</v>
      </c>
      <c r="BK161" t="s">
        <v>320</v>
      </c>
      <c r="BL161" t="s">
        <v>98</v>
      </c>
      <c r="BM161" t="s">
        <v>320</v>
      </c>
      <c r="BN161" t="s">
        <v>3061</v>
      </c>
      <c r="BO161">
        <v>24612453</v>
      </c>
      <c r="BP161" t="s">
        <v>484</v>
      </c>
      <c r="BQ161" t="s">
        <v>74</v>
      </c>
      <c r="BR161" t="s">
        <v>74</v>
      </c>
      <c r="BS161" t="s">
        <v>101</v>
      </c>
      <c r="BT161" t="s">
        <v>3062</v>
      </c>
      <c r="BU161" t="str">
        <f>HYPERLINK("https%3A%2F%2Fwww.webofscience.com%2Fwos%2Fwoscc%2Ffull-record%2FWOS:000335073900004","View Full Record in Web of Science")</f>
        <v>View Full Record in Web of Science</v>
      </c>
    </row>
    <row r="162" spans="1:73" x14ac:dyDescent="0.25">
      <c r="A162" t="s">
        <v>3790</v>
      </c>
      <c r="B162" t="s">
        <v>72</v>
      </c>
      <c r="C162" t="s">
        <v>3063</v>
      </c>
      <c r="D162" t="s">
        <v>74</v>
      </c>
      <c r="E162" t="s">
        <v>74</v>
      </c>
      <c r="F162" t="s">
        <v>74</v>
      </c>
      <c r="G162" t="s">
        <v>3064</v>
      </c>
      <c r="H162" t="s">
        <v>74</v>
      </c>
      <c r="I162" t="s">
        <v>74</v>
      </c>
      <c r="J162" t="s">
        <v>3065</v>
      </c>
      <c r="K162" t="s">
        <v>3066</v>
      </c>
      <c r="L162" t="s">
        <v>74</v>
      </c>
      <c r="M162" t="s">
        <v>74</v>
      </c>
      <c r="N162" t="s">
        <v>78</v>
      </c>
      <c r="O162" t="s">
        <v>79</v>
      </c>
      <c r="P162" t="s">
        <v>74</v>
      </c>
      <c r="Q162" t="s">
        <v>74</v>
      </c>
      <c r="R162" t="s">
        <v>74</v>
      </c>
      <c r="S162" t="s">
        <v>74</v>
      </c>
      <c r="T162" t="s">
        <v>74</v>
      </c>
      <c r="U162" t="s">
        <v>3067</v>
      </c>
      <c r="V162" t="s">
        <v>3068</v>
      </c>
      <c r="W162" t="s">
        <v>3069</v>
      </c>
      <c r="X162" t="s">
        <v>3070</v>
      </c>
      <c r="Y162" t="s">
        <v>74</v>
      </c>
      <c r="Z162" t="s">
        <v>3071</v>
      </c>
      <c r="AA162" t="s">
        <v>3072</v>
      </c>
      <c r="AB162" t="s">
        <v>1143</v>
      </c>
      <c r="AC162" t="s">
        <v>3073</v>
      </c>
      <c r="AD162" t="s">
        <v>3074</v>
      </c>
      <c r="AE162" t="s">
        <v>3075</v>
      </c>
      <c r="AF162" t="s">
        <v>3076</v>
      </c>
      <c r="AG162" t="s">
        <v>74</v>
      </c>
      <c r="AH162">
        <v>57</v>
      </c>
      <c r="AI162">
        <v>6</v>
      </c>
      <c r="AJ162">
        <v>6</v>
      </c>
      <c r="AK162">
        <v>8</v>
      </c>
      <c r="AL162">
        <v>23</v>
      </c>
      <c r="AM162" t="s">
        <v>3077</v>
      </c>
      <c r="AN162" t="s">
        <v>313</v>
      </c>
      <c r="AO162" t="s">
        <v>3078</v>
      </c>
      <c r="AP162" t="s">
        <v>3079</v>
      </c>
      <c r="AQ162" t="s">
        <v>74</v>
      </c>
      <c r="AR162" t="s">
        <v>74</v>
      </c>
      <c r="AS162" t="s">
        <v>3066</v>
      </c>
      <c r="AT162" t="s">
        <v>3080</v>
      </c>
      <c r="AU162" t="s">
        <v>3081</v>
      </c>
      <c r="AV162">
        <v>2021</v>
      </c>
      <c r="AW162">
        <v>9</v>
      </c>
      <c r="AX162" t="s">
        <v>74</v>
      </c>
      <c r="AY162" t="s">
        <v>74</v>
      </c>
      <c r="AZ162" t="s">
        <v>74</v>
      </c>
      <c r="BA162" t="s">
        <v>74</v>
      </c>
      <c r="BB162" t="s">
        <v>74</v>
      </c>
      <c r="BC162" t="s">
        <v>74</v>
      </c>
      <c r="BD162" t="s">
        <v>74</v>
      </c>
      <c r="BE162" t="s">
        <v>3082</v>
      </c>
      <c r="BF162" t="s">
        <v>3083</v>
      </c>
      <c r="BG162" t="str">
        <f>HYPERLINK("http://dx.doi.org/10.7717/peerj.11254","http://dx.doi.org/10.7717/peerj.11254")</f>
        <v>http://dx.doi.org/10.7717/peerj.11254</v>
      </c>
      <c r="BH162" t="s">
        <v>74</v>
      </c>
      <c r="BI162" t="s">
        <v>74</v>
      </c>
      <c r="BJ162">
        <v>24</v>
      </c>
      <c r="BK162" t="s">
        <v>1197</v>
      </c>
      <c r="BL162" t="s">
        <v>98</v>
      </c>
      <c r="BM162" t="s">
        <v>1198</v>
      </c>
      <c r="BN162" t="s">
        <v>3084</v>
      </c>
      <c r="BO162" t="s">
        <v>74</v>
      </c>
      <c r="BP162" t="s">
        <v>205</v>
      </c>
      <c r="BQ162" t="s">
        <v>74</v>
      </c>
      <c r="BR162" t="s">
        <v>74</v>
      </c>
      <c r="BS162" t="s">
        <v>101</v>
      </c>
      <c r="BT162" t="s">
        <v>3085</v>
      </c>
      <c r="BU162" t="str">
        <f>HYPERLINK("https%3A%2F%2Fwww.webofscience.com%2Fwos%2Fwoscc%2Ffull-record%2FWOS:000647030000003","View Full Record in Web of Science")</f>
        <v>View Full Record in Web of Science</v>
      </c>
    </row>
    <row r="163" spans="1:73" x14ac:dyDescent="0.25">
      <c r="A163" t="s">
        <v>3791</v>
      </c>
      <c r="B163" t="s">
        <v>72</v>
      </c>
      <c r="C163" t="s">
        <v>3086</v>
      </c>
      <c r="D163" t="s">
        <v>74</v>
      </c>
      <c r="E163" t="s">
        <v>74</v>
      </c>
      <c r="F163" t="s">
        <v>74</v>
      </c>
      <c r="G163" t="s">
        <v>3086</v>
      </c>
      <c r="H163" t="s">
        <v>74</v>
      </c>
      <c r="I163" t="s">
        <v>74</v>
      </c>
      <c r="J163" t="s">
        <v>3087</v>
      </c>
      <c r="K163" t="s">
        <v>2359</v>
      </c>
      <c r="L163" t="s">
        <v>74</v>
      </c>
      <c r="M163" t="s">
        <v>74</v>
      </c>
      <c r="N163" t="s">
        <v>78</v>
      </c>
      <c r="O163" t="s">
        <v>79</v>
      </c>
      <c r="P163" t="s">
        <v>74</v>
      </c>
      <c r="Q163" t="s">
        <v>74</v>
      </c>
      <c r="R163" t="s">
        <v>74</v>
      </c>
      <c r="S163" t="s">
        <v>74</v>
      </c>
      <c r="T163" t="s">
        <v>74</v>
      </c>
      <c r="U163" t="s">
        <v>3088</v>
      </c>
      <c r="V163" t="s">
        <v>3089</v>
      </c>
      <c r="W163" t="s">
        <v>3090</v>
      </c>
      <c r="X163" t="s">
        <v>3091</v>
      </c>
      <c r="Y163" t="s">
        <v>74</v>
      </c>
      <c r="Z163" t="s">
        <v>3092</v>
      </c>
      <c r="AA163" t="s">
        <v>74</v>
      </c>
      <c r="AB163" t="s">
        <v>3093</v>
      </c>
      <c r="AC163" t="s">
        <v>74</v>
      </c>
      <c r="AD163" t="s">
        <v>74</v>
      </c>
      <c r="AE163" t="s">
        <v>74</v>
      </c>
      <c r="AF163" t="s">
        <v>74</v>
      </c>
      <c r="AG163" t="s">
        <v>74</v>
      </c>
      <c r="AH163">
        <v>36</v>
      </c>
      <c r="AI163">
        <v>36</v>
      </c>
      <c r="AJ163">
        <v>39</v>
      </c>
      <c r="AK163">
        <v>0</v>
      </c>
      <c r="AL163">
        <v>5</v>
      </c>
      <c r="AM163" t="s">
        <v>3094</v>
      </c>
      <c r="AN163" t="s">
        <v>89</v>
      </c>
      <c r="AO163" t="s">
        <v>3095</v>
      </c>
      <c r="AP163" t="s">
        <v>2371</v>
      </c>
      <c r="AQ163" t="s">
        <v>74</v>
      </c>
      <c r="AR163" t="s">
        <v>74</v>
      </c>
      <c r="AS163" t="s">
        <v>2372</v>
      </c>
      <c r="AT163" t="s">
        <v>2373</v>
      </c>
      <c r="AU163" t="s">
        <v>222</v>
      </c>
      <c r="AV163">
        <v>1998</v>
      </c>
      <c r="AW163">
        <v>15</v>
      </c>
      <c r="AX163">
        <v>12</v>
      </c>
      <c r="AY163" t="s">
        <v>74</v>
      </c>
      <c r="AZ163" t="s">
        <v>74</v>
      </c>
      <c r="BA163" t="s">
        <v>74</v>
      </c>
      <c r="BB163" t="s">
        <v>74</v>
      </c>
      <c r="BC163">
        <v>1141</v>
      </c>
      <c r="BD163">
        <v>1147</v>
      </c>
      <c r="BE163" t="s">
        <v>74</v>
      </c>
      <c r="BF163" t="s">
        <v>74</v>
      </c>
      <c r="BG163" t="s">
        <v>74</v>
      </c>
      <c r="BH163" t="s">
        <v>74</v>
      </c>
      <c r="BI163" t="s">
        <v>74</v>
      </c>
      <c r="BJ163">
        <v>7</v>
      </c>
      <c r="BK163" t="s">
        <v>2375</v>
      </c>
      <c r="BL163" t="s">
        <v>98</v>
      </c>
      <c r="BM163" t="s">
        <v>2375</v>
      </c>
      <c r="BN163" t="s">
        <v>3096</v>
      </c>
      <c r="BO163">
        <v>10372969</v>
      </c>
      <c r="BP163" t="s">
        <v>74</v>
      </c>
      <c r="BQ163" t="s">
        <v>74</v>
      </c>
      <c r="BR163" t="s">
        <v>74</v>
      </c>
      <c r="BS163" t="s">
        <v>101</v>
      </c>
      <c r="BT163" t="s">
        <v>3097</v>
      </c>
      <c r="BU163" t="str">
        <f>HYPERLINK("https%3A%2F%2Fwww.webofscience.com%2Fwos%2Fwoscc%2Ffull-record%2FWOS:000080875200005","View Full Record in Web of Science")</f>
        <v>View Full Record in Web of Science</v>
      </c>
    </row>
    <row r="164" spans="1:73" x14ac:dyDescent="0.25">
      <c r="A164" t="s">
        <v>3792</v>
      </c>
      <c r="B164" t="s">
        <v>72</v>
      </c>
      <c r="C164" t="s">
        <v>3098</v>
      </c>
      <c r="D164" t="s">
        <v>74</v>
      </c>
      <c r="E164" t="s">
        <v>74</v>
      </c>
      <c r="F164" t="s">
        <v>74</v>
      </c>
      <c r="G164" t="s">
        <v>3099</v>
      </c>
      <c r="H164" t="s">
        <v>74</v>
      </c>
      <c r="I164" t="s">
        <v>74</v>
      </c>
      <c r="J164" t="s">
        <v>3100</v>
      </c>
      <c r="K164" t="s">
        <v>3101</v>
      </c>
      <c r="L164" t="s">
        <v>74</v>
      </c>
      <c r="M164" t="s">
        <v>74</v>
      </c>
      <c r="N164" t="s">
        <v>78</v>
      </c>
      <c r="O164" t="s">
        <v>79</v>
      </c>
      <c r="P164" t="s">
        <v>74</v>
      </c>
      <c r="Q164" t="s">
        <v>74</v>
      </c>
      <c r="R164" t="s">
        <v>74</v>
      </c>
      <c r="S164" t="s">
        <v>74</v>
      </c>
      <c r="T164" t="s">
        <v>74</v>
      </c>
      <c r="U164" t="s">
        <v>3102</v>
      </c>
      <c r="V164" t="s">
        <v>3103</v>
      </c>
      <c r="W164" t="s">
        <v>3104</v>
      </c>
      <c r="X164" t="s">
        <v>3105</v>
      </c>
      <c r="Y164" t="s">
        <v>74</v>
      </c>
      <c r="Z164" t="s">
        <v>3106</v>
      </c>
      <c r="AA164" t="s">
        <v>3107</v>
      </c>
      <c r="AB164" t="s">
        <v>3108</v>
      </c>
      <c r="AC164" t="s">
        <v>3109</v>
      </c>
      <c r="AD164" t="s">
        <v>3110</v>
      </c>
      <c r="AE164" t="s">
        <v>3111</v>
      </c>
      <c r="AF164" t="s">
        <v>3112</v>
      </c>
      <c r="AG164" t="s">
        <v>74</v>
      </c>
      <c r="AH164">
        <v>73</v>
      </c>
      <c r="AI164">
        <v>0</v>
      </c>
      <c r="AJ164">
        <v>0</v>
      </c>
      <c r="AK164">
        <v>17</v>
      </c>
      <c r="AL164">
        <v>17</v>
      </c>
      <c r="AM164" t="s">
        <v>450</v>
      </c>
      <c r="AN164" t="s">
        <v>451</v>
      </c>
      <c r="AO164" t="s">
        <v>1017</v>
      </c>
      <c r="AP164" t="s">
        <v>3113</v>
      </c>
      <c r="AQ164" t="s">
        <v>74</v>
      </c>
      <c r="AR164" t="s">
        <v>74</v>
      </c>
      <c r="AS164" t="s">
        <v>3114</v>
      </c>
      <c r="AT164" t="s">
        <v>3115</v>
      </c>
      <c r="AU164" t="s">
        <v>95</v>
      </c>
      <c r="AV164">
        <v>2022</v>
      </c>
      <c r="AW164">
        <v>27</v>
      </c>
      <c r="AX164" t="s">
        <v>74</v>
      </c>
      <c r="AY164" t="s">
        <v>74</v>
      </c>
      <c r="AZ164" t="s">
        <v>74</v>
      </c>
      <c r="BA164" t="s">
        <v>74</v>
      </c>
      <c r="BB164" t="s">
        <v>74</v>
      </c>
      <c r="BC164" t="s">
        <v>74</v>
      </c>
      <c r="BD164" t="s">
        <v>74</v>
      </c>
      <c r="BE164">
        <v>102459</v>
      </c>
      <c r="BF164" t="s">
        <v>3116</v>
      </c>
      <c r="BG164" t="str">
        <f>HYPERLINK("http://dx.doi.org/10.1016/j.eti.2022.102459","http://dx.doi.org/10.1016/j.eti.2022.102459")</f>
        <v>http://dx.doi.org/10.1016/j.eti.2022.102459</v>
      </c>
      <c r="BH164" t="s">
        <v>74</v>
      </c>
      <c r="BI164" t="s">
        <v>74</v>
      </c>
      <c r="BJ164">
        <v>16</v>
      </c>
      <c r="BK164" t="s">
        <v>3117</v>
      </c>
      <c r="BL164" t="s">
        <v>98</v>
      </c>
      <c r="BM164" t="s">
        <v>3118</v>
      </c>
      <c r="BN164" t="s">
        <v>3119</v>
      </c>
      <c r="BO164" t="s">
        <v>74</v>
      </c>
      <c r="BP164" t="s">
        <v>205</v>
      </c>
      <c r="BQ164" t="s">
        <v>74</v>
      </c>
      <c r="BR164" t="s">
        <v>74</v>
      </c>
      <c r="BS164" t="s">
        <v>101</v>
      </c>
      <c r="BT164" t="s">
        <v>3120</v>
      </c>
      <c r="BU164" t="str">
        <f>HYPERLINK("https%3A%2F%2Fwww.webofscience.com%2Fwos%2Fwoscc%2Ffull-record%2FWOS:000797474800008","View Full Record in Web of Science")</f>
        <v>View Full Record in Web of Science</v>
      </c>
    </row>
    <row r="165" spans="1:73" x14ac:dyDescent="0.25">
      <c r="A165" t="s">
        <v>3793</v>
      </c>
      <c r="B165" t="s">
        <v>72</v>
      </c>
      <c r="C165" t="s">
        <v>3121</v>
      </c>
      <c r="D165" t="s">
        <v>74</v>
      </c>
      <c r="E165" t="s">
        <v>74</v>
      </c>
      <c r="F165" t="s">
        <v>74</v>
      </c>
      <c r="G165" t="s">
        <v>3122</v>
      </c>
      <c r="H165" t="s">
        <v>74</v>
      </c>
      <c r="I165" t="s">
        <v>74</v>
      </c>
      <c r="J165" t="s">
        <v>3123</v>
      </c>
      <c r="K165" t="s">
        <v>757</v>
      </c>
      <c r="L165" t="s">
        <v>74</v>
      </c>
      <c r="M165" t="s">
        <v>74</v>
      </c>
      <c r="N165" t="s">
        <v>78</v>
      </c>
      <c r="O165" t="s">
        <v>233</v>
      </c>
      <c r="P165" t="s">
        <v>74</v>
      </c>
      <c r="Q165" t="s">
        <v>74</v>
      </c>
      <c r="R165" t="s">
        <v>74</v>
      </c>
      <c r="S165" t="s">
        <v>74</v>
      </c>
      <c r="T165" t="s">
        <v>74</v>
      </c>
      <c r="U165" t="s">
        <v>3124</v>
      </c>
      <c r="V165" t="s">
        <v>3125</v>
      </c>
      <c r="W165" t="s">
        <v>3126</v>
      </c>
      <c r="X165" t="s">
        <v>3127</v>
      </c>
      <c r="Y165" t="s">
        <v>74</v>
      </c>
      <c r="Z165" t="s">
        <v>3128</v>
      </c>
      <c r="AA165" t="s">
        <v>3129</v>
      </c>
      <c r="AB165" t="s">
        <v>74</v>
      </c>
      <c r="AC165" t="s">
        <v>74</v>
      </c>
      <c r="AD165" t="s">
        <v>3130</v>
      </c>
      <c r="AE165" t="s">
        <v>3131</v>
      </c>
      <c r="AF165" t="s">
        <v>3132</v>
      </c>
      <c r="AG165" t="s">
        <v>74</v>
      </c>
      <c r="AH165">
        <v>101</v>
      </c>
      <c r="AI165">
        <v>38</v>
      </c>
      <c r="AJ165">
        <v>41</v>
      </c>
      <c r="AK165">
        <v>2</v>
      </c>
      <c r="AL165">
        <v>22</v>
      </c>
      <c r="AM165" t="s">
        <v>450</v>
      </c>
      <c r="AN165" t="s">
        <v>451</v>
      </c>
      <c r="AO165" t="s">
        <v>452</v>
      </c>
      <c r="AP165" t="s">
        <v>767</v>
      </c>
      <c r="AQ165" t="s">
        <v>768</v>
      </c>
      <c r="AR165" t="s">
        <v>74</v>
      </c>
      <c r="AS165" t="s">
        <v>769</v>
      </c>
      <c r="AT165" t="s">
        <v>770</v>
      </c>
      <c r="AU165" t="s">
        <v>271</v>
      </c>
      <c r="AV165">
        <v>2015</v>
      </c>
      <c r="AW165">
        <v>141</v>
      </c>
      <c r="AX165" t="s">
        <v>74</v>
      </c>
      <c r="AY165" t="s">
        <v>3133</v>
      </c>
      <c r="AZ165" t="s">
        <v>74</v>
      </c>
      <c r="BA165" t="s">
        <v>74</v>
      </c>
      <c r="BB165" t="s">
        <v>74</v>
      </c>
      <c r="BC165">
        <v>46</v>
      </c>
      <c r="BD165">
        <v>53</v>
      </c>
      <c r="BE165" t="s">
        <v>74</v>
      </c>
      <c r="BF165" t="s">
        <v>3134</v>
      </c>
      <c r="BG165" t="str">
        <f>HYPERLINK("http://dx.doi.org/10.1016/j.actatropica.2014.10.002","http://dx.doi.org/10.1016/j.actatropica.2014.10.002")</f>
        <v>http://dx.doi.org/10.1016/j.actatropica.2014.10.002</v>
      </c>
      <c r="BH165" t="s">
        <v>74</v>
      </c>
      <c r="BI165" t="s">
        <v>74</v>
      </c>
      <c r="BJ165">
        <v>8</v>
      </c>
      <c r="BK165" t="s">
        <v>320</v>
      </c>
      <c r="BL165" t="s">
        <v>98</v>
      </c>
      <c r="BM165" t="s">
        <v>320</v>
      </c>
      <c r="BN165" t="s">
        <v>3135</v>
      </c>
      <c r="BO165">
        <v>25312338</v>
      </c>
      <c r="BP165" t="s">
        <v>711</v>
      </c>
      <c r="BQ165" t="s">
        <v>74</v>
      </c>
      <c r="BR165" t="s">
        <v>74</v>
      </c>
      <c r="BS165" t="s">
        <v>101</v>
      </c>
      <c r="BT165" t="s">
        <v>3136</v>
      </c>
      <c r="BU165" t="str">
        <f>HYPERLINK("https%3A%2F%2Fwww.webofscience.com%2Fwos%2Fwoscc%2Ffull-record%2FWOS:000347583000007","View Full Record in Web of Science")</f>
        <v>View Full Record in Web of Science</v>
      </c>
    </row>
    <row r="166" spans="1:73" x14ac:dyDescent="0.25">
      <c r="A166" t="s">
        <v>3794</v>
      </c>
      <c r="B166" t="s">
        <v>72</v>
      </c>
      <c r="C166" t="s">
        <v>3137</v>
      </c>
      <c r="D166" t="s">
        <v>74</v>
      </c>
      <c r="E166" t="s">
        <v>74</v>
      </c>
      <c r="F166" t="s">
        <v>74</v>
      </c>
      <c r="G166" t="s">
        <v>3137</v>
      </c>
      <c r="H166" t="s">
        <v>74</v>
      </c>
      <c r="I166" t="s">
        <v>74</v>
      </c>
      <c r="J166" t="s">
        <v>3138</v>
      </c>
      <c r="K166" t="s">
        <v>3139</v>
      </c>
      <c r="L166" t="s">
        <v>74</v>
      </c>
      <c r="M166" t="s">
        <v>74</v>
      </c>
      <c r="N166" t="s">
        <v>78</v>
      </c>
      <c r="O166" t="s">
        <v>79</v>
      </c>
      <c r="P166" t="s">
        <v>74</v>
      </c>
      <c r="Q166" t="s">
        <v>74</v>
      </c>
      <c r="R166" t="s">
        <v>74</v>
      </c>
      <c r="S166" t="s">
        <v>74</v>
      </c>
      <c r="T166" t="s">
        <v>74</v>
      </c>
      <c r="U166" t="s">
        <v>74</v>
      </c>
      <c r="V166" t="s">
        <v>3140</v>
      </c>
      <c r="W166" t="s">
        <v>3141</v>
      </c>
      <c r="X166" t="s">
        <v>3142</v>
      </c>
      <c r="Y166" t="s">
        <v>74</v>
      </c>
      <c r="Z166" t="s">
        <v>3143</v>
      </c>
      <c r="AA166" t="s">
        <v>796</v>
      </c>
      <c r="AB166" t="s">
        <v>74</v>
      </c>
      <c r="AC166" t="s">
        <v>74</v>
      </c>
      <c r="AD166" t="s">
        <v>74</v>
      </c>
      <c r="AE166" t="s">
        <v>74</v>
      </c>
      <c r="AF166" t="s">
        <v>74</v>
      </c>
      <c r="AG166" t="s">
        <v>74</v>
      </c>
      <c r="AH166">
        <v>31</v>
      </c>
      <c r="AI166">
        <v>33</v>
      </c>
      <c r="AJ166">
        <v>34</v>
      </c>
      <c r="AK166">
        <v>0</v>
      </c>
      <c r="AL166">
        <v>3</v>
      </c>
      <c r="AM166" t="s">
        <v>3144</v>
      </c>
      <c r="AN166" t="s">
        <v>3145</v>
      </c>
      <c r="AO166" t="s">
        <v>3146</v>
      </c>
      <c r="AP166" t="s">
        <v>3147</v>
      </c>
      <c r="AQ166" t="s">
        <v>3148</v>
      </c>
      <c r="AR166" t="s">
        <v>74</v>
      </c>
      <c r="AS166" t="s">
        <v>3149</v>
      </c>
      <c r="AT166" t="s">
        <v>3150</v>
      </c>
      <c r="AU166" t="s">
        <v>3151</v>
      </c>
      <c r="AV166">
        <v>2004</v>
      </c>
      <c r="AW166">
        <v>189</v>
      </c>
      <c r="AX166">
        <v>7</v>
      </c>
      <c r="AY166" t="s">
        <v>74</v>
      </c>
      <c r="AZ166" t="s">
        <v>74</v>
      </c>
      <c r="BA166" t="s">
        <v>74</v>
      </c>
      <c r="BB166" t="s">
        <v>74</v>
      </c>
      <c r="BC166">
        <v>1257</v>
      </c>
      <c r="BD166">
        <v>1264</v>
      </c>
      <c r="BE166" t="s">
        <v>74</v>
      </c>
      <c r="BF166" t="s">
        <v>3152</v>
      </c>
      <c r="BG166" t="str">
        <f>HYPERLINK("http://dx.doi.org/10.1086/382752","http://dx.doi.org/10.1086/382752")</f>
        <v>http://dx.doi.org/10.1086/382752</v>
      </c>
      <c r="BH166" t="s">
        <v>74</v>
      </c>
      <c r="BI166" t="s">
        <v>74</v>
      </c>
      <c r="BJ166">
        <v>8</v>
      </c>
      <c r="BK166" t="s">
        <v>3153</v>
      </c>
      <c r="BL166" t="s">
        <v>98</v>
      </c>
      <c r="BM166" t="s">
        <v>3153</v>
      </c>
      <c r="BN166" t="s">
        <v>3154</v>
      </c>
      <c r="BO166">
        <v>15031795</v>
      </c>
      <c r="BP166" t="s">
        <v>74</v>
      </c>
      <c r="BQ166" t="s">
        <v>74</v>
      </c>
      <c r="BR166" t="s">
        <v>74</v>
      </c>
      <c r="BS166" t="s">
        <v>101</v>
      </c>
      <c r="BT166" t="s">
        <v>3155</v>
      </c>
      <c r="BU166" t="str">
        <f>HYPERLINK("https%3A%2F%2Fwww.webofscience.com%2Fwos%2Fwoscc%2Ffull-record%2FWOS:000220338200017","View Full Record in Web of Science")</f>
        <v>View Full Record in Web of Science</v>
      </c>
    </row>
    <row r="167" spans="1:73" x14ac:dyDescent="0.25">
      <c r="A167" t="s">
        <v>3795</v>
      </c>
      <c r="B167" t="s">
        <v>72</v>
      </c>
      <c r="C167" t="s">
        <v>3156</v>
      </c>
      <c r="D167" t="s">
        <v>74</v>
      </c>
      <c r="E167" t="s">
        <v>74</v>
      </c>
      <c r="F167" t="s">
        <v>74</v>
      </c>
      <c r="G167" t="s">
        <v>3157</v>
      </c>
      <c r="H167" t="s">
        <v>74</v>
      </c>
      <c r="I167" t="s">
        <v>74</v>
      </c>
      <c r="J167" t="s">
        <v>3158</v>
      </c>
      <c r="K167" t="s">
        <v>3159</v>
      </c>
      <c r="L167" t="s">
        <v>74</v>
      </c>
      <c r="M167" t="s">
        <v>74</v>
      </c>
      <c r="N167" t="s">
        <v>78</v>
      </c>
      <c r="O167" t="s">
        <v>79</v>
      </c>
      <c r="P167" t="s">
        <v>74</v>
      </c>
      <c r="Q167" t="s">
        <v>74</v>
      </c>
      <c r="R167" t="s">
        <v>74</v>
      </c>
      <c r="S167" t="s">
        <v>74</v>
      </c>
      <c r="T167" t="s">
        <v>74</v>
      </c>
      <c r="U167" t="s">
        <v>3160</v>
      </c>
      <c r="V167" t="s">
        <v>3161</v>
      </c>
      <c r="W167" t="s">
        <v>3162</v>
      </c>
      <c r="X167" t="s">
        <v>3163</v>
      </c>
      <c r="Y167" t="s">
        <v>74</v>
      </c>
      <c r="Z167" t="s">
        <v>3164</v>
      </c>
      <c r="AA167" t="s">
        <v>3165</v>
      </c>
      <c r="AB167" t="s">
        <v>74</v>
      </c>
      <c r="AC167" t="s">
        <v>894</v>
      </c>
      <c r="AD167" t="s">
        <v>74</v>
      </c>
      <c r="AE167" t="s">
        <v>74</v>
      </c>
      <c r="AF167" t="s">
        <v>74</v>
      </c>
      <c r="AG167" t="s">
        <v>74</v>
      </c>
      <c r="AH167">
        <v>74</v>
      </c>
      <c r="AI167">
        <v>2</v>
      </c>
      <c r="AJ167">
        <v>2</v>
      </c>
      <c r="AK167">
        <v>2</v>
      </c>
      <c r="AL167">
        <v>2</v>
      </c>
      <c r="AM167" t="s">
        <v>382</v>
      </c>
      <c r="AN167" t="s">
        <v>383</v>
      </c>
      <c r="AO167" t="s">
        <v>384</v>
      </c>
      <c r="AP167" t="s">
        <v>3166</v>
      </c>
      <c r="AQ167" t="s">
        <v>74</v>
      </c>
      <c r="AR167" t="s">
        <v>74</v>
      </c>
      <c r="AS167" t="s">
        <v>3167</v>
      </c>
      <c r="AT167" t="s">
        <v>3168</v>
      </c>
      <c r="AU167" t="s">
        <v>3169</v>
      </c>
      <c r="AV167">
        <v>2022</v>
      </c>
      <c r="AW167">
        <v>13</v>
      </c>
      <c r="AX167" t="s">
        <v>74</v>
      </c>
      <c r="AY167" t="s">
        <v>74</v>
      </c>
      <c r="AZ167" t="s">
        <v>74</v>
      </c>
      <c r="BA167" t="s">
        <v>74</v>
      </c>
      <c r="BB167" t="s">
        <v>74</v>
      </c>
      <c r="BC167" t="s">
        <v>74</v>
      </c>
      <c r="BD167" t="s">
        <v>74</v>
      </c>
      <c r="BE167">
        <v>856863</v>
      </c>
      <c r="BF167" t="s">
        <v>3170</v>
      </c>
      <c r="BG167" t="str">
        <f>HYPERLINK("http://dx.doi.org/10.3389/fpls.2022.856863","http://dx.doi.org/10.3389/fpls.2022.856863")</f>
        <v>http://dx.doi.org/10.3389/fpls.2022.856863</v>
      </c>
      <c r="BH167" t="s">
        <v>74</v>
      </c>
      <c r="BI167" t="s">
        <v>74</v>
      </c>
      <c r="BJ167">
        <v>13</v>
      </c>
      <c r="BK167" t="s">
        <v>3171</v>
      </c>
      <c r="BL167" t="s">
        <v>98</v>
      </c>
      <c r="BM167" t="s">
        <v>3171</v>
      </c>
      <c r="BN167" t="s">
        <v>3172</v>
      </c>
      <c r="BO167">
        <v>35656014</v>
      </c>
      <c r="BP167" t="s">
        <v>484</v>
      </c>
      <c r="BQ167" t="s">
        <v>74</v>
      </c>
      <c r="BR167" t="s">
        <v>74</v>
      </c>
      <c r="BS167" t="s">
        <v>101</v>
      </c>
      <c r="BT167" t="s">
        <v>3173</v>
      </c>
      <c r="BU167" t="str">
        <f>HYPERLINK("https%3A%2F%2Fwww.webofscience.com%2Fwos%2Fwoscc%2Ffull-record%2FWOS:000804104300001","View Full Record in Web of Science")</f>
        <v>View Full Record in Web of Science</v>
      </c>
    </row>
    <row r="168" spans="1:73" x14ac:dyDescent="0.25">
      <c r="A168" t="s">
        <v>3796</v>
      </c>
      <c r="B168" t="s">
        <v>72</v>
      </c>
      <c r="C168" t="s">
        <v>3174</v>
      </c>
      <c r="D168" t="s">
        <v>74</v>
      </c>
      <c r="E168" t="s">
        <v>74</v>
      </c>
      <c r="F168" t="s">
        <v>74</v>
      </c>
      <c r="G168" t="s">
        <v>3175</v>
      </c>
      <c r="H168" t="s">
        <v>74</v>
      </c>
      <c r="I168" t="s">
        <v>74</v>
      </c>
      <c r="J168" t="s">
        <v>3176</v>
      </c>
      <c r="K168" t="s">
        <v>302</v>
      </c>
      <c r="L168" t="s">
        <v>74</v>
      </c>
      <c r="M168" t="s">
        <v>74</v>
      </c>
      <c r="N168" t="s">
        <v>78</v>
      </c>
      <c r="O168" t="s">
        <v>79</v>
      </c>
      <c r="P168" t="s">
        <v>74</v>
      </c>
      <c r="Q168" t="s">
        <v>74</v>
      </c>
      <c r="R168" t="s">
        <v>74</v>
      </c>
      <c r="S168" t="s">
        <v>74</v>
      </c>
      <c r="T168" t="s">
        <v>74</v>
      </c>
      <c r="U168" t="s">
        <v>3177</v>
      </c>
      <c r="V168" t="s">
        <v>3178</v>
      </c>
      <c r="W168" t="s">
        <v>3179</v>
      </c>
      <c r="X168" t="s">
        <v>3180</v>
      </c>
      <c r="Y168" t="s">
        <v>74</v>
      </c>
      <c r="Z168" t="s">
        <v>3181</v>
      </c>
      <c r="AA168" t="s">
        <v>3182</v>
      </c>
      <c r="AB168" t="s">
        <v>722</v>
      </c>
      <c r="AC168" t="s">
        <v>74</v>
      </c>
      <c r="AD168" t="s">
        <v>3183</v>
      </c>
      <c r="AE168" t="s">
        <v>3184</v>
      </c>
      <c r="AF168" t="s">
        <v>3185</v>
      </c>
      <c r="AG168" t="s">
        <v>74</v>
      </c>
      <c r="AH168">
        <v>54</v>
      </c>
      <c r="AI168">
        <v>21</v>
      </c>
      <c r="AJ168">
        <v>22</v>
      </c>
      <c r="AK168">
        <v>0</v>
      </c>
      <c r="AL168">
        <v>13</v>
      </c>
      <c r="AM168" t="s">
        <v>312</v>
      </c>
      <c r="AN168" t="s">
        <v>313</v>
      </c>
      <c r="AO168" t="s">
        <v>314</v>
      </c>
      <c r="AP168" t="s">
        <v>315</v>
      </c>
      <c r="AQ168" t="s">
        <v>74</v>
      </c>
      <c r="AR168" t="s">
        <v>74</v>
      </c>
      <c r="AS168" t="s">
        <v>316</v>
      </c>
      <c r="AT168" t="s">
        <v>317</v>
      </c>
      <c r="AU168" t="s">
        <v>3186</v>
      </c>
      <c r="AV168">
        <v>2017</v>
      </c>
      <c r="AW168">
        <v>10</v>
      </c>
      <c r="AX168" t="s">
        <v>74</v>
      </c>
      <c r="AY168" t="s">
        <v>74</v>
      </c>
      <c r="AZ168" t="s">
        <v>74</v>
      </c>
      <c r="BA168" t="s">
        <v>74</v>
      </c>
      <c r="BB168" t="s">
        <v>74</v>
      </c>
      <c r="BC168" t="s">
        <v>74</v>
      </c>
      <c r="BD168" t="s">
        <v>74</v>
      </c>
      <c r="BE168">
        <v>611</v>
      </c>
      <c r="BF168" t="s">
        <v>3187</v>
      </c>
      <c r="BG168" t="str">
        <f>HYPERLINK("http://dx.doi.org/10.1186/s13071-017-2565-y","http://dx.doi.org/10.1186/s13071-017-2565-y")</f>
        <v>http://dx.doi.org/10.1186/s13071-017-2565-y</v>
      </c>
      <c r="BH168" t="s">
        <v>74</v>
      </c>
      <c r="BI168" t="s">
        <v>74</v>
      </c>
      <c r="BJ168">
        <v>19</v>
      </c>
      <c r="BK168" t="s">
        <v>320</v>
      </c>
      <c r="BL168" t="s">
        <v>98</v>
      </c>
      <c r="BM168" t="s">
        <v>320</v>
      </c>
      <c r="BN168" t="s">
        <v>3188</v>
      </c>
      <c r="BO168">
        <v>29258580</v>
      </c>
      <c r="BP168" t="s">
        <v>484</v>
      </c>
      <c r="BQ168" t="s">
        <v>74</v>
      </c>
      <c r="BR168" t="s">
        <v>74</v>
      </c>
      <c r="BS168" t="s">
        <v>101</v>
      </c>
      <c r="BT168" t="s">
        <v>3189</v>
      </c>
      <c r="BU168" t="str">
        <f>HYPERLINK("https%3A%2F%2Fwww.webofscience.com%2Fwos%2Fwoscc%2Ffull-record%2FWOS:000418723300002","View Full Record in Web of Science")</f>
        <v>View Full Record in Web of Science</v>
      </c>
    </row>
    <row r="169" spans="1:73" x14ac:dyDescent="0.25">
      <c r="A169" t="s">
        <v>3797</v>
      </c>
      <c r="B169" t="s">
        <v>72</v>
      </c>
      <c r="C169" t="s">
        <v>3190</v>
      </c>
      <c r="D169" t="s">
        <v>74</v>
      </c>
      <c r="E169" t="s">
        <v>74</v>
      </c>
      <c r="F169" t="s">
        <v>74</v>
      </c>
      <c r="G169" t="s">
        <v>3191</v>
      </c>
      <c r="H169" t="s">
        <v>74</v>
      </c>
      <c r="I169" t="s">
        <v>74</v>
      </c>
      <c r="J169" t="s">
        <v>3192</v>
      </c>
      <c r="K169" t="s">
        <v>532</v>
      </c>
      <c r="L169" t="s">
        <v>74</v>
      </c>
      <c r="M169" t="s">
        <v>74</v>
      </c>
      <c r="N169" t="s">
        <v>78</v>
      </c>
      <c r="O169" t="s">
        <v>79</v>
      </c>
      <c r="P169" t="s">
        <v>74</v>
      </c>
      <c r="Q169" t="s">
        <v>74</v>
      </c>
      <c r="R169" t="s">
        <v>74</v>
      </c>
      <c r="S169" t="s">
        <v>74</v>
      </c>
      <c r="T169" t="s">
        <v>74</v>
      </c>
      <c r="U169" t="s">
        <v>74</v>
      </c>
      <c r="V169" t="s">
        <v>3193</v>
      </c>
      <c r="W169" t="s">
        <v>3194</v>
      </c>
      <c r="X169" t="s">
        <v>3195</v>
      </c>
      <c r="Y169" t="s">
        <v>74</v>
      </c>
      <c r="Z169" t="s">
        <v>3196</v>
      </c>
      <c r="AA169" t="s">
        <v>3197</v>
      </c>
      <c r="AB169" t="s">
        <v>74</v>
      </c>
      <c r="AC169" t="s">
        <v>74</v>
      </c>
      <c r="AD169" t="s">
        <v>3198</v>
      </c>
      <c r="AE169" t="s">
        <v>3199</v>
      </c>
      <c r="AF169" t="s">
        <v>3200</v>
      </c>
      <c r="AG169" t="s">
        <v>74</v>
      </c>
      <c r="AH169">
        <v>60</v>
      </c>
      <c r="AI169">
        <v>36</v>
      </c>
      <c r="AJ169">
        <v>38</v>
      </c>
      <c r="AK169">
        <v>1</v>
      </c>
      <c r="AL169">
        <v>14</v>
      </c>
      <c r="AM169" t="s">
        <v>88</v>
      </c>
      <c r="AN169" t="s">
        <v>338</v>
      </c>
      <c r="AO169" t="s">
        <v>543</v>
      </c>
      <c r="AP169" t="s">
        <v>544</v>
      </c>
      <c r="AQ169" t="s">
        <v>545</v>
      </c>
      <c r="AR169" t="s">
        <v>74</v>
      </c>
      <c r="AS169" t="s">
        <v>546</v>
      </c>
      <c r="AT169" t="s">
        <v>547</v>
      </c>
      <c r="AU169" t="s">
        <v>670</v>
      </c>
      <c r="AV169">
        <v>2012</v>
      </c>
      <c r="AW169">
        <v>111</v>
      </c>
      <c r="AX169">
        <v>4</v>
      </c>
      <c r="AY169" t="s">
        <v>74</v>
      </c>
      <c r="AZ169" t="s">
        <v>74</v>
      </c>
      <c r="BA169" t="s">
        <v>74</v>
      </c>
      <c r="BB169" t="s">
        <v>74</v>
      </c>
      <c r="BC169">
        <v>1547</v>
      </c>
      <c r="BD169">
        <v>1557</v>
      </c>
      <c r="BE169" t="s">
        <v>74</v>
      </c>
      <c r="BF169" t="s">
        <v>3201</v>
      </c>
      <c r="BG169" t="str">
        <f>HYPERLINK("http://dx.doi.org/10.1007/s00436-012-2995-6","http://dx.doi.org/10.1007/s00436-012-2995-6")</f>
        <v>http://dx.doi.org/10.1007/s00436-012-2995-6</v>
      </c>
      <c r="BH169" t="s">
        <v>74</v>
      </c>
      <c r="BI169" t="s">
        <v>74</v>
      </c>
      <c r="BJ169">
        <v>11</v>
      </c>
      <c r="BK169" t="s">
        <v>550</v>
      </c>
      <c r="BL169" t="s">
        <v>98</v>
      </c>
      <c r="BM169" t="s">
        <v>550</v>
      </c>
      <c r="BN169" t="s">
        <v>3202</v>
      </c>
      <c r="BO169">
        <v>22777701</v>
      </c>
      <c r="BP169" t="s">
        <v>74</v>
      </c>
      <c r="BQ169" t="s">
        <v>74</v>
      </c>
      <c r="BR169" t="s">
        <v>74</v>
      </c>
      <c r="BS169" t="s">
        <v>101</v>
      </c>
      <c r="BT169" t="s">
        <v>3203</v>
      </c>
      <c r="BU169" t="str">
        <f>HYPERLINK("https%3A%2F%2Fwww.webofscience.com%2Fwos%2Fwoscc%2Ffull-record%2FWOS:000308952900017","View Full Record in Web of Science")</f>
        <v>View Full Record in Web of Science</v>
      </c>
    </row>
    <row r="170" spans="1:73" x14ac:dyDescent="0.25">
      <c r="A170" t="s">
        <v>3798</v>
      </c>
      <c r="B170" t="s">
        <v>72</v>
      </c>
      <c r="C170" t="s">
        <v>3204</v>
      </c>
      <c r="D170" t="s">
        <v>74</v>
      </c>
      <c r="E170" t="s">
        <v>74</v>
      </c>
      <c r="F170" t="s">
        <v>74</v>
      </c>
      <c r="G170" t="s">
        <v>3205</v>
      </c>
      <c r="H170" t="s">
        <v>74</v>
      </c>
      <c r="I170" t="s">
        <v>74</v>
      </c>
      <c r="J170" t="s">
        <v>3206</v>
      </c>
      <c r="K170" t="s">
        <v>3066</v>
      </c>
      <c r="L170" t="s">
        <v>74</v>
      </c>
      <c r="M170" t="s">
        <v>74</v>
      </c>
      <c r="N170" t="s">
        <v>78</v>
      </c>
      <c r="O170" t="s">
        <v>79</v>
      </c>
      <c r="P170" t="s">
        <v>74</v>
      </c>
      <c r="Q170" t="s">
        <v>74</v>
      </c>
      <c r="R170" t="s">
        <v>74</v>
      </c>
      <c r="S170" t="s">
        <v>74</v>
      </c>
      <c r="T170" t="s">
        <v>74</v>
      </c>
      <c r="U170" t="s">
        <v>3207</v>
      </c>
      <c r="V170" t="s">
        <v>3208</v>
      </c>
      <c r="W170" t="s">
        <v>3209</v>
      </c>
      <c r="X170" t="s">
        <v>3210</v>
      </c>
      <c r="Y170" t="s">
        <v>74</v>
      </c>
      <c r="Z170" t="s">
        <v>3211</v>
      </c>
      <c r="AA170" t="s">
        <v>3212</v>
      </c>
      <c r="AB170" t="s">
        <v>3213</v>
      </c>
      <c r="AC170" t="s">
        <v>3214</v>
      </c>
      <c r="AD170" t="s">
        <v>3215</v>
      </c>
      <c r="AE170" t="s">
        <v>3216</v>
      </c>
      <c r="AF170" t="s">
        <v>3217</v>
      </c>
      <c r="AG170" t="s">
        <v>74</v>
      </c>
      <c r="AH170">
        <v>67</v>
      </c>
      <c r="AI170">
        <v>26</v>
      </c>
      <c r="AJ170">
        <v>26</v>
      </c>
      <c r="AK170">
        <v>3</v>
      </c>
      <c r="AL170">
        <v>21</v>
      </c>
      <c r="AM170" t="s">
        <v>3077</v>
      </c>
      <c r="AN170" t="s">
        <v>313</v>
      </c>
      <c r="AO170" t="s">
        <v>3078</v>
      </c>
      <c r="AP170" t="s">
        <v>3079</v>
      </c>
      <c r="AQ170" t="s">
        <v>74</v>
      </c>
      <c r="AR170" t="s">
        <v>74</v>
      </c>
      <c r="AS170" t="s">
        <v>3066</v>
      </c>
      <c r="AT170" t="s">
        <v>3080</v>
      </c>
      <c r="AU170" t="s">
        <v>3218</v>
      </c>
      <c r="AV170">
        <v>2018</v>
      </c>
      <c r="AW170">
        <v>6</v>
      </c>
      <c r="AX170" t="s">
        <v>74</v>
      </c>
      <c r="AY170" t="s">
        <v>74</v>
      </c>
      <c r="AZ170" t="s">
        <v>74</v>
      </c>
      <c r="BA170" t="s">
        <v>74</v>
      </c>
      <c r="BB170" t="s">
        <v>74</v>
      </c>
      <c r="BC170" t="s">
        <v>74</v>
      </c>
      <c r="BD170" t="s">
        <v>74</v>
      </c>
      <c r="BE170" t="s">
        <v>3219</v>
      </c>
      <c r="BF170" t="s">
        <v>3220</v>
      </c>
      <c r="BG170" t="str">
        <f>HYPERLINK("http://dx.doi.org/10.7717/peerj.5537","http://dx.doi.org/10.7717/peerj.5537")</f>
        <v>http://dx.doi.org/10.7717/peerj.5537</v>
      </c>
      <c r="BH170" t="s">
        <v>74</v>
      </c>
      <c r="BI170" t="s">
        <v>74</v>
      </c>
      <c r="BJ170">
        <v>19</v>
      </c>
      <c r="BK170" t="s">
        <v>1197</v>
      </c>
      <c r="BL170" t="s">
        <v>98</v>
      </c>
      <c r="BM170" t="s">
        <v>1198</v>
      </c>
      <c r="BN170" t="s">
        <v>3221</v>
      </c>
      <c r="BO170">
        <v>30186698</v>
      </c>
      <c r="BP170" t="s">
        <v>527</v>
      </c>
      <c r="BQ170" t="s">
        <v>74</v>
      </c>
      <c r="BR170" t="s">
        <v>74</v>
      </c>
      <c r="BS170" t="s">
        <v>101</v>
      </c>
      <c r="BT170" t="s">
        <v>3222</v>
      </c>
      <c r="BU170" t="str">
        <f>HYPERLINK("https%3A%2F%2Fwww.webofscience.com%2Fwos%2Fwoscc%2Ffull-record%2FWOS:000443311800006","View Full Record in Web of Science")</f>
        <v>View Full Record in Web of Science</v>
      </c>
    </row>
    <row r="171" spans="1:73" x14ac:dyDescent="0.25">
      <c r="A171" t="s">
        <v>3799</v>
      </c>
      <c r="B171" t="s">
        <v>72</v>
      </c>
      <c r="C171" t="s">
        <v>3223</v>
      </c>
      <c r="D171" t="s">
        <v>74</v>
      </c>
      <c r="E171" t="s">
        <v>74</v>
      </c>
      <c r="F171" t="s">
        <v>74</v>
      </c>
      <c r="G171" t="s">
        <v>3224</v>
      </c>
      <c r="H171" t="s">
        <v>74</v>
      </c>
      <c r="I171" t="s">
        <v>74</v>
      </c>
      <c r="J171" t="s">
        <v>3225</v>
      </c>
      <c r="K171" t="s">
        <v>1184</v>
      </c>
      <c r="L171" t="s">
        <v>74</v>
      </c>
      <c r="M171" t="s">
        <v>74</v>
      </c>
      <c r="N171" t="s">
        <v>78</v>
      </c>
      <c r="O171" t="s">
        <v>79</v>
      </c>
      <c r="P171" t="s">
        <v>74</v>
      </c>
      <c r="Q171" t="s">
        <v>74</v>
      </c>
      <c r="R171" t="s">
        <v>74</v>
      </c>
      <c r="S171" t="s">
        <v>74</v>
      </c>
      <c r="T171" t="s">
        <v>74</v>
      </c>
      <c r="U171" t="s">
        <v>74</v>
      </c>
      <c r="V171" t="s">
        <v>3226</v>
      </c>
      <c r="W171" t="s">
        <v>3227</v>
      </c>
      <c r="X171" t="s">
        <v>3228</v>
      </c>
      <c r="Y171" t="s">
        <v>74</v>
      </c>
      <c r="Z171" t="s">
        <v>3229</v>
      </c>
      <c r="AA171" t="s">
        <v>3230</v>
      </c>
      <c r="AB171" t="s">
        <v>3231</v>
      </c>
      <c r="AC171" t="s">
        <v>3232</v>
      </c>
      <c r="AD171" t="s">
        <v>3233</v>
      </c>
      <c r="AE171" t="s">
        <v>3234</v>
      </c>
      <c r="AF171" t="s">
        <v>3235</v>
      </c>
      <c r="AG171" t="s">
        <v>74</v>
      </c>
      <c r="AH171">
        <v>92</v>
      </c>
      <c r="AI171">
        <v>92</v>
      </c>
      <c r="AJ171">
        <v>97</v>
      </c>
      <c r="AK171">
        <v>1</v>
      </c>
      <c r="AL171">
        <v>21</v>
      </c>
      <c r="AM171" t="s">
        <v>1058</v>
      </c>
      <c r="AN171" t="s">
        <v>1059</v>
      </c>
      <c r="AO171" t="s">
        <v>1060</v>
      </c>
      <c r="AP171" t="s">
        <v>1192</v>
      </c>
      <c r="AQ171" t="s">
        <v>74</v>
      </c>
      <c r="AR171" t="s">
        <v>74</v>
      </c>
      <c r="AS171" t="s">
        <v>1184</v>
      </c>
      <c r="AT171" t="s">
        <v>1193</v>
      </c>
      <c r="AU171" t="s">
        <v>3236</v>
      </c>
      <c r="AV171">
        <v>2014</v>
      </c>
      <c r="AW171">
        <v>9</v>
      </c>
      <c r="AX171">
        <v>5</v>
      </c>
      <c r="AY171" t="s">
        <v>74</v>
      </c>
      <c r="AZ171" t="s">
        <v>74</v>
      </c>
      <c r="BA171" t="s">
        <v>74</v>
      </c>
      <c r="BB171" t="s">
        <v>74</v>
      </c>
      <c r="BC171" t="s">
        <v>74</v>
      </c>
      <c r="BD171" t="s">
        <v>74</v>
      </c>
      <c r="BE171" t="s">
        <v>3237</v>
      </c>
      <c r="BF171" t="s">
        <v>3238</v>
      </c>
      <c r="BG171" t="str">
        <f>HYPERLINK("http://dx.doi.org/10.1371/journal.pone.0094969","http://dx.doi.org/10.1371/journal.pone.0094969")</f>
        <v>http://dx.doi.org/10.1371/journal.pone.0094969</v>
      </c>
      <c r="BH171" t="s">
        <v>74</v>
      </c>
      <c r="BI171" t="s">
        <v>74</v>
      </c>
      <c r="BJ171">
        <v>10</v>
      </c>
      <c r="BK171" t="s">
        <v>1197</v>
      </c>
      <c r="BL171" t="s">
        <v>98</v>
      </c>
      <c r="BM171" t="s">
        <v>1198</v>
      </c>
      <c r="BN171" t="s">
        <v>3239</v>
      </c>
      <c r="BO171">
        <v>24788772</v>
      </c>
      <c r="BP171" t="s">
        <v>527</v>
      </c>
      <c r="BQ171" t="s">
        <v>74</v>
      </c>
      <c r="BR171" t="s">
        <v>74</v>
      </c>
      <c r="BS171" t="s">
        <v>101</v>
      </c>
      <c r="BT171" t="s">
        <v>3240</v>
      </c>
      <c r="BU171" t="str">
        <f>HYPERLINK("https%3A%2F%2Fwww.webofscience.com%2Fwos%2Fwoscc%2Ffull-record%2FWOS:000336655700022","View Full Record in Web of Science")</f>
        <v>View Full Record in Web of Science</v>
      </c>
    </row>
    <row r="172" spans="1:73" x14ac:dyDescent="0.25">
      <c r="A172" t="s">
        <v>3800</v>
      </c>
      <c r="B172" t="s">
        <v>72</v>
      </c>
      <c r="C172" t="s">
        <v>3241</v>
      </c>
      <c r="D172" t="s">
        <v>74</v>
      </c>
      <c r="E172" t="s">
        <v>74</v>
      </c>
      <c r="F172" t="s">
        <v>74</v>
      </c>
      <c r="G172" t="s">
        <v>3242</v>
      </c>
      <c r="H172" t="s">
        <v>74</v>
      </c>
      <c r="I172" t="s">
        <v>74</v>
      </c>
      <c r="J172" t="s">
        <v>3243</v>
      </c>
      <c r="K172" t="s">
        <v>2937</v>
      </c>
      <c r="L172" t="s">
        <v>74</v>
      </c>
      <c r="M172" t="s">
        <v>74</v>
      </c>
      <c r="N172" t="s">
        <v>78</v>
      </c>
      <c r="O172" t="s">
        <v>79</v>
      </c>
      <c r="P172" t="s">
        <v>74</v>
      </c>
      <c r="Q172" t="s">
        <v>74</v>
      </c>
      <c r="R172" t="s">
        <v>74</v>
      </c>
      <c r="S172" t="s">
        <v>74</v>
      </c>
      <c r="T172" t="s">
        <v>74</v>
      </c>
      <c r="U172" t="s">
        <v>3244</v>
      </c>
      <c r="V172" t="s">
        <v>3245</v>
      </c>
      <c r="W172" t="s">
        <v>3246</v>
      </c>
      <c r="X172" t="s">
        <v>3247</v>
      </c>
      <c r="Y172" t="s">
        <v>74</v>
      </c>
      <c r="Z172" t="s">
        <v>3248</v>
      </c>
      <c r="AA172" t="s">
        <v>2836</v>
      </c>
      <c r="AB172" t="s">
        <v>74</v>
      </c>
      <c r="AC172" t="s">
        <v>74</v>
      </c>
      <c r="AD172" t="s">
        <v>3249</v>
      </c>
      <c r="AE172" t="s">
        <v>3250</v>
      </c>
      <c r="AF172" t="s">
        <v>3251</v>
      </c>
      <c r="AG172" t="s">
        <v>74</v>
      </c>
      <c r="AH172">
        <v>44</v>
      </c>
      <c r="AI172">
        <v>5</v>
      </c>
      <c r="AJ172">
        <v>5</v>
      </c>
      <c r="AK172">
        <v>0</v>
      </c>
      <c r="AL172">
        <v>2</v>
      </c>
      <c r="AM172" t="s">
        <v>1953</v>
      </c>
      <c r="AN172" t="s">
        <v>338</v>
      </c>
      <c r="AO172" t="s">
        <v>2949</v>
      </c>
      <c r="AP172" t="s">
        <v>2950</v>
      </c>
      <c r="AQ172" t="s">
        <v>2951</v>
      </c>
      <c r="AR172" t="s">
        <v>74</v>
      </c>
      <c r="AS172" t="s">
        <v>2937</v>
      </c>
      <c r="AT172" t="s">
        <v>550</v>
      </c>
      <c r="AU172" t="s">
        <v>151</v>
      </c>
      <c r="AV172">
        <v>2012</v>
      </c>
      <c r="AW172">
        <v>139</v>
      </c>
      <c r="AX172">
        <v>3</v>
      </c>
      <c r="AY172" t="s">
        <v>74</v>
      </c>
      <c r="AZ172" t="s">
        <v>74</v>
      </c>
      <c r="BA172" t="s">
        <v>74</v>
      </c>
      <c r="BB172" t="s">
        <v>74</v>
      </c>
      <c r="BC172">
        <v>358</v>
      </c>
      <c r="BD172">
        <v>365</v>
      </c>
      <c r="BE172" t="s">
        <v>74</v>
      </c>
      <c r="BF172" t="s">
        <v>3252</v>
      </c>
      <c r="BG172" t="str">
        <f>HYPERLINK("http://dx.doi.org/10.1017/S0031182011001922","http://dx.doi.org/10.1017/S0031182011001922")</f>
        <v>http://dx.doi.org/10.1017/S0031182011001922</v>
      </c>
      <c r="BH172" t="s">
        <v>74</v>
      </c>
      <c r="BI172" t="s">
        <v>74</v>
      </c>
      <c r="BJ172">
        <v>8</v>
      </c>
      <c r="BK172" t="s">
        <v>550</v>
      </c>
      <c r="BL172" t="s">
        <v>98</v>
      </c>
      <c r="BM172" t="s">
        <v>550</v>
      </c>
      <c r="BN172" t="s">
        <v>3253</v>
      </c>
      <c r="BO172">
        <v>22053741</v>
      </c>
      <c r="BP172" t="s">
        <v>74</v>
      </c>
      <c r="BQ172" t="s">
        <v>74</v>
      </c>
      <c r="BR172" t="s">
        <v>74</v>
      </c>
      <c r="BS172" t="s">
        <v>101</v>
      </c>
      <c r="BT172" t="s">
        <v>3254</v>
      </c>
      <c r="BU172" t="str">
        <f>HYPERLINK("https%3A%2F%2Fwww.webofscience.com%2Fwos%2Fwoscc%2Ffull-record%2FWOS:000300254600010","View Full Record in Web of Science")</f>
        <v>View Full Record in Web of Science</v>
      </c>
    </row>
    <row r="173" spans="1:73" x14ac:dyDescent="0.25">
      <c r="A173" t="s">
        <v>3801</v>
      </c>
      <c r="B173" t="s">
        <v>72</v>
      </c>
      <c r="C173" t="s">
        <v>3255</v>
      </c>
      <c r="D173" t="s">
        <v>74</v>
      </c>
      <c r="E173" t="s">
        <v>74</v>
      </c>
      <c r="F173" t="s">
        <v>74</v>
      </c>
      <c r="G173" t="s">
        <v>3255</v>
      </c>
      <c r="H173" t="s">
        <v>74</v>
      </c>
      <c r="I173" t="s">
        <v>74</v>
      </c>
      <c r="J173" t="s">
        <v>3256</v>
      </c>
      <c r="K173" t="s">
        <v>3257</v>
      </c>
      <c r="L173" t="s">
        <v>74</v>
      </c>
      <c r="M173" t="s">
        <v>74</v>
      </c>
      <c r="N173" t="s">
        <v>78</v>
      </c>
      <c r="O173" t="s">
        <v>79</v>
      </c>
      <c r="P173" t="s">
        <v>74</v>
      </c>
      <c r="Q173" t="s">
        <v>74</v>
      </c>
      <c r="R173" t="s">
        <v>74</v>
      </c>
      <c r="S173" t="s">
        <v>74</v>
      </c>
      <c r="T173" t="s">
        <v>74</v>
      </c>
      <c r="U173" t="s">
        <v>3258</v>
      </c>
      <c r="V173" t="s">
        <v>3259</v>
      </c>
      <c r="W173" t="s">
        <v>3260</v>
      </c>
      <c r="X173" t="s">
        <v>3261</v>
      </c>
      <c r="Y173" t="s">
        <v>74</v>
      </c>
      <c r="Z173" t="s">
        <v>3262</v>
      </c>
      <c r="AA173" t="s">
        <v>74</v>
      </c>
      <c r="AB173" t="s">
        <v>3263</v>
      </c>
      <c r="AC173" t="s">
        <v>3264</v>
      </c>
      <c r="AD173" t="s">
        <v>74</v>
      </c>
      <c r="AE173" t="s">
        <v>74</v>
      </c>
      <c r="AF173" t="s">
        <v>74</v>
      </c>
      <c r="AG173" t="s">
        <v>74</v>
      </c>
      <c r="AH173">
        <v>37</v>
      </c>
      <c r="AI173">
        <v>7</v>
      </c>
      <c r="AJ173">
        <v>9</v>
      </c>
      <c r="AK173">
        <v>0</v>
      </c>
      <c r="AL173">
        <v>1</v>
      </c>
      <c r="AM173" t="s">
        <v>624</v>
      </c>
      <c r="AN173" t="s">
        <v>451</v>
      </c>
      <c r="AO173" t="s">
        <v>625</v>
      </c>
      <c r="AP173" t="s">
        <v>3265</v>
      </c>
      <c r="AQ173" t="s">
        <v>74</v>
      </c>
      <c r="AR173" t="s">
        <v>74</v>
      </c>
      <c r="AS173" t="s">
        <v>3266</v>
      </c>
      <c r="AT173" t="s">
        <v>3267</v>
      </c>
      <c r="AU173" t="s">
        <v>3268</v>
      </c>
      <c r="AV173">
        <v>1999</v>
      </c>
      <c r="AW173">
        <v>70</v>
      </c>
      <c r="AX173" t="s">
        <v>2120</v>
      </c>
      <c r="AY173" t="s">
        <v>74</v>
      </c>
      <c r="AZ173" t="s">
        <v>74</v>
      </c>
      <c r="BA173" t="s">
        <v>74</v>
      </c>
      <c r="BB173" t="s">
        <v>74</v>
      </c>
      <c r="BC173">
        <v>55</v>
      </c>
      <c r="BD173">
        <v>65</v>
      </c>
      <c r="BE173" t="s">
        <v>74</v>
      </c>
      <c r="BF173" t="s">
        <v>3269</v>
      </c>
      <c r="BG173" t="str">
        <f>HYPERLINK("http://dx.doi.org/10.1016/S0165-2427(99)00064-1","http://dx.doi.org/10.1016/S0165-2427(99)00064-1")</f>
        <v>http://dx.doi.org/10.1016/S0165-2427(99)00064-1</v>
      </c>
      <c r="BH173" t="s">
        <v>74</v>
      </c>
      <c r="BI173" t="s">
        <v>74</v>
      </c>
      <c r="BJ173">
        <v>11</v>
      </c>
      <c r="BK173" t="s">
        <v>3270</v>
      </c>
      <c r="BL173" t="s">
        <v>98</v>
      </c>
      <c r="BM173" t="s">
        <v>3270</v>
      </c>
      <c r="BN173" t="s">
        <v>3271</v>
      </c>
      <c r="BO173">
        <v>10507287</v>
      </c>
      <c r="BP173" t="s">
        <v>74</v>
      </c>
      <c r="BQ173" t="s">
        <v>74</v>
      </c>
      <c r="BR173" t="s">
        <v>74</v>
      </c>
      <c r="BS173" t="s">
        <v>101</v>
      </c>
      <c r="BT173" t="s">
        <v>3272</v>
      </c>
      <c r="BU173" t="str">
        <f>HYPERLINK("https%3A%2F%2Fwww.webofscience.com%2Fwos%2Fwoscc%2Ffull-record%2FWOS:000082689200005","View Full Record in Web of Science")</f>
        <v>View Full Record in Web of Science</v>
      </c>
    </row>
    <row r="174" spans="1:73" x14ac:dyDescent="0.25">
      <c r="A174" t="s">
        <v>3802</v>
      </c>
      <c r="B174" t="s">
        <v>72</v>
      </c>
      <c r="C174" t="s">
        <v>3273</v>
      </c>
      <c r="D174" t="s">
        <v>74</v>
      </c>
      <c r="E174" t="s">
        <v>74</v>
      </c>
      <c r="F174" t="s">
        <v>74</v>
      </c>
      <c r="G174" t="s">
        <v>3274</v>
      </c>
      <c r="H174" t="s">
        <v>74</v>
      </c>
      <c r="I174" t="s">
        <v>74</v>
      </c>
      <c r="J174" t="s">
        <v>3275</v>
      </c>
      <c r="K174" t="s">
        <v>417</v>
      </c>
      <c r="L174" t="s">
        <v>74</v>
      </c>
      <c r="M174" t="s">
        <v>74</v>
      </c>
      <c r="N174" t="s">
        <v>78</v>
      </c>
      <c r="O174" t="s">
        <v>79</v>
      </c>
      <c r="P174" t="s">
        <v>74</v>
      </c>
      <c r="Q174" t="s">
        <v>74</v>
      </c>
      <c r="R174" t="s">
        <v>74</v>
      </c>
      <c r="S174" t="s">
        <v>74</v>
      </c>
      <c r="T174" t="s">
        <v>74</v>
      </c>
      <c r="U174" t="s">
        <v>3276</v>
      </c>
      <c r="V174" t="s">
        <v>3277</v>
      </c>
      <c r="W174" t="s">
        <v>3278</v>
      </c>
      <c r="X174" t="s">
        <v>3279</v>
      </c>
      <c r="Y174" t="s">
        <v>74</v>
      </c>
      <c r="Z174" t="s">
        <v>3280</v>
      </c>
      <c r="AA174" t="s">
        <v>3281</v>
      </c>
      <c r="AB174" t="s">
        <v>3282</v>
      </c>
      <c r="AC174" t="s">
        <v>3283</v>
      </c>
      <c r="AD174" t="s">
        <v>3284</v>
      </c>
      <c r="AE174" t="s">
        <v>3285</v>
      </c>
      <c r="AF174" t="s">
        <v>3286</v>
      </c>
      <c r="AG174" t="s">
        <v>74</v>
      </c>
      <c r="AH174">
        <v>42</v>
      </c>
      <c r="AI174">
        <v>4</v>
      </c>
      <c r="AJ174">
        <v>4</v>
      </c>
      <c r="AK174">
        <v>0</v>
      </c>
      <c r="AL174">
        <v>2</v>
      </c>
      <c r="AM174" t="s">
        <v>426</v>
      </c>
      <c r="AN174" t="s">
        <v>427</v>
      </c>
      <c r="AO174" t="s">
        <v>428</v>
      </c>
      <c r="AP174" t="s">
        <v>429</v>
      </c>
      <c r="AQ174" t="s">
        <v>430</v>
      </c>
      <c r="AR174" t="s">
        <v>74</v>
      </c>
      <c r="AS174" t="s">
        <v>431</v>
      </c>
      <c r="AT174" t="s">
        <v>432</v>
      </c>
      <c r="AU174" t="s">
        <v>670</v>
      </c>
      <c r="AV174">
        <v>2017</v>
      </c>
      <c r="AW174">
        <v>149</v>
      </c>
      <c r="AX174" t="s">
        <v>74</v>
      </c>
      <c r="AY174" t="s">
        <v>74</v>
      </c>
      <c r="AZ174" t="s">
        <v>74</v>
      </c>
      <c r="BA174" t="s">
        <v>74</v>
      </c>
      <c r="BB174" t="s">
        <v>74</v>
      </c>
      <c r="BC174">
        <v>106</v>
      </c>
      <c r="BD174">
        <v>113</v>
      </c>
      <c r="BE174" t="s">
        <v>74</v>
      </c>
      <c r="BF174" t="s">
        <v>3287</v>
      </c>
      <c r="BG174" t="str">
        <f>HYPERLINK("http://dx.doi.org/10.1016/j.jip.2017.08.006","http://dx.doi.org/10.1016/j.jip.2017.08.006")</f>
        <v>http://dx.doi.org/10.1016/j.jip.2017.08.006</v>
      </c>
      <c r="BH174" t="s">
        <v>74</v>
      </c>
      <c r="BI174" t="s">
        <v>74</v>
      </c>
      <c r="BJ174">
        <v>8</v>
      </c>
      <c r="BK174" t="s">
        <v>434</v>
      </c>
      <c r="BL174" t="s">
        <v>98</v>
      </c>
      <c r="BM174" t="s">
        <v>434</v>
      </c>
      <c r="BN174" t="s">
        <v>3288</v>
      </c>
      <c r="BO174">
        <v>28802946</v>
      </c>
      <c r="BP174" t="s">
        <v>74</v>
      </c>
      <c r="BQ174" t="s">
        <v>74</v>
      </c>
      <c r="BR174" t="s">
        <v>74</v>
      </c>
      <c r="BS174" t="s">
        <v>101</v>
      </c>
      <c r="BT174" t="s">
        <v>3289</v>
      </c>
      <c r="BU174" t="str">
        <f>HYPERLINK("https%3A%2F%2Fwww.webofscience.com%2Fwos%2Fwoscc%2Ffull-record%2FWOS:000411658400016","View Full Record in Web of Science")</f>
        <v>View Full Record in Web of Science</v>
      </c>
    </row>
    <row r="175" spans="1:73" x14ac:dyDescent="0.25">
      <c r="A175" t="s">
        <v>3803</v>
      </c>
      <c r="B175" t="s">
        <v>72</v>
      </c>
      <c r="C175" t="s">
        <v>3290</v>
      </c>
      <c r="D175" t="s">
        <v>74</v>
      </c>
      <c r="E175" t="s">
        <v>74</v>
      </c>
      <c r="F175" t="s">
        <v>74</v>
      </c>
      <c r="G175" t="s">
        <v>3290</v>
      </c>
      <c r="H175" t="s">
        <v>74</v>
      </c>
      <c r="I175" t="s">
        <v>74</v>
      </c>
      <c r="J175" t="s">
        <v>3291</v>
      </c>
      <c r="K175" t="s">
        <v>3292</v>
      </c>
      <c r="L175" t="s">
        <v>74</v>
      </c>
      <c r="M175" t="s">
        <v>74</v>
      </c>
      <c r="N175" t="s">
        <v>78</v>
      </c>
      <c r="O175" t="s">
        <v>79</v>
      </c>
      <c r="P175" t="s">
        <v>74</v>
      </c>
      <c r="Q175" t="s">
        <v>74</v>
      </c>
      <c r="R175" t="s">
        <v>74</v>
      </c>
      <c r="S175" t="s">
        <v>74</v>
      </c>
      <c r="T175" t="s">
        <v>74</v>
      </c>
      <c r="U175" t="s">
        <v>3293</v>
      </c>
      <c r="V175" t="s">
        <v>3294</v>
      </c>
      <c r="W175" t="s">
        <v>3295</v>
      </c>
      <c r="X175" t="s">
        <v>3296</v>
      </c>
      <c r="Y175" t="s">
        <v>74</v>
      </c>
      <c r="Z175" t="s">
        <v>3297</v>
      </c>
      <c r="AA175" t="s">
        <v>3298</v>
      </c>
      <c r="AB175" t="s">
        <v>3299</v>
      </c>
      <c r="AC175" t="s">
        <v>74</v>
      </c>
      <c r="AD175" t="s">
        <v>74</v>
      </c>
      <c r="AE175" t="s">
        <v>74</v>
      </c>
      <c r="AF175" t="s">
        <v>74</v>
      </c>
      <c r="AG175" t="s">
        <v>74</v>
      </c>
      <c r="AH175">
        <v>38</v>
      </c>
      <c r="AI175">
        <v>73</v>
      </c>
      <c r="AJ175">
        <v>76</v>
      </c>
      <c r="AK175">
        <v>0</v>
      </c>
      <c r="AL175">
        <v>12</v>
      </c>
      <c r="AM175" t="s">
        <v>624</v>
      </c>
      <c r="AN175" t="s">
        <v>451</v>
      </c>
      <c r="AO175" t="s">
        <v>625</v>
      </c>
      <c r="AP175" t="s">
        <v>3300</v>
      </c>
      <c r="AQ175" t="s">
        <v>74</v>
      </c>
      <c r="AR175" t="s">
        <v>74</v>
      </c>
      <c r="AS175" t="s">
        <v>3301</v>
      </c>
      <c r="AT175" t="s">
        <v>3302</v>
      </c>
      <c r="AU175" t="s">
        <v>3303</v>
      </c>
      <c r="AV175">
        <v>1998</v>
      </c>
      <c r="AW175">
        <v>1379</v>
      </c>
      <c r="AX175">
        <v>1</v>
      </c>
      <c r="AY175" t="s">
        <v>74</v>
      </c>
      <c r="AZ175" t="s">
        <v>74</v>
      </c>
      <c r="BA175" t="s">
        <v>74</v>
      </c>
      <c r="BB175" t="s">
        <v>74</v>
      </c>
      <c r="BC175">
        <v>76</v>
      </c>
      <c r="BD175">
        <v>82</v>
      </c>
      <c r="BE175" t="s">
        <v>74</v>
      </c>
      <c r="BF175" t="s">
        <v>3304</v>
      </c>
      <c r="BG175" t="str">
        <f>HYPERLINK("http://dx.doi.org/10.1016/S0304-4165(97)00084-6","http://dx.doi.org/10.1016/S0304-4165(97)00084-6")</f>
        <v>http://dx.doi.org/10.1016/S0304-4165(97)00084-6</v>
      </c>
      <c r="BH175" t="s">
        <v>74</v>
      </c>
      <c r="BI175" t="s">
        <v>74</v>
      </c>
      <c r="BJ175">
        <v>7</v>
      </c>
      <c r="BK175" t="s">
        <v>3305</v>
      </c>
      <c r="BL175" t="s">
        <v>98</v>
      </c>
      <c r="BM175" t="s">
        <v>3305</v>
      </c>
      <c r="BN175" t="s">
        <v>3306</v>
      </c>
      <c r="BO175">
        <v>9468335</v>
      </c>
      <c r="BP175" t="s">
        <v>74</v>
      </c>
      <c r="BQ175" t="s">
        <v>74</v>
      </c>
      <c r="BR175" t="s">
        <v>74</v>
      </c>
      <c r="BS175" t="s">
        <v>101</v>
      </c>
      <c r="BT175" t="s">
        <v>3307</v>
      </c>
      <c r="BU175" t="str">
        <f>HYPERLINK("https%3A%2F%2Fwww.webofscience.com%2Fwos%2Fwoscc%2Ffull-record%2FWOS:000071672900011","View Full Record in Web of Science")</f>
        <v>View Full Record in Web of Science</v>
      </c>
    </row>
    <row r="176" spans="1:73" x14ac:dyDescent="0.25">
      <c r="A176" t="s">
        <v>3804</v>
      </c>
      <c r="B176" t="s">
        <v>72</v>
      </c>
      <c r="C176" t="s">
        <v>3308</v>
      </c>
      <c r="D176" t="s">
        <v>74</v>
      </c>
      <c r="E176" t="s">
        <v>74</v>
      </c>
      <c r="F176" t="s">
        <v>74</v>
      </c>
      <c r="G176" t="s">
        <v>3309</v>
      </c>
      <c r="H176" t="s">
        <v>74</v>
      </c>
      <c r="I176" t="s">
        <v>74</v>
      </c>
      <c r="J176" t="s">
        <v>3310</v>
      </c>
      <c r="K176" t="s">
        <v>3311</v>
      </c>
      <c r="L176" t="s">
        <v>74</v>
      </c>
      <c r="M176" t="s">
        <v>74</v>
      </c>
      <c r="N176" t="s">
        <v>78</v>
      </c>
      <c r="O176" t="s">
        <v>79</v>
      </c>
      <c r="P176" t="s">
        <v>74</v>
      </c>
      <c r="Q176" t="s">
        <v>74</v>
      </c>
      <c r="R176" t="s">
        <v>74</v>
      </c>
      <c r="S176" t="s">
        <v>74</v>
      </c>
      <c r="T176" t="s">
        <v>74</v>
      </c>
      <c r="U176" t="s">
        <v>3312</v>
      </c>
      <c r="V176" t="s">
        <v>3313</v>
      </c>
      <c r="W176" t="s">
        <v>3314</v>
      </c>
      <c r="X176" t="s">
        <v>3315</v>
      </c>
      <c r="Y176" t="s">
        <v>74</v>
      </c>
      <c r="Z176" t="s">
        <v>3316</v>
      </c>
      <c r="AA176" t="s">
        <v>3230</v>
      </c>
      <c r="AB176" t="s">
        <v>74</v>
      </c>
      <c r="AC176" t="s">
        <v>74</v>
      </c>
      <c r="AD176" t="s">
        <v>74</v>
      </c>
      <c r="AE176" t="s">
        <v>74</v>
      </c>
      <c r="AF176" t="s">
        <v>74</v>
      </c>
      <c r="AG176" t="s">
        <v>74</v>
      </c>
      <c r="AH176">
        <v>167</v>
      </c>
      <c r="AI176">
        <v>0</v>
      </c>
      <c r="AJ176">
        <v>0</v>
      </c>
      <c r="AK176">
        <v>0</v>
      </c>
      <c r="AL176">
        <v>0</v>
      </c>
      <c r="AM176" t="s">
        <v>450</v>
      </c>
      <c r="AN176" t="s">
        <v>451</v>
      </c>
      <c r="AO176" t="s">
        <v>452</v>
      </c>
      <c r="AP176" t="s">
        <v>74</v>
      </c>
      <c r="AQ176" t="s">
        <v>3317</v>
      </c>
      <c r="AR176" t="s">
        <v>74</v>
      </c>
      <c r="AS176" t="s">
        <v>3318</v>
      </c>
      <c r="AT176" t="s">
        <v>3319</v>
      </c>
      <c r="AU176" t="s">
        <v>222</v>
      </c>
      <c r="AV176">
        <v>2022</v>
      </c>
      <c r="AW176">
        <v>15</v>
      </c>
      <c r="AX176" t="s">
        <v>74</v>
      </c>
      <c r="AY176" t="s">
        <v>74</v>
      </c>
      <c r="AZ176" t="s">
        <v>74</v>
      </c>
      <c r="BA176" t="s">
        <v>74</v>
      </c>
      <c r="BB176" t="s">
        <v>74</v>
      </c>
      <c r="BC176" t="s">
        <v>74</v>
      </c>
      <c r="BD176" t="s">
        <v>74</v>
      </c>
      <c r="BE176">
        <v>100426</v>
      </c>
      <c r="BF176" t="s">
        <v>3320</v>
      </c>
      <c r="BG176" t="str">
        <f>HYPERLINK("http://dx.doi.org/10.1016/j.onehlt.2022.100426","http://dx.doi.org/10.1016/j.onehlt.2022.100426")</f>
        <v>http://dx.doi.org/10.1016/j.onehlt.2022.100426</v>
      </c>
      <c r="BH176" t="s">
        <v>74</v>
      </c>
      <c r="BI176" t="s">
        <v>74</v>
      </c>
      <c r="BJ176">
        <v>14</v>
      </c>
      <c r="BK176" t="s">
        <v>1636</v>
      </c>
      <c r="BL176" t="s">
        <v>98</v>
      </c>
      <c r="BM176" t="s">
        <v>1636</v>
      </c>
      <c r="BN176" t="s">
        <v>3321</v>
      </c>
      <c r="BO176" t="s">
        <v>74</v>
      </c>
      <c r="BP176" t="s">
        <v>847</v>
      </c>
      <c r="BQ176" t="s">
        <v>74</v>
      </c>
      <c r="BR176" t="s">
        <v>74</v>
      </c>
      <c r="BS176" t="s">
        <v>101</v>
      </c>
      <c r="BT176" t="s">
        <v>3322</v>
      </c>
      <c r="BU176" t="str">
        <f>HYPERLINK("https%3A%2F%2Fwww.webofscience.com%2Fwos%2Fwoscc%2Ffull-record%2FWOS:000848514900002","View Full Record in Web of Science")</f>
        <v>View Full Record in Web of Science</v>
      </c>
    </row>
    <row r="177" spans="1:73" x14ac:dyDescent="0.25">
      <c r="A177" t="s">
        <v>3805</v>
      </c>
      <c r="B177" t="s">
        <v>72</v>
      </c>
      <c r="C177" t="s">
        <v>3323</v>
      </c>
      <c r="D177" t="s">
        <v>74</v>
      </c>
      <c r="E177" t="s">
        <v>74</v>
      </c>
      <c r="F177" t="s">
        <v>74</v>
      </c>
      <c r="G177" t="s">
        <v>3324</v>
      </c>
      <c r="H177" t="s">
        <v>74</v>
      </c>
      <c r="I177" t="s">
        <v>74</v>
      </c>
      <c r="J177" t="s">
        <v>3325</v>
      </c>
      <c r="K177" t="s">
        <v>302</v>
      </c>
      <c r="L177" t="s">
        <v>74</v>
      </c>
      <c r="M177" t="s">
        <v>74</v>
      </c>
      <c r="N177" t="s">
        <v>78</v>
      </c>
      <c r="O177" t="s">
        <v>79</v>
      </c>
      <c r="P177" t="s">
        <v>74</v>
      </c>
      <c r="Q177" t="s">
        <v>74</v>
      </c>
      <c r="R177" t="s">
        <v>74</v>
      </c>
      <c r="S177" t="s">
        <v>74</v>
      </c>
      <c r="T177" t="s">
        <v>74</v>
      </c>
      <c r="U177" t="s">
        <v>3326</v>
      </c>
      <c r="V177" t="s">
        <v>3327</v>
      </c>
      <c r="W177" t="s">
        <v>3328</v>
      </c>
      <c r="X177" t="s">
        <v>3329</v>
      </c>
      <c r="Y177" t="s">
        <v>74</v>
      </c>
      <c r="Z177" t="s">
        <v>3330</v>
      </c>
      <c r="AA177" t="s">
        <v>3331</v>
      </c>
      <c r="AB177" t="s">
        <v>3332</v>
      </c>
      <c r="AC177" t="s">
        <v>3333</v>
      </c>
      <c r="AD177" t="s">
        <v>3334</v>
      </c>
      <c r="AE177" t="s">
        <v>3334</v>
      </c>
      <c r="AF177" t="s">
        <v>3335</v>
      </c>
      <c r="AG177" t="s">
        <v>74</v>
      </c>
      <c r="AH177">
        <v>94</v>
      </c>
      <c r="AI177">
        <v>15</v>
      </c>
      <c r="AJ177">
        <v>16</v>
      </c>
      <c r="AK177">
        <v>0</v>
      </c>
      <c r="AL177">
        <v>3</v>
      </c>
      <c r="AM177" t="s">
        <v>312</v>
      </c>
      <c r="AN177" t="s">
        <v>313</v>
      </c>
      <c r="AO177" t="s">
        <v>314</v>
      </c>
      <c r="AP177" t="s">
        <v>315</v>
      </c>
      <c r="AQ177" t="s">
        <v>74</v>
      </c>
      <c r="AR177" t="s">
        <v>74</v>
      </c>
      <c r="AS177" t="s">
        <v>316</v>
      </c>
      <c r="AT177" t="s">
        <v>317</v>
      </c>
      <c r="AU177" t="s">
        <v>3336</v>
      </c>
      <c r="AV177">
        <v>2020</v>
      </c>
      <c r="AW177">
        <v>13</v>
      </c>
      <c r="AX177">
        <v>1</v>
      </c>
      <c r="AY177" t="s">
        <v>74</v>
      </c>
      <c r="AZ177" t="s">
        <v>74</v>
      </c>
      <c r="BA177" t="s">
        <v>74</v>
      </c>
      <c r="BB177" t="s">
        <v>74</v>
      </c>
      <c r="BC177" t="s">
        <v>74</v>
      </c>
      <c r="BD177" t="s">
        <v>74</v>
      </c>
      <c r="BE177">
        <v>345</v>
      </c>
      <c r="BF177" t="s">
        <v>3337</v>
      </c>
      <c r="BG177" t="str">
        <f>HYPERLINK("http://dx.doi.org/10.1186/s13071-020-04213-z","http://dx.doi.org/10.1186/s13071-020-04213-z")</f>
        <v>http://dx.doi.org/10.1186/s13071-020-04213-z</v>
      </c>
      <c r="BH177" t="s">
        <v>74</v>
      </c>
      <c r="BI177" t="s">
        <v>74</v>
      </c>
      <c r="BJ177">
        <v>12</v>
      </c>
      <c r="BK177" t="s">
        <v>320</v>
      </c>
      <c r="BL177" t="s">
        <v>98</v>
      </c>
      <c r="BM177" t="s">
        <v>320</v>
      </c>
      <c r="BN177" t="s">
        <v>3338</v>
      </c>
      <c r="BO177">
        <v>32650821</v>
      </c>
      <c r="BP177" t="s">
        <v>484</v>
      </c>
      <c r="BQ177" t="s">
        <v>74</v>
      </c>
      <c r="BR177" t="s">
        <v>74</v>
      </c>
      <c r="BS177" t="s">
        <v>101</v>
      </c>
      <c r="BT177" t="s">
        <v>3339</v>
      </c>
      <c r="BU177" t="str">
        <f>HYPERLINK("https%3A%2F%2Fwww.webofscience.com%2Fwos%2Fwoscc%2Ffull-record%2FWOS:000552031100003","View Full Record in Web of Science")</f>
        <v>View Full Record in Web of Science</v>
      </c>
    </row>
    <row r="178" spans="1:73" x14ac:dyDescent="0.25">
      <c r="A178" t="s">
        <v>3806</v>
      </c>
      <c r="B178" t="s">
        <v>3340</v>
      </c>
      <c r="C178" t="s">
        <v>3341</v>
      </c>
      <c r="D178" t="s">
        <v>74</v>
      </c>
      <c r="E178" t="s">
        <v>3342</v>
      </c>
      <c r="F178" t="s">
        <v>74</v>
      </c>
      <c r="G178" t="s">
        <v>3343</v>
      </c>
      <c r="H178" t="s">
        <v>74</v>
      </c>
      <c r="I178" t="s">
        <v>74</v>
      </c>
      <c r="J178" t="s">
        <v>3344</v>
      </c>
      <c r="K178" t="s">
        <v>3345</v>
      </c>
      <c r="L178" t="s">
        <v>74</v>
      </c>
      <c r="M178" t="s">
        <v>74</v>
      </c>
      <c r="N178" t="s">
        <v>78</v>
      </c>
      <c r="O178" t="s">
        <v>3346</v>
      </c>
      <c r="P178" t="s">
        <v>74</v>
      </c>
      <c r="Q178" t="s">
        <v>74</v>
      </c>
      <c r="R178" t="s">
        <v>74</v>
      </c>
      <c r="S178" t="s">
        <v>74</v>
      </c>
      <c r="T178" t="s">
        <v>74</v>
      </c>
      <c r="U178" t="s">
        <v>74</v>
      </c>
      <c r="V178" t="s">
        <v>3347</v>
      </c>
      <c r="W178" t="s">
        <v>74</v>
      </c>
      <c r="X178" t="s">
        <v>3348</v>
      </c>
      <c r="Y178" t="s">
        <v>74</v>
      </c>
      <c r="Z178" t="s">
        <v>3349</v>
      </c>
      <c r="AA178" t="s">
        <v>74</v>
      </c>
      <c r="AB178" t="s">
        <v>3350</v>
      </c>
      <c r="AC178" t="s">
        <v>3351</v>
      </c>
      <c r="AD178" t="s">
        <v>74</v>
      </c>
      <c r="AE178" t="s">
        <v>74</v>
      </c>
      <c r="AF178" t="s">
        <v>74</v>
      </c>
      <c r="AG178" t="s">
        <v>74</v>
      </c>
      <c r="AH178">
        <v>100</v>
      </c>
      <c r="AI178">
        <v>1</v>
      </c>
      <c r="AJ178">
        <v>1</v>
      </c>
      <c r="AK178">
        <v>0</v>
      </c>
      <c r="AL178">
        <v>0</v>
      </c>
      <c r="AM178" t="s">
        <v>3352</v>
      </c>
      <c r="AN178" t="s">
        <v>3353</v>
      </c>
      <c r="AO178" t="s">
        <v>3354</v>
      </c>
      <c r="AP178" t="s">
        <v>74</v>
      </c>
      <c r="AQ178" t="s">
        <v>74</v>
      </c>
      <c r="AR178" t="s">
        <v>3355</v>
      </c>
      <c r="AS178" t="s">
        <v>74</v>
      </c>
      <c r="AT178" t="s">
        <v>74</v>
      </c>
      <c r="AU178" t="s">
        <v>74</v>
      </c>
      <c r="AV178">
        <v>2013</v>
      </c>
      <c r="AW178" t="s">
        <v>74</v>
      </c>
      <c r="AX178" t="s">
        <v>74</v>
      </c>
      <c r="AY178" t="s">
        <v>74</v>
      </c>
      <c r="AZ178" t="s">
        <v>74</v>
      </c>
      <c r="BA178" t="s">
        <v>74</v>
      </c>
      <c r="BB178" t="s">
        <v>74</v>
      </c>
      <c r="BC178">
        <v>477</v>
      </c>
      <c r="BD178">
        <v>485</v>
      </c>
      <c r="BE178" t="s">
        <v>74</v>
      </c>
      <c r="BF178" t="s">
        <v>74</v>
      </c>
      <c r="BG178" t="s">
        <v>74</v>
      </c>
      <c r="BH178" t="s">
        <v>74</v>
      </c>
      <c r="BI178" t="s">
        <v>74</v>
      </c>
      <c r="BJ178">
        <v>9</v>
      </c>
      <c r="BK178" t="s">
        <v>550</v>
      </c>
      <c r="BL178" t="s">
        <v>3356</v>
      </c>
      <c r="BM178" t="s">
        <v>550</v>
      </c>
      <c r="BN178" t="s">
        <v>3357</v>
      </c>
      <c r="BO178" t="s">
        <v>74</v>
      </c>
      <c r="BP178" t="s">
        <v>74</v>
      </c>
      <c r="BQ178" t="s">
        <v>74</v>
      </c>
      <c r="BR178" t="s">
        <v>74</v>
      </c>
      <c r="BS178" t="s">
        <v>101</v>
      </c>
      <c r="BT178" t="s">
        <v>3358</v>
      </c>
      <c r="BU178" t="str">
        <f>HYPERLINK("https%3A%2F%2Fwww.webofscience.com%2Fwos%2Fwoscc%2Ffull-record%2FWOS:000355146200045","View Full Record in Web of Science")</f>
        <v>View Full Record in Web of Science</v>
      </c>
    </row>
    <row r="179" spans="1:73" x14ac:dyDescent="0.25">
      <c r="A179" t="s">
        <v>3807</v>
      </c>
      <c r="B179" t="s">
        <v>72</v>
      </c>
      <c r="C179" t="s">
        <v>3359</v>
      </c>
      <c r="D179" t="s">
        <v>74</v>
      </c>
      <c r="E179" t="s">
        <v>74</v>
      </c>
      <c r="F179" t="s">
        <v>74</v>
      </c>
      <c r="G179" t="s">
        <v>3360</v>
      </c>
      <c r="H179" t="s">
        <v>74</v>
      </c>
      <c r="I179" t="s">
        <v>74</v>
      </c>
      <c r="J179" t="s">
        <v>3361</v>
      </c>
      <c r="K179" t="s">
        <v>3362</v>
      </c>
      <c r="L179" t="s">
        <v>74</v>
      </c>
      <c r="M179" t="s">
        <v>74</v>
      </c>
      <c r="N179" t="s">
        <v>78</v>
      </c>
      <c r="O179" t="s">
        <v>79</v>
      </c>
      <c r="P179" t="s">
        <v>74</v>
      </c>
      <c r="Q179" t="s">
        <v>74</v>
      </c>
      <c r="R179" t="s">
        <v>74</v>
      </c>
      <c r="S179" t="s">
        <v>74</v>
      </c>
      <c r="T179" t="s">
        <v>74</v>
      </c>
      <c r="U179" t="s">
        <v>3363</v>
      </c>
      <c r="V179" t="s">
        <v>3364</v>
      </c>
      <c r="W179" t="s">
        <v>3365</v>
      </c>
      <c r="X179" t="s">
        <v>3366</v>
      </c>
      <c r="Y179" t="s">
        <v>74</v>
      </c>
      <c r="Z179" t="s">
        <v>3367</v>
      </c>
      <c r="AA179" t="s">
        <v>3368</v>
      </c>
      <c r="AB179" t="s">
        <v>3369</v>
      </c>
      <c r="AC179" t="s">
        <v>3370</v>
      </c>
      <c r="AD179" t="s">
        <v>3371</v>
      </c>
      <c r="AE179" t="s">
        <v>3372</v>
      </c>
      <c r="AF179" t="s">
        <v>3373</v>
      </c>
      <c r="AG179" t="s">
        <v>74</v>
      </c>
      <c r="AH179">
        <v>103</v>
      </c>
      <c r="AI179">
        <v>4</v>
      </c>
      <c r="AJ179">
        <v>4</v>
      </c>
      <c r="AK179">
        <v>18</v>
      </c>
      <c r="AL179">
        <v>29</v>
      </c>
      <c r="AM179" t="s">
        <v>475</v>
      </c>
      <c r="AN179" t="s">
        <v>476</v>
      </c>
      <c r="AO179" t="s">
        <v>477</v>
      </c>
      <c r="AP179" t="s">
        <v>74</v>
      </c>
      <c r="AQ179" t="s">
        <v>3374</v>
      </c>
      <c r="AR179" t="s">
        <v>74</v>
      </c>
      <c r="AS179" t="s">
        <v>3362</v>
      </c>
      <c r="AT179" t="s">
        <v>3375</v>
      </c>
      <c r="AU179" t="s">
        <v>771</v>
      </c>
      <c r="AV179">
        <v>2021</v>
      </c>
      <c r="AW179">
        <v>9</v>
      </c>
      <c r="AX179">
        <v>9</v>
      </c>
      <c r="AY179" t="s">
        <v>74</v>
      </c>
      <c r="AZ179" t="s">
        <v>74</v>
      </c>
      <c r="BA179" t="s">
        <v>74</v>
      </c>
      <c r="BB179" t="s">
        <v>74</v>
      </c>
      <c r="BC179" t="s">
        <v>74</v>
      </c>
      <c r="BD179" t="s">
        <v>74</v>
      </c>
      <c r="BE179">
        <v>1952</v>
      </c>
      <c r="BF179" t="s">
        <v>3376</v>
      </c>
      <c r="BG179" t="str">
        <f>HYPERLINK("http://dx.doi.org/10.3390/microorganisms9091952","http://dx.doi.org/10.3390/microorganisms9091952")</f>
        <v>http://dx.doi.org/10.3390/microorganisms9091952</v>
      </c>
      <c r="BH179" t="s">
        <v>74</v>
      </c>
      <c r="BI179" t="s">
        <v>74</v>
      </c>
      <c r="BJ179">
        <v>24</v>
      </c>
      <c r="BK179" t="s">
        <v>587</v>
      </c>
      <c r="BL179" t="s">
        <v>98</v>
      </c>
      <c r="BM179" t="s">
        <v>587</v>
      </c>
      <c r="BN179" t="s">
        <v>3377</v>
      </c>
      <c r="BO179">
        <v>34576846</v>
      </c>
      <c r="BP179" t="s">
        <v>484</v>
      </c>
      <c r="BQ179" t="s">
        <v>74</v>
      </c>
      <c r="BR179" t="s">
        <v>74</v>
      </c>
      <c r="BS179" t="s">
        <v>101</v>
      </c>
      <c r="BT179" t="s">
        <v>3378</v>
      </c>
      <c r="BU179" t="str">
        <f>HYPERLINK("https%3A%2F%2Fwww.webofscience.com%2Fwos%2Fwoscc%2Ffull-record%2FWOS:000701094400001","View Full Record in Web of Science")</f>
        <v>View Full Record in Web of Science</v>
      </c>
    </row>
    <row r="180" spans="1:73" x14ac:dyDescent="0.25">
      <c r="A180" t="s">
        <v>3808</v>
      </c>
      <c r="B180" t="s">
        <v>72</v>
      </c>
      <c r="C180" t="s">
        <v>3379</v>
      </c>
      <c r="D180" t="s">
        <v>74</v>
      </c>
      <c r="E180" t="s">
        <v>74</v>
      </c>
      <c r="F180" t="s">
        <v>74</v>
      </c>
      <c r="G180" t="s">
        <v>3380</v>
      </c>
      <c r="H180" t="s">
        <v>74</v>
      </c>
      <c r="I180" t="s">
        <v>74</v>
      </c>
      <c r="J180" t="s">
        <v>3381</v>
      </c>
      <c r="K180" t="s">
        <v>3382</v>
      </c>
      <c r="L180" t="s">
        <v>74</v>
      </c>
      <c r="M180" t="s">
        <v>74</v>
      </c>
      <c r="N180" t="s">
        <v>2064</v>
      </c>
      <c r="O180" t="s">
        <v>233</v>
      </c>
      <c r="P180" t="s">
        <v>74</v>
      </c>
      <c r="Q180" t="s">
        <v>74</v>
      </c>
      <c r="R180" t="s">
        <v>74</v>
      </c>
      <c r="S180" t="s">
        <v>74</v>
      </c>
      <c r="T180" t="s">
        <v>74</v>
      </c>
      <c r="U180" t="s">
        <v>74</v>
      </c>
      <c r="V180" t="s">
        <v>3383</v>
      </c>
      <c r="W180" t="s">
        <v>74</v>
      </c>
      <c r="X180" t="s">
        <v>3384</v>
      </c>
      <c r="Y180" t="s">
        <v>74</v>
      </c>
      <c r="Z180" t="s">
        <v>3385</v>
      </c>
      <c r="AA180" t="s">
        <v>3386</v>
      </c>
      <c r="AB180" t="s">
        <v>3387</v>
      </c>
      <c r="AC180" t="s">
        <v>3388</v>
      </c>
      <c r="AD180" t="s">
        <v>74</v>
      </c>
      <c r="AE180" t="s">
        <v>74</v>
      </c>
      <c r="AF180" t="s">
        <v>74</v>
      </c>
      <c r="AG180" t="s">
        <v>74</v>
      </c>
      <c r="AH180">
        <v>64</v>
      </c>
      <c r="AI180">
        <v>13</v>
      </c>
      <c r="AJ180">
        <v>15</v>
      </c>
      <c r="AK180">
        <v>0</v>
      </c>
      <c r="AL180">
        <v>1</v>
      </c>
      <c r="AM180" t="s">
        <v>3382</v>
      </c>
      <c r="AN180" t="s">
        <v>3389</v>
      </c>
      <c r="AO180" t="s">
        <v>3390</v>
      </c>
      <c r="AP180" t="s">
        <v>3391</v>
      </c>
      <c r="AQ180" t="s">
        <v>3392</v>
      </c>
      <c r="AR180" t="s">
        <v>74</v>
      </c>
      <c r="AS180" t="s">
        <v>3393</v>
      </c>
      <c r="AT180" t="s">
        <v>3394</v>
      </c>
      <c r="AU180" t="s">
        <v>3395</v>
      </c>
      <c r="AV180">
        <v>2007</v>
      </c>
      <c r="AW180">
        <v>45</v>
      </c>
      <c r="AX180">
        <v>12</v>
      </c>
      <c r="AY180" t="s">
        <v>74</v>
      </c>
      <c r="AZ180" t="s">
        <v>74</v>
      </c>
      <c r="BA180" t="s">
        <v>74</v>
      </c>
      <c r="BB180" t="s">
        <v>74</v>
      </c>
      <c r="BC180">
        <v>755</v>
      </c>
      <c r="BD180">
        <v>763</v>
      </c>
      <c r="BE180" t="s">
        <v>74</v>
      </c>
      <c r="BF180" t="s">
        <v>3396</v>
      </c>
      <c r="BG180" t="str">
        <f>HYPERLINK("http://dx.doi.org/10.33588/rn.4512.2007393","http://dx.doi.org/10.33588/rn.4512.2007393")</f>
        <v>http://dx.doi.org/10.33588/rn.4512.2007393</v>
      </c>
      <c r="BH180" t="s">
        <v>74</v>
      </c>
      <c r="BI180" t="s">
        <v>74</v>
      </c>
      <c r="BJ180">
        <v>9</v>
      </c>
      <c r="BK180" t="s">
        <v>3397</v>
      </c>
      <c r="BL180" t="s">
        <v>98</v>
      </c>
      <c r="BM180" t="s">
        <v>3398</v>
      </c>
      <c r="BN180" t="s">
        <v>3399</v>
      </c>
      <c r="BO180">
        <v>18075991</v>
      </c>
      <c r="BP180" t="s">
        <v>74</v>
      </c>
      <c r="BQ180" t="s">
        <v>74</v>
      </c>
      <c r="BR180" t="s">
        <v>74</v>
      </c>
      <c r="BS180" t="s">
        <v>101</v>
      </c>
      <c r="BT180" t="s">
        <v>3400</v>
      </c>
      <c r="BU180" t="str">
        <f>HYPERLINK("https%3A%2F%2Fwww.webofscience.com%2Fwos%2Fwoscc%2Ffull-record%2FWOS:000252156300011","View Full Record in Web of Science")</f>
        <v>View Full Record in Web of Science</v>
      </c>
    </row>
    <row r="181" spans="1:73" x14ac:dyDescent="0.25">
      <c r="A181" t="s">
        <v>3809</v>
      </c>
      <c r="B181" t="s">
        <v>72</v>
      </c>
      <c r="C181" t="s">
        <v>3401</v>
      </c>
      <c r="D181" t="s">
        <v>74</v>
      </c>
      <c r="E181" t="s">
        <v>74</v>
      </c>
      <c r="F181" t="s">
        <v>74</v>
      </c>
      <c r="G181" t="s">
        <v>3402</v>
      </c>
      <c r="H181" t="s">
        <v>74</v>
      </c>
      <c r="I181" t="s">
        <v>74</v>
      </c>
      <c r="J181" t="s">
        <v>3403</v>
      </c>
      <c r="K181" t="s">
        <v>2555</v>
      </c>
      <c r="L181" t="s">
        <v>74</v>
      </c>
      <c r="M181" t="s">
        <v>74</v>
      </c>
      <c r="N181" t="s">
        <v>78</v>
      </c>
      <c r="O181" t="s">
        <v>79</v>
      </c>
      <c r="P181" t="s">
        <v>74</v>
      </c>
      <c r="Q181" t="s">
        <v>74</v>
      </c>
      <c r="R181" t="s">
        <v>74</v>
      </c>
      <c r="S181" t="s">
        <v>74</v>
      </c>
      <c r="T181" t="s">
        <v>74</v>
      </c>
      <c r="U181" t="s">
        <v>3404</v>
      </c>
      <c r="V181" t="s">
        <v>3405</v>
      </c>
      <c r="W181" t="s">
        <v>3406</v>
      </c>
      <c r="X181" t="s">
        <v>3407</v>
      </c>
      <c r="Y181" t="s">
        <v>74</v>
      </c>
      <c r="Z181" t="s">
        <v>74</v>
      </c>
      <c r="AA181" t="s">
        <v>423</v>
      </c>
      <c r="AB181" t="s">
        <v>3408</v>
      </c>
      <c r="AC181" t="s">
        <v>3409</v>
      </c>
      <c r="AD181" t="s">
        <v>74</v>
      </c>
      <c r="AE181" t="s">
        <v>74</v>
      </c>
      <c r="AF181" t="s">
        <v>74</v>
      </c>
      <c r="AG181" t="s">
        <v>74</v>
      </c>
      <c r="AH181">
        <v>40</v>
      </c>
      <c r="AI181">
        <v>24</v>
      </c>
      <c r="AJ181">
        <v>24</v>
      </c>
      <c r="AK181">
        <v>0</v>
      </c>
      <c r="AL181">
        <v>9</v>
      </c>
      <c r="AM181" t="s">
        <v>426</v>
      </c>
      <c r="AN181" t="s">
        <v>427</v>
      </c>
      <c r="AO181" t="s">
        <v>428</v>
      </c>
      <c r="AP181" t="s">
        <v>2566</v>
      </c>
      <c r="AQ181" t="s">
        <v>74</v>
      </c>
      <c r="AR181" t="s">
        <v>74</v>
      </c>
      <c r="AS181" t="s">
        <v>2568</v>
      </c>
      <c r="AT181" t="s">
        <v>2569</v>
      </c>
      <c r="AU181" t="s">
        <v>651</v>
      </c>
      <c r="AV181">
        <v>2012</v>
      </c>
      <c r="AW181">
        <v>131</v>
      </c>
      <c r="AX181">
        <v>2</v>
      </c>
      <c r="AY181" t="s">
        <v>74</v>
      </c>
      <c r="AZ181" t="s">
        <v>74</v>
      </c>
      <c r="BA181" t="s">
        <v>74</v>
      </c>
      <c r="BB181" t="s">
        <v>74</v>
      </c>
      <c r="BC181">
        <v>143</v>
      </c>
      <c r="BD181">
        <v>147</v>
      </c>
      <c r="BE181" t="s">
        <v>74</v>
      </c>
      <c r="BF181" t="s">
        <v>3410</v>
      </c>
      <c r="BG181" t="str">
        <f>HYPERLINK("http://dx.doi.org/10.1016/j.exppara.2012.03.003","http://dx.doi.org/10.1016/j.exppara.2012.03.003")</f>
        <v>http://dx.doi.org/10.1016/j.exppara.2012.03.003</v>
      </c>
      <c r="BH181" t="s">
        <v>74</v>
      </c>
      <c r="BI181" t="s">
        <v>74</v>
      </c>
      <c r="BJ181">
        <v>5</v>
      </c>
      <c r="BK181" t="s">
        <v>550</v>
      </c>
      <c r="BL181" t="s">
        <v>98</v>
      </c>
      <c r="BM181" t="s">
        <v>550</v>
      </c>
      <c r="BN181" t="s">
        <v>3411</v>
      </c>
      <c r="BO181">
        <v>22429660</v>
      </c>
      <c r="BP181" t="s">
        <v>847</v>
      </c>
      <c r="BQ181" t="s">
        <v>74</v>
      </c>
      <c r="BR181" t="s">
        <v>74</v>
      </c>
      <c r="BS181" t="s">
        <v>101</v>
      </c>
      <c r="BT181" t="s">
        <v>3412</v>
      </c>
      <c r="BU181" t="str">
        <f>HYPERLINK("https%3A%2F%2Fwww.webofscience.com%2Fwos%2Fwoscc%2Ffull-record%2FWOS:000305307000002","View Full Record in Web of Science")</f>
        <v>View Full Record in Web of Science</v>
      </c>
    </row>
    <row r="182" spans="1:73" x14ac:dyDescent="0.25">
      <c r="A182" t="s">
        <v>3810</v>
      </c>
      <c r="B182" t="s">
        <v>72</v>
      </c>
      <c r="C182" t="s">
        <v>3413</v>
      </c>
      <c r="D182" t="s">
        <v>74</v>
      </c>
      <c r="E182" t="s">
        <v>74</v>
      </c>
      <c r="F182" t="s">
        <v>74</v>
      </c>
      <c r="G182" t="s">
        <v>3414</v>
      </c>
      <c r="H182" t="s">
        <v>74</v>
      </c>
      <c r="I182" t="s">
        <v>74</v>
      </c>
      <c r="J182" t="s">
        <v>3415</v>
      </c>
      <c r="K182" t="s">
        <v>302</v>
      </c>
      <c r="L182" t="s">
        <v>74</v>
      </c>
      <c r="M182" t="s">
        <v>74</v>
      </c>
      <c r="N182" t="s">
        <v>78</v>
      </c>
      <c r="O182" t="s">
        <v>233</v>
      </c>
      <c r="P182" t="s">
        <v>74</v>
      </c>
      <c r="Q182" t="s">
        <v>74</v>
      </c>
      <c r="R182" t="s">
        <v>74</v>
      </c>
      <c r="S182" t="s">
        <v>74</v>
      </c>
      <c r="T182" t="s">
        <v>74</v>
      </c>
      <c r="U182" t="s">
        <v>3416</v>
      </c>
      <c r="V182" t="s">
        <v>3417</v>
      </c>
      <c r="W182" t="s">
        <v>3418</v>
      </c>
      <c r="X182" t="s">
        <v>3419</v>
      </c>
      <c r="Y182" t="s">
        <v>74</v>
      </c>
      <c r="Z182" t="s">
        <v>3420</v>
      </c>
      <c r="AA182" t="s">
        <v>3421</v>
      </c>
      <c r="AB182" t="s">
        <v>74</v>
      </c>
      <c r="AC182" t="s">
        <v>3422</v>
      </c>
      <c r="AD182" t="s">
        <v>74</v>
      </c>
      <c r="AE182" t="s">
        <v>74</v>
      </c>
      <c r="AF182" t="s">
        <v>74</v>
      </c>
      <c r="AG182" t="s">
        <v>74</v>
      </c>
      <c r="AH182">
        <v>139</v>
      </c>
      <c r="AI182">
        <v>2</v>
      </c>
      <c r="AJ182">
        <v>2</v>
      </c>
      <c r="AK182">
        <v>2</v>
      </c>
      <c r="AL182">
        <v>5</v>
      </c>
      <c r="AM182" t="s">
        <v>312</v>
      </c>
      <c r="AN182" t="s">
        <v>313</v>
      </c>
      <c r="AO182" t="s">
        <v>314</v>
      </c>
      <c r="AP182" t="s">
        <v>315</v>
      </c>
      <c r="AQ182" t="s">
        <v>74</v>
      </c>
      <c r="AR182" t="s">
        <v>74</v>
      </c>
      <c r="AS182" t="s">
        <v>316</v>
      </c>
      <c r="AT182" t="s">
        <v>317</v>
      </c>
      <c r="AU182" t="s">
        <v>3423</v>
      </c>
      <c r="AV182">
        <v>2021</v>
      </c>
      <c r="AW182">
        <v>14</v>
      </c>
      <c r="AX182">
        <v>1</v>
      </c>
      <c r="AY182" t="s">
        <v>74</v>
      </c>
      <c r="AZ182" t="s">
        <v>74</v>
      </c>
      <c r="BA182" t="s">
        <v>74</v>
      </c>
      <c r="BB182" t="s">
        <v>74</v>
      </c>
      <c r="BC182" t="s">
        <v>74</v>
      </c>
      <c r="BD182" t="s">
        <v>74</v>
      </c>
      <c r="BE182">
        <v>374</v>
      </c>
      <c r="BF182" t="s">
        <v>3424</v>
      </c>
      <c r="BG182" t="str">
        <f>HYPERLINK("http://dx.doi.org/10.1186/s13071-021-04875-3","http://dx.doi.org/10.1186/s13071-021-04875-3")</f>
        <v>http://dx.doi.org/10.1186/s13071-021-04875-3</v>
      </c>
      <c r="BH182" t="s">
        <v>74</v>
      </c>
      <c r="BI182" t="s">
        <v>74</v>
      </c>
      <c r="BJ182">
        <v>19</v>
      </c>
      <c r="BK182" t="s">
        <v>320</v>
      </c>
      <c r="BL182" t="s">
        <v>98</v>
      </c>
      <c r="BM182" t="s">
        <v>320</v>
      </c>
      <c r="BN182" t="s">
        <v>3425</v>
      </c>
      <c r="BO182">
        <v>34294132</v>
      </c>
      <c r="BP182" t="s">
        <v>484</v>
      </c>
      <c r="BQ182" t="s">
        <v>74</v>
      </c>
      <c r="BR182" t="s">
        <v>74</v>
      </c>
      <c r="BS182" t="s">
        <v>101</v>
      </c>
      <c r="BT182" t="s">
        <v>3426</v>
      </c>
      <c r="BU182" t="str">
        <f>HYPERLINK("https%3A%2F%2Fwww.webofscience.com%2Fwos%2Fwoscc%2Ffull-record%2FWOS:000679337100001","View Full Record in Web of Science")</f>
        <v>View Full Record in Web of Science</v>
      </c>
    </row>
    <row r="183" spans="1:73" x14ac:dyDescent="0.25">
      <c r="A183" t="s">
        <v>3811</v>
      </c>
      <c r="B183" t="s">
        <v>72</v>
      </c>
      <c r="C183" t="s">
        <v>3427</v>
      </c>
      <c r="D183" t="s">
        <v>74</v>
      </c>
      <c r="E183" t="s">
        <v>74</v>
      </c>
      <c r="F183" t="s">
        <v>74</v>
      </c>
      <c r="G183" t="s">
        <v>3428</v>
      </c>
      <c r="H183" t="s">
        <v>74</v>
      </c>
      <c r="I183" t="s">
        <v>74</v>
      </c>
      <c r="J183" t="s">
        <v>3429</v>
      </c>
      <c r="K183" t="s">
        <v>3430</v>
      </c>
      <c r="L183" t="s">
        <v>74</v>
      </c>
      <c r="M183" t="s">
        <v>74</v>
      </c>
      <c r="N183" t="s">
        <v>78</v>
      </c>
      <c r="O183" t="s">
        <v>79</v>
      </c>
      <c r="P183" t="s">
        <v>74</v>
      </c>
      <c r="Q183" t="s">
        <v>74</v>
      </c>
      <c r="R183" t="s">
        <v>74</v>
      </c>
      <c r="S183" t="s">
        <v>74</v>
      </c>
      <c r="T183" t="s">
        <v>74</v>
      </c>
      <c r="U183" t="s">
        <v>3431</v>
      </c>
      <c r="V183" t="s">
        <v>3432</v>
      </c>
      <c r="W183" t="s">
        <v>3433</v>
      </c>
      <c r="X183" t="s">
        <v>3434</v>
      </c>
      <c r="Y183" t="s">
        <v>74</v>
      </c>
      <c r="Z183" t="s">
        <v>3435</v>
      </c>
      <c r="AA183" t="s">
        <v>3436</v>
      </c>
      <c r="AB183" t="s">
        <v>74</v>
      </c>
      <c r="AC183" t="s">
        <v>3437</v>
      </c>
      <c r="AD183" t="s">
        <v>3438</v>
      </c>
      <c r="AE183" t="s">
        <v>3438</v>
      </c>
      <c r="AF183" t="s">
        <v>3439</v>
      </c>
      <c r="AG183" t="s">
        <v>74</v>
      </c>
      <c r="AH183">
        <v>51</v>
      </c>
      <c r="AI183">
        <v>16</v>
      </c>
      <c r="AJ183">
        <v>18</v>
      </c>
      <c r="AK183">
        <v>1</v>
      </c>
      <c r="AL183">
        <v>23</v>
      </c>
      <c r="AM183" t="s">
        <v>821</v>
      </c>
      <c r="AN183" t="s">
        <v>313</v>
      </c>
      <c r="AO183" t="s">
        <v>822</v>
      </c>
      <c r="AP183" t="s">
        <v>3440</v>
      </c>
      <c r="AQ183" t="s">
        <v>3441</v>
      </c>
      <c r="AR183" t="s">
        <v>74</v>
      </c>
      <c r="AS183" t="s">
        <v>3442</v>
      </c>
      <c r="AT183" t="s">
        <v>3443</v>
      </c>
      <c r="AU183" t="s">
        <v>364</v>
      </c>
      <c r="AV183">
        <v>2012</v>
      </c>
      <c r="AW183">
        <v>32</v>
      </c>
      <c r="AX183">
        <v>4</v>
      </c>
      <c r="AY183" t="s">
        <v>74</v>
      </c>
      <c r="AZ183" t="s">
        <v>74</v>
      </c>
      <c r="BA183" t="s">
        <v>74</v>
      </c>
      <c r="BB183" t="s">
        <v>74</v>
      </c>
      <c r="BC183">
        <v>578</v>
      </c>
      <c r="BD183">
        <v>585</v>
      </c>
      <c r="BE183" t="s">
        <v>74</v>
      </c>
      <c r="BF183" t="s">
        <v>3444</v>
      </c>
      <c r="BG183" t="str">
        <f>HYPERLINK("http://dx.doi.org/10.1016/j.fsi.2012.01.012","http://dx.doi.org/10.1016/j.fsi.2012.01.012")</f>
        <v>http://dx.doi.org/10.1016/j.fsi.2012.01.012</v>
      </c>
      <c r="BH183" t="s">
        <v>74</v>
      </c>
      <c r="BI183" t="s">
        <v>74</v>
      </c>
      <c r="BJ183">
        <v>8</v>
      </c>
      <c r="BK183" t="s">
        <v>3445</v>
      </c>
      <c r="BL183" t="s">
        <v>98</v>
      </c>
      <c r="BM183" t="s">
        <v>3445</v>
      </c>
      <c r="BN183" t="s">
        <v>3446</v>
      </c>
      <c r="BO183">
        <v>22281611</v>
      </c>
      <c r="BP183" t="s">
        <v>74</v>
      </c>
      <c r="BQ183" t="s">
        <v>74</v>
      </c>
      <c r="BR183" t="s">
        <v>74</v>
      </c>
      <c r="BS183" t="s">
        <v>101</v>
      </c>
      <c r="BT183" t="s">
        <v>3447</v>
      </c>
      <c r="BU183" t="str">
        <f>HYPERLINK("https%3A%2F%2Fwww.webofscience.com%2Fwos%2Fwoscc%2Ffull-record%2FWOS:000301827100009","View Full Record in Web of Science")</f>
        <v>View Full Record in Web of Science</v>
      </c>
    </row>
    <row r="184" spans="1:73" x14ac:dyDescent="0.25">
      <c r="A184" t="s">
        <v>3812</v>
      </c>
      <c r="B184" t="s">
        <v>72</v>
      </c>
      <c r="C184" t="s">
        <v>3448</v>
      </c>
      <c r="D184" t="s">
        <v>74</v>
      </c>
      <c r="E184" t="s">
        <v>74</v>
      </c>
      <c r="F184" t="s">
        <v>74</v>
      </c>
      <c r="G184" t="s">
        <v>3449</v>
      </c>
      <c r="H184" t="s">
        <v>74</v>
      </c>
      <c r="I184" t="s">
        <v>74</v>
      </c>
      <c r="J184" t="s">
        <v>3450</v>
      </c>
      <c r="K184" t="s">
        <v>396</v>
      </c>
      <c r="L184" t="s">
        <v>74</v>
      </c>
      <c r="M184" t="s">
        <v>74</v>
      </c>
      <c r="N184" t="s">
        <v>78</v>
      </c>
      <c r="O184" t="s">
        <v>233</v>
      </c>
      <c r="P184" t="s">
        <v>74</v>
      </c>
      <c r="Q184" t="s">
        <v>74</v>
      </c>
      <c r="R184" t="s">
        <v>74</v>
      </c>
      <c r="S184" t="s">
        <v>74</v>
      </c>
      <c r="T184" t="s">
        <v>74</v>
      </c>
      <c r="U184" t="s">
        <v>3451</v>
      </c>
      <c r="V184" t="s">
        <v>3452</v>
      </c>
      <c r="W184" t="s">
        <v>3453</v>
      </c>
      <c r="X184" t="s">
        <v>3454</v>
      </c>
      <c r="Y184" t="s">
        <v>74</v>
      </c>
      <c r="Z184" t="s">
        <v>3455</v>
      </c>
      <c r="AA184" t="s">
        <v>239</v>
      </c>
      <c r="AB184" t="s">
        <v>3456</v>
      </c>
      <c r="AC184" t="s">
        <v>3457</v>
      </c>
      <c r="AD184" t="s">
        <v>3458</v>
      </c>
      <c r="AE184" t="s">
        <v>3459</v>
      </c>
      <c r="AF184" t="s">
        <v>3460</v>
      </c>
      <c r="AG184" t="s">
        <v>74</v>
      </c>
      <c r="AH184">
        <v>64</v>
      </c>
      <c r="AI184">
        <v>72</v>
      </c>
      <c r="AJ184">
        <v>78</v>
      </c>
      <c r="AK184">
        <v>0</v>
      </c>
      <c r="AL184">
        <v>22</v>
      </c>
      <c r="AM184" t="s">
        <v>403</v>
      </c>
      <c r="AN184" t="s">
        <v>404</v>
      </c>
      <c r="AO184" t="s">
        <v>405</v>
      </c>
      <c r="AP184" t="s">
        <v>406</v>
      </c>
      <c r="AQ184" t="s">
        <v>1437</v>
      </c>
      <c r="AR184" t="s">
        <v>74</v>
      </c>
      <c r="AS184" t="s">
        <v>407</v>
      </c>
      <c r="AT184" t="s">
        <v>408</v>
      </c>
      <c r="AU184" t="s">
        <v>651</v>
      </c>
      <c r="AV184">
        <v>2014</v>
      </c>
      <c r="AW184">
        <v>109</v>
      </c>
      <c r="AX184">
        <v>4</v>
      </c>
      <c r="AY184" t="s">
        <v>74</v>
      </c>
      <c r="AZ184" t="s">
        <v>74</v>
      </c>
      <c r="BA184" t="s">
        <v>74</v>
      </c>
      <c r="BB184" t="s">
        <v>74</v>
      </c>
      <c r="BC184">
        <v>399</v>
      </c>
      <c r="BD184">
        <v>407</v>
      </c>
      <c r="BE184" t="s">
        <v>74</v>
      </c>
      <c r="BF184" t="s">
        <v>3461</v>
      </c>
      <c r="BG184" t="str">
        <f>HYPERLINK("http://dx.doi.org/10.1590/0074-0276140023","http://dx.doi.org/10.1590/0074-0276140023")</f>
        <v>http://dx.doi.org/10.1590/0074-0276140023</v>
      </c>
      <c r="BH184" t="s">
        <v>74</v>
      </c>
      <c r="BI184" t="s">
        <v>74</v>
      </c>
      <c r="BJ184">
        <v>9</v>
      </c>
      <c r="BK184" t="s">
        <v>320</v>
      </c>
      <c r="BL184" t="s">
        <v>98</v>
      </c>
      <c r="BM184" t="s">
        <v>320</v>
      </c>
      <c r="BN184" t="s">
        <v>3462</v>
      </c>
      <c r="BO184">
        <v>25075779</v>
      </c>
      <c r="BP184" t="s">
        <v>227</v>
      </c>
      <c r="BQ184" t="s">
        <v>74</v>
      </c>
      <c r="BR184" t="s">
        <v>74</v>
      </c>
      <c r="BS184" t="s">
        <v>101</v>
      </c>
      <c r="BT184" t="s">
        <v>3463</v>
      </c>
      <c r="BU184" t="str">
        <f>HYPERLINK("https%3A%2F%2Fwww.webofscience.com%2Fwos%2Fwoscc%2Ffull-record%2FWOS:000340488700001","View Full Record in Web of Science")</f>
        <v>View Full Record in Web of Science</v>
      </c>
    </row>
    <row r="185" spans="1:73" x14ac:dyDescent="0.25">
      <c r="A185" t="s">
        <v>3813</v>
      </c>
      <c r="B185" t="s">
        <v>72</v>
      </c>
      <c r="C185" t="s">
        <v>3464</v>
      </c>
      <c r="D185" t="s">
        <v>74</v>
      </c>
      <c r="E185" t="s">
        <v>74</v>
      </c>
      <c r="F185" t="s">
        <v>74</v>
      </c>
      <c r="G185" t="s">
        <v>3465</v>
      </c>
      <c r="H185" t="s">
        <v>74</v>
      </c>
      <c r="I185" t="s">
        <v>74</v>
      </c>
      <c r="J185" t="s">
        <v>3466</v>
      </c>
      <c r="K185" t="s">
        <v>417</v>
      </c>
      <c r="L185" t="s">
        <v>74</v>
      </c>
      <c r="M185" t="s">
        <v>74</v>
      </c>
      <c r="N185" t="s">
        <v>78</v>
      </c>
      <c r="O185" t="s">
        <v>79</v>
      </c>
      <c r="P185" t="s">
        <v>74</v>
      </c>
      <c r="Q185" t="s">
        <v>74</v>
      </c>
      <c r="R185" t="s">
        <v>74</v>
      </c>
      <c r="S185" t="s">
        <v>74</v>
      </c>
      <c r="T185" t="s">
        <v>74</v>
      </c>
      <c r="U185" t="s">
        <v>3467</v>
      </c>
      <c r="V185" t="s">
        <v>3468</v>
      </c>
      <c r="W185" t="s">
        <v>3469</v>
      </c>
      <c r="X185" t="s">
        <v>3470</v>
      </c>
      <c r="Y185" t="s">
        <v>74</v>
      </c>
      <c r="Z185" t="s">
        <v>3471</v>
      </c>
      <c r="AA185" t="s">
        <v>423</v>
      </c>
      <c r="AB185" t="s">
        <v>3472</v>
      </c>
      <c r="AC185" t="s">
        <v>3473</v>
      </c>
      <c r="AD185" t="s">
        <v>3474</v>
      </c>
      <c r="AE185" t="s">
        <v>3475</v>
      </c>
      <c r="AF185" t="s">
        <v>3476</v>
      </c>
      <c r="AG185" t="s">
        <v>74</v>
      </c>
      <c r="AH185">
        <v>48</v>
      </c>
      <c r="AI185">
        <v>2</v>
      </c>
      <c r="AJ185">
        <v>2</v>
      </c>
      <c r="AK185">
        <v>1</v>
      </c>
      <c r="AL185">
        <v>4</v>
      </c>
      <c r="AM185" t="s">
        <v>426</v>
      </c>
      <c r="AN185" t="s">
        <v>427</v>
      </c>
      <c r="AO185" t="s">
        <v>428</v>
      </c>
      <c r="AP185" t="s">
        <v>429</v>
      </c>
      <c r="AQ185" t="s">
        <v>430</v>
      </c>
      <c r="AR185" t="s">
        <v>74</v>
      </c>
      <c r="AS185" t="s">
        <v>431</v>
      </c>
      <c r="AT185" t="s">
        <v>432</v>
      </c>
      <c r="AU185" t="s">
        <v>563</v>
      </c>
      <c r="AV185">
        <v>2018</v>
      </c>
      <c r="AW185">
        <v>154</v>
      </c>
      <c r="AX185" t="s">
        <v>74</v>
      </c>
      <c r="AY185" t="s">
        <v>74</v>
      </c>
      <c r="AZ185" t="s">
        <v>74</v>
      </c>
      <c r="BA185" t="s">
        <v>74</v>
      </c>
      <c r="BB185" t="s">
        <v>74</v>
      </c>
      <c r="BC185">
        <v>65</v>
      </c>
      <c r="BD185">
        <v>73</v>
      </c>
      <c r="BE185" t="s">
        <v>74</v>
      </c>
      <c r="BF185" t="s">
        <v>3477</v>
      </c>
      <c r="BG185" t="str">
        <f>HYPERLINK("http://dx.doi.org/10.1016/j.jip.2018.04.003","http://dx.doi.org/10.1016/j.jip.2018.04.003")</f>
        <v>http://dx.doi.org/10.1016/j.jip.2018.04.003</v>
      </c>
      <c r="BH185" t="s">
        <v>74</v>
      </c>
      <c r="BI185" t="s">
        <v>74</v>
      </c>
      <c r="BJ185">
        <v>9</v>
      </c>
      <c r="BK185" t="s">
        <v>434</v>
      </c>
      <c r="BL185" t="s">
        <v>98</v>
      </c>
      <c r="BM185" t="s">
        <v>434</v>
      </c>
      <c r="BN185" t="s">
        <v>3478</v>
      </c>
      <c r="BO185">
        <v>29634922</v>
      </c>
      <c r="BP185" t="s">
        <v>847</v>
      </c>
      <c r="BQ185" t="s">
        <v>74</v>
      </c>
      <c r="BR185" t="s">
        <v>74</v>
      </c>
      <c r="BS185" t="s">
        <v>101</v>
      </c>
      <c r="BT185" t="s">
        <v>3479</v>
      </c>
      <c r="BU185" t="str">
        <f>HYPERLINK("https%3A%2F%2Fwww.webofscience.com%2Fwos%2Fwoscc%2Ffull-record%2FWOS:000434907500010","View Full Record in Web of Science")</f>
        <v>View Full Record in Web of Science</v>
      </c>
    </row>
    <row r="186" spans="1:73" x14ac:dyDescent="0.25">
      <c r="A186" t="s">
        <v>3814</v>
      </c>
      <c r="B186" t="s">
        <v>72</v>
      </c>
      <c r="C186" t="s">
        <v>3480</v>
      </c>
      <c r="D186" t="s">
        <v>74</v>
      </c>
      <c r="E186" t="s">
        <v>74</v>
      </c>
      <c r="F186" t="s">
        <v>74</v>
      </c>
      <c r="G186" t="s">
        <v>3481</v>
      </c>
      <c r="H186" t="s">
        <v>74</v>
      </c>
      <c r="I186" t="s">
        <v>74</v>
      </c>
      <c r="J186" t="s">
        <v>3482</v>
      </c>
      <c r="K186" t="s">
        <v>3483</v>
      </c>
      <c r="L186" t="s">
        <v>74</v>
      </c>
      <c r="M186" t="s">
        <v>74</v>
      </c>
      <c r="N186" t="s">
        <v>78</v>
      </c>
      <c r="O186" t="s">
        <v>79</v>
      </c>
      <c r="P186" t="s">
        <v>74</v>
      </c>
      <c r="Q186" t="s">
        <v>74</v>
      </c>
      <c r="R186" t="s">
        <v>74</v>
      </c>
      <c r="S186" t="s">
        <v>74</v>
      </c>
      <c r="T186" t="s">
        <v>74</v>
      </c>
      <c r="U186" t="s">
        <v>3484</v>
      </c>
      <c r="V186" t="s">
        <v>3485</v>
      </c>
      <c r="W186" t="s">
        <v>3486</v>
      </c>
      <c r="X186" t="s">
        <v>3487</v>
      </c>
      <c r="Y186" t="s">
        <v>74</v>
      </c>
      <c r="Z186" t="s">
        <v>3488</v>
      </c>
      <c r="AA186" t="s">
        <v>3489</v>
      </c>
      <c r="AB186" t="s">
        <v>3490</v>
      </c>
      <c r="AC186" t="s">
        <v>3491</v>
      </c>
      <c r="AD186" t="s">
        <v>3492</v>
      </c>
      <c r="AE186" t="s">
        <v>3493</v>
      </c>
      <c r="AF186" t="s">
        <v>3494</v>
      </c>
      <c r="AG186" t="s">
        <v>74</v>
      </c>
      <c r="AH186">
        <v>127</v>
      </c>
      <c r="AI186">
        <v>19</v>
      </c>
      <c r="AJ186">
        <v>21</v>
      </c>
      <c r="AK186">
        <v>0</v>
      </c>
      <c r="AL186">
        <v>1</v>
      </c>
      <c r="AM186" t="s">
        <v>450</v>
      </c>
      <c r="AN186" t="s">
        <v>451</v>
      </c>
      <c r="AO186" t="s">
        <v>452</v>
      </c>
      <c r="AP186" t="s">
        <v>3495</v>
      </c>
      <c r="AQ186" t="s">
        <v>3496</v>
      </c>
      <c r="AR186" t="s">
        <v>74</v>
      </c>
      <c r="AS186" t="s">
        <v>3497</v>
      </c>
      <c r="AT186" t="s">
        <v>3498</v>
      </c>
      <c r="AU186" t="s">
        <v>3499</v>
      </c>
      <c r="AV186">
        <v>2011</v>
      </c>
      <c r="AW186">
        <v>74</v>
      </c>
      <c r="AX186">
        <v>9</v>
      </c>
      <c r="AY186" t="s">
        <v>74</v>
      </c>
      <c r="AZ186" t="s">
        <v>74</v>
      </c>
      <c r="BA186" t="s">
        <v>3500</v>
      </c>
      <c r="BB186" t="s">
        <v>74</v>
      </c>
      <c r="BC186">
        <v>1545</v>
      </c>
      <c r="BD186">
        <v>1559</v>
      </c>
      <c r="BE186" t="s">
        <v>74</v>
      </c>
      <c r="BF186" t="s">
        <v>3501</v>
      </c>
      <c r="BG186" t="str">
        <f>HYPERLINK("http://dx.doi.org/10.1016/j.jprot.2011.04.031","http://dx.doi.org/10.1016/j.jprot.2011.04.031")</f>
        <v>http://dx.doi.org/10.1016/j.jprot.2011.04.031</v>
      </c>
      <c r="BH186" t="s">
        <v>74</v>
      </c>
      <c r="BI186" t="s">
        <v>74</v>
      </c>
      <c r="BJ186">
        <v>15</v>
      </c>
      <c r="BK186" t="s">
        <v>3502</v>
      </c>
      <c r="BL186" t="s">
        <v>98</v>
      </c>
      <c r="BM186" t="s">
        <v>2375</v>
      </c>
      <c r="BN186" t="s">
        <v>3503</v>
      </c>
      <c r="BO186">
        <v>21596163</v>
      </c>
      <c r="BP186" t="s">
        <v>634</v>
      </c>
      <c r="BQ186" t="s">
        <v>74</v>
      </c>
      <c r="BR186" t="s">
        <v>74</v>
      </c>
      <c r="BS186" t="s">
        <v>101</v>
      </c>
      <c r="BT186" t="s">
        <v>3504</v>
      </c>
      <c r="BU186" t="str">
        <f>HYPERLINK("https%3A%2F%2Fwww.webofscience.com%2Fwos%2Fwoscc%2Ffull-record%2FWOS:000295149000007","View Full Record in Web of Science")</f>
        <v>View Full Record in Web of Science</v>
      </c>
    </row>
    <row r="187" spans="1:73" x14ac:dyDescent="0.25">
      <c r="A187" t="s">
        <v>3815</v>
      </c>
      <c r="B187" t="s">
        <v>72</v>
      </c>
      <c r="C187" t="s">
        <v>3505</v>
      </c>
      <c r="D187" t="s">
        <v>74</v>
      </c>
      <c r="E187" t="s">
        <v>74</v>
      </c>
      <c r="F187" t="s">
        <v>74</v>
      </c>
      <c r="G187" t="s">
        <v>3506</v>
      </c>
      <c r="H187" t="s">
        <v>74</v>
      </c>
      <c r="I187" t="s">
        <v>74</v>
      </c>
      <c r="J187" t="s">
        <v>3507</v>
      </c>
      <c r="K187" t="s">
        <v>3508</v>
      </c>
      <c r="L187" t="s">
        <v>74</v>
      </c>
      <c r="M187" t="s">
        <v>74</v>
      </c>
      <c r="N187" t="s">
        <v>78</v>
      </c>
      <c r="O187" t="s">
        <v>79</v>
      </c>
      <c r="P187" t="s">
        <v>74</v>
      </c>
      <c r="Q187" t="s">
        <v>74</v>
      </c>
      <c r="R187" t="s">
        <v>74</v>
      </c>
      <c r="S187" t="s">
        <v>74</v>
      </c>
      <c r="T187" t="s">
        <v>74</v>
      </c>
      <c r="U187" t="s">
        <v>3509</v>
      </c>
      <c r="V187" t="s">
        <v>3510</v>
      </c>
      <c r="W187" t="s">
        <v>3511</v>
      </c>
      <c r="X187" t="s">
        <v>3512</v>
      </c>
      <c r="Y187" t="s">
        <v>74</v>
      </c>
      <c r="Z187" t="s">
        <v>3513</v>
      </c>
      <c r="AA187" t="s">
        <v>3514</v>
      </c>
      <c r="AB187" t="s">
        <v>3515</v>
      </c>
      <c r="AC187" t="s">
        <v>3516</v>
      </c>
      <c r="AD187" t="s">
        <v>74</v>
      </c>
      <c r="AE187" t="s">
        <v>74</v>
      </c>
      <c r="AF187" t="s">
        <v>74</v>
      </c>
      <c r="AG187" t="s">
        <v>74</v>
      </c>
      <c r="AH187">
        <v>60</v>
      </c>
      <c r="AI187">
        <v>103</v>
      </c>
      <c r="AJ187">
        <v>103</v>
      </c>
      <c r="AK187">
        <v>1</v>
      </c>
      <c r="AL187">
        <v>21</v>
      </c>
      <c r="AM187" t="s">
        <v>426</v>
      </c>
      <c r="AN187" t="s">
        <v>427</v>
      </c>
      <c r="AO187" t="s">
        <v>428</v>
      </c>
      <c r="AP187" t="s">
        <v>3517</v>
      </c>
      <c r="AQ187" t="s">
        <v>74</v>
      </c>
      <c r="AR187" t="s">
        <v>74</v>
      </c>
      <c r="AS187" t="s">
        <v>3518</v>
      </c>
      <c r="AT187" t="s">
        <v>3519</v>
      </c>
      <c r="AU187" t="s">
        <v>3151</v>
      </c>
      <c r="AV187">
        <v>2011</v>
      </c>
      <c r="AW187">
        <v>171</v>
      </c>
      <c r="AX187">
        <v>2</v>
      </c>
      <c r="AY187" t="s">
        <v>74</v>
      </c>
      <c r="AZ187" t="s">
        <v>74</v>
      </c>
      <c r="BA187" t="s">
        <v>74</v>
      </c>
      <c r="BB187" t="s">
        <v>74</v>
      </c>
      <c r="BC187">
        <v>160</v>
      </c>
      <c r="BD187">
        <v>175</v>
      </c>
      <c r="BE187" t="s">
        <v>74</v>
      </c>
      <c r="BF187" t="s">
        <v>3520</v>
      </c>
      <c r="BG187" t="str">
        <f>HYPERLINK("http://dx.doi.org/10.1016/j.ygcen.2011.01.005","http://dx.doi.org/10.1016/j.ygcen.2011.01.005")</f>
        <v>http://dx.doi.org/10.1016/j.ygcen.2011.01.005</v>
      </c>
      <c r="BH187" t="s">
        <v>74</v>
      </c>
      <c r="BI187" t="s">
        <v>74</v>
      </c>
      <c r="BJ187">
        <v>16</v>
      </c>
      <c r="BK187" t="s">
        <v>3521</v>
      </c>
      <c r="BL187" t="s">
        <v>98</v>
      </c>
      <c r="BM187" t="s">
        <v>3521</v>
      </c>
      <c r="BN187" t="s">
        <v>3522</v>
      </c>
      <c r="BO187">
        <v>21241702</v>
      </c>
      <c r="BP187" t="s">
        <v>74</v>
      </c>
      <c r="BQ187" t="s">
        <v>74</v>
      </c>
      <c r="BR187" t="s">
        <v>74</v>
      </c>
      <c r="BS187" t="s">
        <v>101</v>
      </c>
      <c r="BT187" t="s">
        <v>3523</v>
      </c>
      <c r="BU187" t="str">
        <f>HYPERLINK("https%3A%2F%2Fwww.webofscience.com%2Fwos%2Fwoscc%2Ffull-record%2FWOS:000288590100006","View Full Record in Web of Science")</f>
        <v>View Full Record in Web of Science</v>
      </c>
    </row>
    <row r="188" spans="1:73" x14ac:dyDescent="0.25">
      <c r="A188" t="s">
        <v>3816</v>
      </c>
      <c r="B188" t="s">
        <v>72</v>
      </c>
      <c r="C188" t="s">
        <v>3524</v>
      </c>
      <c r="D188" t="s">
        <v>74</v>
      </c>
      <c r="E188" t="s">
        <v>74</v>
      </c>
      <c r="F188" t="s">
        <v>74</v>
      </c>
      <c r="G188" t="s">
        <v>3525</v>
      </c>
      <c r="H188" t="s">
        <v>74</v>
      </c>
      <c r="I188" t="s">
        <v>74</v>
      </c>
      <c r="J188" t="s">
        <v>3526</v>
      </c>
      <c r="K188" t="s">
        <v>3527</v>
      </c>
      <c r="L188" t="s">
        <v>74</v>
      </c>
      <c r="M188" t="s">
        <v>74</v>
      </c>
      <c r="N188" t="s">
        <v>78</v>
      </c>
      <c r="O188" t="s">
        <v>233</v>
      </c>
      <c r="P188" t="s">
        <v>74</v>
      </c>
      <c r="Q188" t="s">
        <v>74</v>
      </c>
      <c r="R188" t="s">
        <v>74</v>
      </c>
      <c r="S188" t="s">
        <v>74</v>
      </c>
      <c r="T188" t="s">
        <v>74</v>
      </c>
      <c r="U188" t="s">
        <v>3528</v>
      </c>
      <c r="V188" t="s">
        <v>3529</v>
      </c>
      <c r="W188" t="s">
        <v>3530</v>
      </c>
      <c r="X188" t="s">
        <v>3531</v>
      </c>
      <c r="Y188" t="s">
        <v>74</v>
      </c>
      <c r="Z188" t="s">
        <v>3532</v>
      </c>
      <c r="AA188" t="s">
        <v>3533</v>
      </c>
      <c r="AB188" t="s">
        <v>74</v>
      </c>
      <c r="AC188" t="s">
        <v>74</v>
      </c>
      <c r="AD188" t="s">
        <v>3534</v>
      </c>
      <c r="AE188" t="s">
        <v>3535</v>
      </c>
      <c r="AF188" t="s">
        <v>3536</v>
      </c>
      <c r="AG188" t="s">
        <v>74</v>
      </c>
      <c r="AH188">
        <v>65</v>
      </c>
      <c r="AI188">
        <v>13</v>
      </c>
      <c r="AJ188">
        <v>13</v>
      </c>
      <c r="AK188">
        <v>1</v>
      </c>
      <c r="AL188">
        <v>18</v>
      </c>
      <c r="AM188" t="s">
        <v>3537</v>
      </c>
      <c r="AN188" t="s">
        <v>3538</v>
      </c>
      <c r="AO188" t="s">
        <v>3539</v>
      </c>
      <c r="AP188" t="s">
        <v>3540</v>
      </c>
      <c r="AQ188" t="s">
        <v>3541</v>
      </c>
      <c r="AR188" t="s">
        <v>74</v>
      </c>
      <c r="AS188" t="s">
        <v>3542</v>
      </c>
      <c r="AT188" t="s">
        <v>3543</v>
      </c>
      <c r="AU188" t="s">
        <v>771</v>
      </c>
      <c r="AV188">
        <v>2011</v>
      </c>
      <c r="AW188">
        <v>6</v>
      </c>
      <c r="AX188">
        <v>9</v>
      </c>
      <c r="AY188" t="s">
        <v>74</v>
      </c>
      <c r="AZ188" t="s">
        <v>74</v>
      </c>
      <c r="BA188" t="s">
        <v>74</v>
      </c>
      <c r="BB188" t="s">
        <v>74</v>
      </c>
      <c r="BC188">
        <v>1403</v>
      </c>
      <c r="BD188">
        <v>1408</v>
      </c>
      <c r="BE188" t="s">
        <v>74</v>
      </c>
      <c r="BF188" t="s">
        <v>74</v>
      </c>
      <c r="BG188" t="s">
        <v>74</v>
      </c>
      <c r="BH188" t="s">
        <v>74</v>
      </c>
      <c r="BI188" t="s">
        <v>74</v>
      </c>
      <c r="BJ188">
        <v>6</v>
      </c>
      <c r="BK188" t="s">
        <v>3544</v>
      </c>
      <c r="BL188" t="s">
        <v>98</v>
      </c>
      <c r="BM188" t="s">
        <v>3545</v>
      </c>
      <c r="BN188" t="s">
        <v>3546</v>
      </c>
      <c r="BO188">
        <v>21941924</v>
      </c>
      <c r="BP188" t="s">
        <v>74</v>
      </c>
      <c r="BQ188" t="s">
        <v>74</v>
      </c>
      <c r="BR188" t="s">
        <v>74</v>
      </c>
      <c r="BS188" t="s">
        <v>101</v>
      </c>
      <c r="BT188" t="s">
        <v>3547</v>
      </c>
      <c r="BU188" t="str">
        <f>HYPERLINK("https%3A%2F%2Fwww.webofscience.com%2Fwos%2Fwoscc%2Ffull-record%2FWOS:000294381500044","View Full Record in Web of Science")</f>
        <v>View Full Record in Web of Science</v>
      </c>
    </row>
    <row r="189" spans="1:73" x14ac:dyDescent="0.25">
      <c r="A189" t="s">
        <v>3817</v>
      </c>
      <c r="B189" t="s">
        <v>72</v>
      </c>
      <c r="C189" t="s">
        <v>3548</v>
      </c>
      <c r="D189" t="s">
        <v>74</v>
      </c>
      <c r="E189" t="s">
        <v>74</v>
      </c>
      <c r="F189" t="s">
        <v>74</v>
      </c>
      <c r="G189" t="s">
        <v>3549</v>
      </c>
      <c r="H189" t="s">
        <v>74</v>
      </c>
      <c r="I189" t="s">
        <v>74</v>
      </c>
      <c r="J189" t="s">
        <v>3550</v>
      </c>
      <c r="K189" t="s">
        <v>302</v>
      </c>
      <c r="L189" t="s">
        <v>74</v>
      </c>
      <c r="M189" t="s">
        <v>74</v>
      </c>
      <c r="N189" t="s">
        <v>78</v>
      </c>
      <c r="O189" t="s">
        <v>233</v>
      </c>
      <c r="P189" t="s">
        <v>74</v>
      </c>
      <c r="Q189" t="s">
        <v>74</v>
      </c>
      <c r="R189" t="s">
        <v>74</v>
      </c>
      <c r="S189" t="s">
        <v>74</v>
      </c>
      <c r="T189" t="s">
        <v>74</v>
      </c>
      <c r="U189" t="s">
        <v>3551</v>
      </c>
      <c r="V189" t="s">
        <v>3552</v>
      </c>
      <c r="W189" t="s">
        <v>3553</v>
      </c>
      <c r="X189" t="s">
        <v>3554</v>
      </c>
      <c r="Y189" t="s">
        <v>74</v>
      </c>
      <c r="Z189" t="s">
        <v>3555</v>
      </c>
      <c r="AA189" t="s">
        <v>1752</v>
      </c>
      <c r="AB189" t="s">
        <v>2131</v>
      </c>
      <c r="AC189" t="s">
        <v>3556</v>
      </c>
      <c r="AD189" t="s">
        <v>3557</v>
      </c>
      <c r="AE189" t="s">
        <v>3557</v>
      </c>
      <c r="AF189" t="s">
        <v>3558</v>
      </c>
      <c r="AG189" t="s">
        <v>74</v>
      </c>
      <c r="AH189">
        <v>156</v>
      </c>
      <c r="AI189">
        <v>30</v>
      </c>
      <c r="AJ189">
        <v>30</v>
      </c>
      <c r="AK189">
        <v>2</v>
      </c>
      <c r="AL189">
        <v>15</v>
      </c>
      <c r="AM189" t="s">
        <v>3559</v>
      </c>
      <c r="AN189" t="s">
        <v>313</v>
      </c>
      <c r="AO189" t="s">
        <v>3560</v>
      </c>
      <c r="AP189" t="s">
        <v>315</v>
      </c>
      <c r="AQ189" t="s">
        <v>74</v>
      </c>
      <c r="AR189" t="s">
        <v>74</v>
      </c>
      <c r="AS189" t="s">
        <v>316</v>
      </c>
      <c r="AT189" t="s">
        <v>317</v>
      </c>
      <c r="AU189" t="s">
        <v>3561</v>
      </c>
      <c r="AV189">
        <v>2018</v>
      </c>
      <c r="AW189">
        <v>11</v>
      </c>
      <c r="AX189" t="s">
        <v>74</v>
      </c>
      <c r="AY189" t="s">
        <v>74</v>
      </c>
      <c r="AZ189" t="s">
        <v>74</v>
      </c>
      <c r="BA189" t="s">
        <v>74</v>
      </c>
      <c r="BB189" t="s">
        <v>74</v>
      </c>
      <c r="BC189" t="s">
        <v>74</v>
      </c>
      <c r="BD189" t="s">
        <v>74</v>
      </c>
      <c r="BE189">
        <v>208</v>
      </c>
      <c r="BF189" t="s">
        <v>3562</v>
      </c>
      <c r="BG189" t="str">
        <f>HYPERLINK("http://dx.doi.org/10.1186/s13071-018-2765-0","http://dx.doi.org/10.1186/s13071-018-2765-0")</f>
        <v>http://dx.doi.org/10.1186/s13071-018-2765-0</v>
      </c>
      <c r="BH189" t="s">
        <v>74</v>
      </c>
      <c r="BI189" t="s">
        <v>74</v>
      </c>
      <c r="BJ189">
        <v>13</v>
      </c>
      <c r="BK189" t="s">
        <v>320</v>
      </c>
      <c r="BL189" t="s">
        <v>98</v>
      </c>
      <c r="BM189" t="s">
        <v>320</v>
      </c>
      <c r="BN189" t="s">
        <v>3563</v>
      </c>
      <c r="BO189">
        <v>29587811</v>
      </c>
      <c r="BP189" t="s">
        <v>484</v>
      </c>
      <c r="BQ189" t="s">
        <v>74</v>
      </c>
      <c r="BR189" t="s">
        <v>74</v>
      </c>
      <c r="BS189" t="s">
        <v>101</v>
      </c>
      <c r="BT189" t="s">
        <v>3564</v>
      </c>
      <c r="BU189" t="str">
        <f>HYPERLINK("https%3A%2F%2Fwww.webofscience.com%2Fwos%2Fwoscc%2Ffull-record%2FWOS:000429063400004","View Full Record in Web of Science")</f>
        <v>View Full Record in Web of Science</v>
      </c>
    </row>
    <row r="190" spans="1:73" x14ac:dyDescent="0.25">
      <c r="A190" t="s">
        <v>3818</v>
      </c>
      <c r="B190" t="s">
        <v>72</v>
      </c>
      <c r="C190" t="s">
        <v>3565</v>
      </c>
      <c r="D190" t="s">
        <v>74</v>
      </c>
      <c r="E190" t="s">
        <v>74</v>
      </c>
      <c r="F190" t="s">
        <v>74</v>
      </c>
      <c r="G190" t="s">
        <v>3565</v>
      </c>
      <c r="H190" t="s">
        <v>74</v>
      </c>
      <c r="I190" t="s">
        <v>74</v>
      </c>
      <c r="J190" t="s">
        <v>3566</v>
      </c>
      <c r="K190" t="s">
        <v>2359</v>
      </c>
      <c r="L190" t="s">
        <v>74</v>
      </c>
      <c r="M190" t="s">
        <v>74</v>
      </c>
      <c r="N190" t="s">
        <v>78</v>
      </c>
      <c r="O190" t="s">
        <v>79</v>
      </c>
      <c r="P190" t="s">
        <v>74</v>
      </c>
      <c r="Q190" t="s">
        <v>74</v>
      </c>
      <c r="R190" t="s">
        <v>74</v>
      </c>
      <c r="S190" t="s">
        <v>74</v>
      </c>
      <c r="T190" t="s">
        <v>74</v>
      </c>
      <c r="U190" t="s">
        <v>3567</v>
      </c>
      <c r="V190" t="s">
        <v>3568</v>
      </c>
      <c r="W190" t="s">
        <v>3569</v>
      </c>
      <c r="X190" t="s">
        <v>3570</v>
      </c>
      <c r="Y190" t="s">
        <v>74</v>
      </c>
      <c r="Z190" t="s">
        <v>3571</v>
      </c>
      <c r="AA190" t="s">
        <v>796</v>
      </c>
      <c r="AB190" t="s">
        <v>74</v>
      </c>
      <c r="AC190" t="s">
        <v>74</v>
      </c>
      <c r="AD190" t="s">
        <v>74</v>
      </c>
      <c r="AE190" t="s">
        <v>74</v>
      </c>
      <c r="AF190" t="s">
        <v>74</v>
      </c>
      <c r="AG190" t="s">
        <v>74</v>
      </c>
      <c r="AH190">
        <v>44</v>
      </c>
      <c r="AI190">
        <v>24</v>
      </c>
      <c r="AJ190">
        <v>24</v>
      </c>
      <c r="AK190">
        <v>0</v>
      </c>
      <c r="AL190">
        <v>7</v>
      </c>
      <c r="AM190" t="s">
        <v>88</v>
      </c>
      <c r="AN190" t="s">
        <v>89</v>
      </c>
      <c r="AO190" t="s">
        <v>90</v>
      </c>
      <c r="AP190" t="s">
        <v>2371</v>
      </c>
      <c r="AQ190" t="s">
        <v>3572</v>
      </c>
      <c r="AR190" t="s">
        <v>74</v>
      </c>
      <c r="AS190" t="s">
        <v>2372</v>
      </c>
      <c r="AT190" t="s">
        <v>2373</v>
      </c>
      <c r="AU190" t="s">
        <v>222</v>
      </c>
      <c r="AV190">
        <v>2000</v>
      </c>
      <c r="AW190">
        <v>17</v>
      </c>
      <c r="AX190">
        <v>12</v>
      </c>
      <c r="AY190" t="s">
        <v>74</v>
      </c>
      <c r="AZ190" t="s">
        <v>74</v>
      </c>
      <c r="BA190" t="s">
        <v>74</v>
      </c>
      <c r="BB190" t="s">
        <v>74</v>
      </c>
      <c r="BC190">
        <v>887</v>
      </c>
      <c r="BD190">
        <v>893</v>
      </c>
      <c r="BE190" t="s">
        <v>74</v>
      </c>
      <c r="BF190" t="s">
        <v>3573</v>
      </c>
      <c r="BG190" t="str">
        <f>HYPERLINK("http://dx.doi.org/10.1023/A:1010925414222","http://dx.doi.org/10.1023/A:1010925414222")</f>
        <v>http://dx.doi.org/10.1023/A:1010925414222</v>
      </c>
      <c r="BH190" t="s">
        <v>74</v>
      </c>
      <c r="BI190" t="s">
        <v>74</v>
      </c>
      <c r="BJ190">
        <v>7</v>
      </c>
      <c r="BK190" t="s">
        <v>2375</v>
      </c>
      <c r="BL190" t="s">
        <v>98</v>
      </c>
      <c r="BM190" t="s">
        <v>2375</v>
      </c>
      <c r="BN190" t="s">
        <v>3574</v>
      </c>
      <c r="BO190">
        <v>11511813</v>
      </c>
      <c r="BP190" t="s">
        <v>74</v>
      </c>
      <c r="BQ190" t="s">
        <v>74</v>
      </c>
      <c r="BR190" t="s">
        <v>74</v>
      </c>
      <c r="BS190" t="s">
        <v>101</v>
      </c>
      <c r="BT190" t="s">
        <v>3575</v>
      </c>
      <c r="BU190" t="str">
        <f>HYPERLINK("https%3A%2F%2Fwww.webofscience.com%2Fwos%2Fwoscc%2Ffull-record%2FWOS:000170556800008","View Full Record in Web of Science")</f>
        <v>View Full Record in Web of Science</v>
      </c>
    </row>
    <row r="191" spans="1:73" x14ac:dyDescent="0.25">
      <c r="A191" t="s">
        <v>3819</v>
      </c>
      <c r="B191" t="s">
        <v>72</v>
      </c>
      <c r="C191" t="s">
        <v>3576</v>
      </c>
      <c r="D191" t="s">
        <v>74</v>
      </c>
      <c r="E191" t="s">
        <v>74</v>
      </c>
      <c r="F191" t="s">
        <v>74</v>
      </c>
      <c r="G191" t="s">
        <v>3577</v>
      </c>
      <c r="H191" t="s">
        <v>74</v>
      </c>
      <c r="I191" t="s">
        <v>74</v>
      </c>
      <c r="J191" t="s">
        <v>3578</v>
      </c>
      <c r="K191" t="s">
        <v>2937</v>
      </c>
      <c r="L191" t="s">
        <v>74</v>
      </c>
      <c r="M191" t="s">
        <v>74</v>
      </c>
      <c r="N191" t="s">
        <v>78</v>
      </c>
      <c r="O191" t="s">
        <v>233</v>
      </c>
      <c r="P191" t="s">
        <v>74</v>
      </c>
      <c r="Q191" t="s">
        <v>74</v>
      </c>
      <c r="R191" t="s">
        <v>74</v>
      </c>
      <c r="S191" t="s">
        <v>74</v>
      </c>
      <c r="T191" t="s">
        <v>74</v>
      </c>
      <c r="U191" t="s">
        <v>3579</v>
      </c>
      <c r="V191" t="s">
        <v>3580</v>
      </c>
      <c r="W191" t="s">
        <v>3581</v>
      </c>
      <c r="X191" t="s">
        <v>3582</v>
      </c>
      <c r="Y191" t="s">
        <v>74</v>
      </c>
      <c r="Z191" t="s">
        <v>3583</v>
      </c>
      <c r="AA191" t="s">
        <v>3584</v>
      </c>
      <c r="AB191" t="s">
        <v>3585</v>
      </c>
      <c r="AC191" t="s">
        <v>3586</v>
      </c>
      <c r="AD191" t="s">
        <v>3587</v>
      </c>
      <c r="AE191" t="s">
        <v>3587</v>
      </c>
      <c r="AF191" t="s">
        <v>3588</v>
      </c>
      <c r="AG191" t="s">
        <v>74</v>
      </c>
      <c r="AH191">
        <v>357</v>
      </c>
      <c r="AI191">
        <v>121</v>
      </c>
      <c r="AJ191">
        <v>132</v>
      </c>
      <c r="AK191">
        <v>2</v>
      </c>
      <c r="AL191">
        <v>50</v>
      </c>
      <c r="AM191" t="s">
        <v>1953</v>
      </c>
      <c r="AN191" t="s">
        <v>338</v>
      </c>
      <c r="AO191" t="s">
        <v>2949</v>
      </c>
      <c r="AP191" t="s">
        <v>2950</v>
      </c>
      <c r="AQ191" t="s">
        <v>2951</v>
      </c>
      <c r="AR191" t="s">
        <v>74</v>
      </c>
      <c r="AS191" t="s">
        <v>2937</v>
      </c>
      <c r="AT191" t="s">
        <v>550</v>
      </c>
      <c r="AU191" t="s">
        <v>95</v>
      </c>
      <c r="AV191">
        <v>2016</v>
      </c>
      <c r="AW191">
        <v>143</v>
      </c>
      <c r="AX191">
        <v>9</v>
      </c>
      <c r="AY191" t="s">
        <v>74</v>
      </c>
      <c r="AZ191" t="s">
        <v>74</v>
      </c>
      <c r="BA191" t="s">
        <v>74</v>
      </c>
      <c r="BB191" t="s">
        <v>74</v>
      </c>
      <c r="BC191">
        <v>1087</v>
      </c>
      <c r="BD191">
        <v>1118</v>
      </c>
      <c r="BE191" t="s">
        <v>74</v>
      </c>
      <c r="BF191" t="s">
        <v>3589</v>
      </c>
      <c r="BG191" t="str">
        <f>HYPERLINK("http://dx.doi.org/10.1017/S0031182016000652","http://dx.doi.org/10.1017/S0031182016000652")</f>
        <v>http://dx.doi.org/10.1017/S0031182016000652</v>
      </c>
      <c r="BH191" t="s">
        <v>74</v>
      </c>
      <c r="BI191" t="s">
        <v>74</v>
      </c>
      <c r="BJ191">
        <v>32</v>
      </c>
      <c r="BK191" t="s">
        <v>550</v>
      </c>
      <c r="BL191" t="s">
        <v>98</v>
      </c>
      <c r="BM191" t="s">
        <v>550</v>
      </c>
      <c r="BN191" t="s">
        <v>3590</v>
      </c>
      <c r="BO191">
        <v>27225800</v>
      </c>
      <c r="BP191" t="s">
        <v>74</v>
      </c>
      <c r="BQ191" t="s">
        <v>74</v>
      </c>
      <c r="BR191" t="s">
        <v>74</v>
      </c>
      <c r="BS191" t="s">
        <v>101</v>
      </c>
      <c r="BT191" t="s">
        <v>3591</v>
      </c>
      <c r="BU191" t="str">
        <f>HYPERLINK("https%3A%2F%2Fwww.webofscience.com%2Fwos%2Fwoscc%2Ffull-record%2FWOS:000379983300002","View Full Record in Web of Science")</f>
        <v>View Full Record in Web of Science</v>
      </c>
    </row>
    <row r="192" spans="1:73" x14ac:dyDescent="0.25">
      <c r="A192" t="s">
        <v>3820</v>
      </c>
      <c r="B192" t="s">
        <v>72</v>
      </c>
      <c r="C192" t="s">
        <v>3592</v>
      </c>
      <c r="D192" t="s">
        <v>74</v>
      </c>
      <c r="E192" t="s">
        <v>74</v>
      </c>
      <c r="F192" t="s">
        <v>74</v>
      </c>
      <c r="G192" t="s">
        <v>3593</v>
      </c>
      <c r="H192" t="s">
        <v>74</v>
      </c>
      <c r="I192" t="s">
        <v>74</v>
      </c>
      <c r="J192" t="s">
        <v>3594</v>
      </c>
      <c r="K192" t="s">
        <v>3595</v>
      </c>
      <c r="L192" t="s">
        <v>74</v>
      </c>
      <c r="M192" t="s">
        <v>74</v>
      </c>
      <c r="N192" t="s">
        <v>78</v>
      </c>
      <c r="O192" t="s">
        <v>2108</v>
      </c>
      <c r="P192" t="s">
        <v>3596</v>
      </c>
      <c r="Q192" t="s">
        <v>3597</v>
      </c>
      <c r="R192" t="s">
        <v>3598</v>
      </c>
      <c r="S192" t="s">
        <v>3599</v>
      </c>
      <c r="T192" t="s">
        <v>74</v>
      </c>
      <c r="U192" t="s">
        <v>74</v>
      </c>
      <c r="V192" t="s">
        <v>3600</v>
      </c>
      <c r="W192" t="s">
        <v>3601</v>
      </c>
      <c r="X192" t="s">
        <v>3602</v>
      </c>
      <c r="Y192" t="s">
        <v>74</v>
      </c>
      <c r="Z192" t="s">
        <v>3603</v>
      </c>
      <c r="AA192" t="s">
        <v>3604</v>
      </c>
      <c r="AB192" t="s">
        <v>74</v>
      </c>
      <c r="AC192" t="s">
        <v>74</v>
      </c>
      <c r="AD192" t="s">
        <v>74</v>
      </c>
      <c r="AE192" t="s">
        <v>74</v>
      </c>
      <c r="AF192" t="s">
        <v>74</v>
      </c>
      <c r="AG192" t="s">
        <v>74</v>
      </c>
      <c r="AH192">
        <v>336</v>
      </c>
      <c r="AI192">
        <v>52</v>
      </c>
      <c r="AJ192">
        <v>53</v>
      </c>
      <c r="AK192">
        <v>0</v>
      </c>
      <c r="AL192">
        <v>48</v>
      </c>
      <c r="AM192" t="s">
        <v>3605</v>
      </c>
      <c r="AN192" t="s">
        <v>3606</v>
      </c>
      <c r="AO192" t="s">
        <v>3607</v>
      </c>
      <c r="AP192" t="s">
        <v>3608</v>
      </c>
      <c r="AQ192" t="s">
        <v>3609</v>
      </c>
      <c r="AR192" t="s">
        <v>74</v>
      </c>
      <c r="AS192" t="s">
        <v>3610</v>
      </c>
      <c r="AT192" t="s">
        <v>3611</v>
      </c>
      <c r="AU192" t="s">
        <v>563</v>
      </c>
      <c r="AV192">
        <v>2007</v>
      </c>
      <c r="AW192">
        <v>57</v>
      </c>
      <c r="AX192">
        <v>2</v>
      </c>
      <c r="AY192" t="s">
        <v>74</v>
      </c>
      <c r="AZ192" t="s">
        <v>74</v>
      </c>
      <c r="BA192" t="s">
        <v>74</v>
      </c>
      <c r="BB192" t="s">
        <v>74</v>
      </c>
      <c r="BC192">
        <v>137</v>
      </c>
      <c r="BD192">
        <v>195</v>
      </c>
      <c r="BE192" t="s">
        <v>74</v>
      </c>
      <c r="BF192" t="s">
        <v>3612</v>
      </c>
      <c r="BG192" t="str">
        <f>HYPERLINK("http://dx.doi.org/10.1163/157075607780377965","http://dx.doi.org/10.1163/157075607780377965")</f>
        <v>http://dx.doi.org/10.1163/157075607780377965</v>
      </c>
      <c r="BH192" t="s">
        <v>74</v>
      </c>
      <c r="BI192" t="s">
        <v>74</v>
      </c>
      <c r="BJ192">
        <v>59</v>
      </c>
      <c r="BK192" t="s">
        <v>434</v>
      </c>
      <c r="BL192" t="s">
        <v>2121</v>
      </c>
      <c r="BM192" t="s">
        <v>434</v>
      </c>
      <c r="BN192" t="s">
        <v>3613</v>
      </c>
      <c r="BO192" t="s">
        <v>74</v>
      </c>
      <c r="BP192" t="s">
        <v>74</v>
      </c>
      <c r="BQ192" t="s">
        <v>74</v>
      </c>
      <c r="BR192" t="s">
        <v>74</v>
      </c>
      <c r="BS192" t="s">
        <v>101</v>
      </c>
      <c r="BT192" t="s">
        <v>3614</v>
      </c>
      <c r="BU192" t="str">
        <f>HYPERLINK("https%3A%2F%2Fwww.webofscience.com%2Fwos%2Fwoscc%2Ffull-record%2FWOS:000246689000003","View Full Record in Web of Science")</f>
        <v>View Full Record in Web of Science</v>
      </c>
    </row>
    <row r="193" spans="1:73" x14ac:dyDescent="0.25">
      <c r="A193" t="s">
        <v>3821</v>
      </c>
      <c r="B193" t="s">
        <v>72</v>
      </c>
      <c r="C193" t="s">
        <v>3615</v>
      </c>
      <c r="D193" t="s">
        <v>74</v>
      </c>
      <c r="E193" t="s">
        <v>74</v>
      </c>
      <c r="F193" t="s">
        <v>74</v>
      </c>
      <c r="G193" t="s">
        <v>3615</v>
      </c>
      <c r="H193" t="s">
        <v>74</v>
      </c>
      <c r="I193" t="s">
        <v>74</v>
      </c>
      <c r="J193" t="s">
        <v>3616</v>
      </c>
      <c r="K193" t="s">
        <v>3617</v>
      </c>
      <c r="L193" t="s">
        <v>74</v>
      </c>
      <c r="M193" t="s">
        <v>74</v>
      </c>
      <c r="N193" t="s">
        <v>78</v>
      </c>
      <c r="O193" t="s">
        <v>233</v>
      </c>
      <c r="P193" t="s">
        <v>74</v>
      </c>
      <c r="Q193" t="s">
        <v>74</v>
      </c>
      <c r="R193" t="s">
        <v>74</v>
      </c>
      <c r="S193" t="s">
        <v>74</v>
      </c>
      <c r="T193" t="s">
        <v>74</v>
      </c>
      <c r="U193" t="s">
        <v>3618</v>
      </c>
      <c r="V193" t="s">
        <v>3619</v>
      </c>
      <c r="W193" t="s">
        <v>74</v>
      </c>
      <c r="X193" t="s">
        <v>3620</v>
      </c>
      <c r="Y193" t="s">
        <v>74</v>
      </c>
      <c r="Z193" t="s">
        <v>3621</v>
      </c>
      <c r="AA193" t="s">
        <v>74</v>
      </c>
      <c r="AB193" t="s">
        <v>74</v>
      </c>
      <c r="AC193" t="s">
        <v>74</v>
      </c>
      <c r="AD193" t="s">
        <v>74</v>
      </c>
      <c r="AE193" t="s">
        <v>74</v>
      </c>
      <c r="AF193" t="s">
        <v>74</v>
      </c>
      <c r="AG193" t="s">
        <v>74</v>
      </c>
      <c r="AH193">
        <v>96</v>
      </c>
      <c r="AI193">
        <v>62</v>
      </c>
      <c r="AJ193">
        <v>64</v>
      </c>
      <c r="AK193">
        <v>0</v>
      </c>
      <c r="AL193">
        <v>8</v>
      </c>
      <c r="AM193" t="s">
        <v>1075</v>
      </c>
      <c r="AN193" t="s">
        <v>243</v>
      </c>
      <c r="AO193" t="s">
        <v>1076</v>
      </c>
      <c r="AP193" t="s">
        <v>3622</v>
      </c>
      <c r="AQ193" t="s">
        <v>74</v>
      </c>
      <c r="AR193" t="s">
        <v>74</v>
      </c>
      <c r="AS193" t="s">
        <v>3623</v>
      </c>
      <c r="AT193" t="s">
        <v>3624</v>
      </c>
      <c r="AU193" t="s">
        <v>771</v>
      </c>
      <c r="AV193">
        <v>2000</v>
      </c>
      <c r="AW193">
        <v>110</v>
      </c>
      <c r="AX193">
        <v>4</v>
      </c>
      <c r="AY193" t="s">
        <v>74</v>
      </c>
      <c r="AZ193" t="s">
        <v>74</v>
      </c>
      <c r="BA193" t="s">
        <v>74</v>
      </c>
      <c r="BB193" t="s">
        <v>74</v>
      </c>
      <c r="BC193">
        <v>801</v>
      </c>
      <c r="BD193">
        <v>812</v>
      </c>
      <c r="BE193" t="s">
        <v>74</v>
      </c>
      <c r="BF193" t="s">
        <v>3625</v>
      </c>
      <c r="BG193" t="str">
        <f>HYPERLINK("http://dx.doi.org/10.1046/j.1365-2141.2000.02105.x","http://dx.doi.org/10.1046/j.1365-2141.2000.02105.x")</f>
        <v>http://dx.doi.org/10.1046/j.1365-2141.2000.02105.x</v>
      </c>
      <c r="BH193" t="s">
        <v>74</v>
      </c>
      <c r="BI193" t="s">
        <v>74</v>
      </c>
      <c r="BJ193">
        <v>12</v>
      </c>
      <c r="BK193" t="s">
        <v>3626</v>
      </c>
      <c r="BL193" t="s">
        <v>98</v>
      </c>
      <c r="BM193" t="s">
        <v>3626</v>
      </c>
      <c r="BN193" t="s">
        <v>3627</v>
      </c>
      <c r="BO193">
        <v>11054061</v>
      </c>
      <c r="BP193" t="s">
        <v>276</v>
      </c>
      <c r="BQ193" t="s">
        <v>74</v>
      </c>
      <c r="BR193" t="s">
        <v>74</v>
      </c>
      <c r="BS193" t="s">
        <v>101</v>
      </c>
      <c r="BT193" t="s">
        <v>3628</v>
      </c>
      <c r="BU193" t="str">
        <f>HYPERLINK("https%3A%2F%2Fwww.webofscience.com%2Fwos%2Fwoscc%2Ffull-record%2FWOS:000089857800006","View Full Record in Web of Science")</f>
        <v>View Full Record in Web of Science</v>
      </c>
    </row>
  </sheetData>
  <phoneticPr fontId="1" type="noConversion"/>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5"/>
  <sheetViews>
    <sheetView workbookViewId="0">
      <selection activeCell="A74" sqref="A74"/>
    </sheetView>
  </sheetViews>
  <sheetFormatPr defaultColWidth="8.88671875" defaultRowHeight="13.2" x14ac:dyDescent="0.25"/>
  <cols>
    <col min="2" max="2" width="21.109375" customWidth="1"/>
    <col min="3" max="3" width="25.21875" customWidth="1"/>
    <col min="4" max="4" width="6.109375" customWidth="1"/>
    <col min="5" max="13" width="2.21875" customWidth="1"/>
    <col min="14" max="14" width="6.5546875" customWidth="1"/>
    <col min="15" max="18" width="2.21875" customWidth="1"/>
    <col min="19" max="19" width="27" customWidth="1"/>
    <col min="21" max="21" width="100.5546875" customWidth="1"/>
  </cols>
  <sheetData>
    <row r="1" spans="1:21" x14ac:dyDescent="0.25">
      <c r="A1" t="s">
        <v>3629</v>
      </c>
      <c r="B1" t="s">
        <v>1</v>
      </c>
      <c r="C1" t="s">
        <v>8</v>
      </c>
      <c r="D1" t="s">
        <v>9</v>
      </c>
      <c r="E1" t="s">
        <v>19</v>
      </c>
      <c r="F1" t="s">
        <v>20</v>
      </c>
      <c r="G1" t="s">
        <v>21</v>
      </c>
      <c r="H1" t="s">
        <v>22</v>
      </c>
      <c r="I1" t="s">
        <v>25</v>
      </c>
      <c r="J1" t="s">
        <v>27</v>
      </c>
      <c r="K1" t="s">
        <v>32</v>
      </c>
      <c r="L1" t="s">
        <v>33</v>
      </c>
      <c r="M1" t="s">
        <v>34</v>
      </c>
      <c r="N1" t="s">
        <v>46</v>
      </c>
      <c r="O1" t="s">
        <v>56</v>
      </c>
      <c r="P1" t="s">
        <v>57</v>
      </c>
      <c r="Q1" t="s">
        <v>61</v>
      </c>
      <c r="R1" t="s">
        <v>63</v>
      </c>
      <c r="S1" t="s">
        <v>3826</v>
      </c>
      <c r="T1" t="s">
        <v>3833</v>
      </c>
      <c r="U1" t="s">
        <v>3822</v>
      </c>
    </row>
    <row r="2" spans="1:21" x14ac:dyDescent="0.25">
      <c r="A2" s="1" t="s">
        <v>3696</v>
      </c>
      <c r="B2" t="s">
        <v>1453</v>
      </c>
      <c r="C2" s="2" t="s">
        <v>1455</v>
      </c>
      <c r="D2" t="s">
        <v>1456</v>
      </c>
      <c r="E2" t="s">
        <v>1457</v>
      </c>
      <c r="F2" t="s">
        <v>1458</v>
      </c>
      <c r="G2" t="s">
        <v>1459</v>
      </c>
      <c r="H2" t="s">
        <v>1460</v>
      </c>
      <c r="I2" t="s">
        <v>1462</v>
      </c>
      <c r="J2" t="s">
        <v>1463</v>
      </c>
      <c r="K2">
        <v>58</v>
      </c>
      <c r="L2">
        <v>1</v>
      </c>
      <c r="M2">
        <v>1</v>
      </c>
      <c r="N2">
        <v>2022</v>
      </c>
      <c r="O2" t="s">
        <v>1469</v>
      </c>
      <c r="P2" t="str">
        <f>HYPERLINK("http://dx.doi.org/10.1007/s11756-021-00972-x","http://dx.doi.org/10.1007/s11756-021-00972-x")</f>
        <v>http://dx.doi.org/10.1007/s11756-021-00972-x</v>
      </c>
      <c r="Q2" t="s">
        <v>202</v>
      </c>
      <c r="R2" t="s">
        <v>203</v>
      </c>
      <c r="S2" s="2" t="s">
        <v>3133</v>
      </c>
      <c r="T2" s="2" t="s">
        <v>3834</v>
      </c>
      <c r="U2" s="2" t="s">
        <v>3856</v>
      </c>
    </row>
    <row r="3" spans="1:21" x14ac:dyDescent="0.25">
      <c r="A3" s="1" t="s">
        <v>3702</v>
      </c>
      <c r="B3" t="s">
        <v>1568</v>
      </c>
      <c r="C3" s="2" t="s">
        <v>1570</v>
      </c>
      <c r="D3" t="s">
        <v>1291</v>
      </c>
      <c r="E3" t="s">
        <v>1571</v>
      </c>
      <c r="F3" t="s">
        <v>1572</v>
      </c>
      <c r="G3" t="s">
        <v>1573</v>
      </c>
      <c r="H3" t="s">
        <v>1574</v>
      </c>
      <c r="I3" t="s">
        <v>1576</v>
      </c>
      <c r="J3" t="s">
        <v>74</v>
      </c>
      <c r="K3">
        <v>60</v>
      </c>
      <c r="L3">
        <v>0</v>
      </c>
      <c r="M3">
        <v>0</v>
      </c>
      <c r="N3">
        <v>2022</v>
      </c>
      <c r="O3" t="s">
        <v>1580</v>
      </c>
      <c r="P3" t="str">
        <f>HYPERLINK("http://dx.doi.org/10.1016/j.vprsr.2022.100712","http://dx.doi.org/10.1016/j.vprsr.2022.100712")</f>
        <v>http://dx.doi.org/10.1016/j.vprsr.2022.100712</v>
      </c>
      <c r="Q3" t="s">
        <v>632</v>
      </c>
      <c r="R3" t="s">
        <v>632</v>
      </c>
      <c r="S3" s="2" t="s">
        <v>3133</v>
      </c>
      <c r="T3" s="2" t="s">
        <v>3834</v>
      </c>
      <c r="U3" s="2" t="s">
        <v>3836</v>
      </c>
    </row>
    <row r="4" spans="1:21" x14ac:dyDescent="0.25">
      <c r="A4" s="1" t="s">
        <v>3649</v>
      </c>
      <c r="B4" t="s">
        <v>529</v>
      </c>
      <c r="C4" t="s">
        <v>531</v>
      </c>
      <c r="D4" t="s">
        <v>532</v>
      </c>
      <c r="E4" t="s">
        <v>534</v>
      </c>
      <c r="F4" t="s">
        <v>535</v>
      </c>
      <c r="G4" s="2" t="s">
        <v>536</v>
      </c>
      <c r="H4" t="s">
        <v>537</v>
      </c>
      <c r="I4" t="s">
        <v>539</v>
      </c>
      <c r="J4" t="s">
        <v>74</v>
      </c>
      <c r="K4">
        <v>24</v>
      </c>
      <c r="L4">
        <v>0</v>
      </c>
      <c r="M4">
        <v>0</v>
      </c>
      <c r="N4">
        <v>2022</v>
      </c>
      <c r="O4" t="s">
        <v>548</v>
      </c>
      <c r="P4" t="str">
        <f>HYPERLINK("http://dx.doi.org/10.1007/s00436-022-07656-8","http://dx.doi.org/10.1007/s00436-022-07656-8")</f>
        <v>http://dx.doi.org/10.1007/s00436-022-07656-8</v>
      </c>
      <c r="Q4" t="s">
        <v>550</v>
      </c>
      <c r="R4" t="s">
        <v>550</v>
      </c>
      <c r="S4" s="2" t="s">
        <v>3133</v>
      </c>
      <c r="T4" s="2" t="s">
        <v>3834</v>
      </c>
      <c r="U4" t="s">
        <v>3823</v>
      </c>
    </row>
    <row r="5" spans="1:21" x14ac:dyDescent="0.25">
      <c r="A5" s="1" t="s">
        <v>3673</v>
      </c>
      <c r="B5" t="s">
        <v>1002</v>
      </c>
      <c r="C5" t="s">
        <v>1004</v>
      </c>
      <c r="D5" t="s">
        <v>1005</v>
      </c>
      <c r="E5" t="s">
        <v>1006</v>
      </c>
      <c r="F5" t="s">
        <v>1007</v>
      </c>
      <c r="G5" s="2" t="s">
        <v>1008</v>
      </c>
      <c r="H5" t="s">
        <v>1009</v>
      </c>
      <c r="I5" t="s">
        <v>1011</v>
      </c>
      <c r="J5" t="s">
        <v>1013</v>
      </c>
      <c r="K5">
        <v>48</v>
      </c>
      <c r="L5">
        <v>1</v>
      </c>
      <c r="M5">
        <v>1</v>
      </c>
      <c r="N5">
        <v>2021</v>
      </c>
      <c r="O5" t="s">
        <v>1022</v>
      </c>
      <c r="P5" t="str">
        <f>HYPERLINK("http://dx.doi.org/10.1016/j.fawpar.2021.e00119","http://dx.doi.org/10.1016/j.fawpar.2021.e00119")</f>
        <v>http://dx.doi.org/10.1016/j.fawpar.2021.e00119</v>
      </c>
      <c r="Q5" t="s">
        <v>632</v>
      </c>
      <c r="R5" t="s">
        <v>632</v>
      </c>
      <c r="S5" s="2" t="s">
        <v>3133</v>
      </c>
      <c r="T5" s="2" t="s">
        <v>3834</v>
      </c>
      <c r="U5" s="2" t="s">
        <v>3853</v>
      </c>
    </row>
    <row r="6" spans="1:21" x14ac:dyDescent="0.25">
      <c r="A6" s="1" t="s">
        <v>3710</v>
      </c>
      <c r="B6" t="s">
        <v>1711</v>
      </c>
      <c r="C6" t="s">
        <v>1713</v>
      </c>
      <c r="D6" t="s">
        <v>1714</v>
      </c>
      <c r="E6" t="s">
        <v>1715</v>
      </c>
      <c r="F6" t="s">
        <v>1716</v>
      </c>
      <c r="G6" s="2" t="s">
        <v>1717</v>
      </c>
      <c r="H6" t="s">
        <v>1718</v>
      </c>
      <c r="I6" t="s">
        <v>518</v>
      </c>
      <c r="J6" t="s">
        <v>1721</v>
      </c>
      <c r="K6">
        <v>32</v>
      </c>
      <c r="L6">
        <v>2</v>
      </c>
      <c r="M6">
        <v>2</v>
      </c>
      <c r="N6">
        <v>2021</v>
      </c>
      <c r="O6" t="s">
        <v>1727</v>
      </c>
      <c r="P6" t="str">
        <f>HYPERLINK("http://dx.doi.org/10.1016/j.ijppaw.2021.02.013","http://dx.doi.org/10.1016/j.ijppaw.2021.02.013")</f>
        <v>http://dx.doi.org/10.1016/j.ijppaw.2021.02.013</v>
      </c>
      <c r="Q6" t="s">
        <v>1728</v>
      </c>
      <c r="R6" t="s">
        <v>1729</v>
      </c>
      <c r="S6" s="2" t="s">
        <v>3828</v>
      </c>
      <c r="T6" s="2" t="s">
        <v>3834</v>
      </c>
      <c r="U6" s="2" t="s">
        <v>3855</v>
      </c>
    </row>
    <row r="7" spans="1:21" x14ac:dyDescent="0.25">
      <c r="A7" s="1" t="s">
        <v>3770</v>
      </c>
      <c r="B7" t="s">
        <v>2699</v>
      </c>
      <c r="C7" t="s">
        <v>2701</v>
      </c>
      <c r="D7" t="s">
        <v>757</v>
      </c>
      <c r="E7" t="s">
        <v>2702</v>
      </c>
      <c r="F7" t="s">
        <v>2703</v>
      </c>
      <c r="G7" s="2" t="s">
        <v>2704</v>
      </c>
      <c r="H7" t="s">
        <v>2705</v>
      </c>
      <c r="I7" t="s">
        <v>2707</v>
      </c>
      <c r="J7" t="s">
        <v>2709</v>
      </c>
      <c r="K7">
        <v>49</v>
      </c>
      <c r="L7">
        <v>2</v>
      </c>
      <c r="M7">
        <v>2</v>
      </c>
      <c r="N7">
        <v>2021</v>
      </c>
      <c r="O7" t="s">
        <v>2713</v>
      </c>
      <c r="P7" t="str">
        <f>HYPERLINK("http://dx.doi.org/10.1016/j.actatropica.2021.105824","http://dx.doi.org/10.1016/j.actatropica.2021.105824")</f>
        <v>http://dx.doi.org/10.1016/j.actatropica.2021.105824</v>
      </c>
      <c r="Q7" t="s">
        <v>320</v>
      </c>
      <c r="R7" t="s">
        <v>320</v>
      </c>
      <c r="S7" s="2" t="s">
        <v>3828</v>
      </c>
      <c r="T7" s="2" t="s">
        <v>3834</v>
      </c>
      <c r="U7" t="s">
        <v>3823</v>
      </c>
    </row>
    <row r="8" spans="1:21" x14ac:dyDescent="0.25">
      <c r="A8" s="1" t="s">
        <v>3783</v>
      </c>
      <c r="B8" t="s">
        <v>2934</v>
      </c>
      <c r="C8" t="s">
        <v>2936</v>
      </c>
      <c r="D8" t="s">
        <v>2937</v>
      </c>
      <c r="E8" t="s">
        <v>2938</v>
      </c>
      <c r="F8" t="s">
        <v>2939</v>
      </c>
      <c r="G8" s="2" t="s">
        <v>2940</v>
      </c>
      <c r="H8" t="s">
        <v>2941</v>
      </c>
      <c r="I8" t="s">
        <v>2943</v>
      </c>
      <c r="J8" t="s">
        <v>2945</v>
      </c>
      <c r="K8">
        <v>54</v>
      </c>
      <c r="L8">
        <v>1</v>
      </c>
      <c r="M8">
        <v>1</v>
      </c>
      <c r="N8">
        <v>2021</v>
      </c>
      <c r="O8" t="s">
        <v>2953</v>
      </c>
      <c r="P8" t="str">
        <f>HYPERLINK("http://dx.doi.org/10.1017/S0031182021000597","http://dx.doi.org/10.1017/S0031182021000597")</f>
        <v>http://dx.doi.org/10.1017/S0031182021000597</v>
      </c>
      <c r="Q8" t="s">
        <v>550</v>
      </c>
      <c r="R8" t="s">
        <v>550</v>
      </c>
      <c r="S8" s="2" t="s">
        <v>3828</v>
      </c>
      <c r="T8" s="2" t="s">
        <v>3834</v>
      </c>
      <c r="U8" t="s">
        <v>3823</v>
      </c>
    </row>
    <row r="9" spans="1:21" x14ac:dyDescent="0.25">
      <c r="A9" s="1" t="s">
        <v>3634</v>
      </c>
      <c r="B9" t="s">
        <v>181</v>
      </c>
      <c r="C9" s="2" t="s">
        <v>183</v>
      </c>
      <c r="D9" t="s">
        <v>184</v>
      </c>
      <c r="E9" t="s">
        <v>185</v>
      </c>
      <c r="F9" t="s">
        <v>186</v>
      </c>
      <c r="G9" s="2" t="s">
        <v>187</v>
      </c>
      <c r="H9" t="s">
        <v>188</v>
      </c>
      <c r="I9" t="s">
        <v>190</v>
      </c>
      <c r="J9" t="s">
        <v>192</v>
      </c>
      <c r="K9">
        <v>46</v>
      </c>
      <c r="L9">
        <v>1</v>
      </c>
      <c r="M9">
        <v>1</v>
      </c>
      <c r="N9">
        <v>2020</v>
      </c>
      <c r="O9" t="s">
        <v>201</v>
      </c>
      <c r="P9" t="str">
        <f>HYPERLINK("http://dx.doi.org/10.1590/1519-6984.190291","http://dx.doi.org/10.1590/1519-6984.190291")</f>
        <v>http://dx.doi.org/10.1590/1519-6984.190291</v>
      </c>
      <c r="Q9" t="s">
        <v>202</v>
      </c>
      <c r="R9" t="s">
        <v>203</v>
      </c>
      <c r="S9" s="2" t="s">
        <v>3828</v>
      </c>
      <c r="T9" s="2" t="s">
        <v>3834</v>
      </c>
      <c r="U9" s="2" t="s">
        <v>3854</v>
      </c>
    </row>
    <row r="10" spans="1:21" x14ac:dyDescent="0.25">
      <c r="A10" s="1" t="s">
        <v>3687</v>
      </c>
      <c r="B10" t="s">
        <v>1288</v>
      </c>
      <c r="C10" t="s">
        <v>1290</v>
      </c>
      <c r="D10" t="s">
        <v>1291</v>
      </c>
      <c r="E10" t="s">
        <v>1292</v>
      </c>
      <c r="F10" t="s">
        <v>1293</v>
      </c>
      <c r="G10" s="2" t="s">
        <v>1294</v>
      </c>
      <c r="H10" t="s">
        <v>1295</v>
      </c>
      <c r="I10" t="s">
        <v>1297</v>
      </c>
      <c r="J10" t="s">
        <v>1298</v>
      </c>
      <c r="K10">
        <v>31</v>
      </c>
      <c r="L10">
        <v>0</v>
      </c>
      <c r="M10">
        <v>0</v>
      </c>
      <c r="N10">
        <v>2020</v>
      </c>
      <c r="O10" t="s">
        <v>1305</v>
      </c>
      <c r="P10" t="str">
        <f>HYPERLINK("http://dx.doi.org/10.1016/j.vprsr.2020.100386","http://dx.doi.org/10.1016/j.vprsr.2020.100386")</f>
        <v>http://dx.doi.org/10.1016/j.vprsr.2020.100386</v>
      </c>
      <c r="Q10" t="s">
        <v>632</v>
      </c>
      <c r="R10" t="s">
        <v>632</v>
      </c>
      <c r="S10" s="2" t="s">
        <v>3133</v>
      </c>
      <c r="T10" s="2" t="s">
        <v>3834</v>
      </c>
      <c r="U10" s="2" t="s">
        <v>3843</v>
      </c>
    </row>
    <row r="11" spans="1:21" x14ac:dyDescent="0.25">
      <c r="A11" s="1" t="s">
        <v>3694</v>
      </c>
      <c r="B11" t="s">
        <v>1429</v>
      </c>
      <c r="C11" t="s">
        <v>1431</v>
      </c>
      <c r="D11" t="s">
        <v>396</v>
      </c>
      <c r="E11" t="s">
        <v>1432</v>
      </c>
      <c r="F11" t="s">
        <v>1433</v>
      </c>
      <c r="G11" s="2" t="s">
        <v>1434</v>
      </c>
      <c r="H11" t="s">
        <v>1435</v>
      </c>
      <c r="I11" t="s">
        <v>783</v>
      </c>
      <c r="J11" t="s">
        <v>87</v>
      </c>
      <c r="K11">
        <v>30</v>
      </c>
      <c r="L11">
        <v>5</v>
      </c>
      <c r="M11">
        <v>5</v>
      </c>
      <c r="N11">
        <v>2020</v>
      </c>
      <c r="O11" t="s">
        <v>1439</v>
      </c>
      <c r="P11" t="str">
        <f>HYPERLINK("http://dx.doi.org/10.1590/0074-02760200115","http://dx.doi.org/10.1590/0074-02760200115")</f>
        <v>http://dx.doi.org/10.1590/0074-02760200115</v>
      </c>
      <c r="Q11" t="s">
        <v>320</v>
      </c>
      <c r="R11" t="s">
        <v>320</v>
      </c>
      <c r="S11" s="2" t="s">
        <v>3133</v>
      </c>
      <c r="T11" s="2" t="s">
        <v>3834</v>
      </c>
      <c r="U11" t="s">
        <v>3823</v>
      </c>
    </row>
    <row r="12" spans="1:21" x14ac:dyDescent="0.25">
      <c r="A12" s="1" t="s">
        <v>3642</v>
      </c>
      <c r="B12" t="s">
        <v>370</v>
      </c>
      <c r="C12" t="s">
        <v>372</v>
      </c>
      <c r="D12" t="s">
        <v>373</v>
      </c>
      <c r="E12" t="s">
        <v>374</v>
      </c>
      <c r="F12" t="s">
        <v>375</v>
      </c>
      <c r="G12" s="2" t="s">
        <v>376</v>
      </c>
      <c r="H12" t="s">
        <v>377</v>
      </c>
      <c r="I12" t="s">
        <v>379</v>
      </c>
      <c r="J12" t="s">
        <v>381</v>
      </c>
      <c r="K12">
        <v>37</v>
      </c>
      <c r="L12">
        <v>2</v>
      </c>
      <c r="M12">
        <v>3</v>
      </c>
      <c r="N12">
        <v>2019</v>
      </c>
      <c r="O12" t="s">
        <v>389</v>
      </c>
      <c r="P12" t="str">
        <f>HYPERLINK("http://dx.doi.org/10.3389/fvets.2019.00088","http://dx.doi.org/10.3389/fvets.2019.00088")</f>
        <v>http://dx.doi.org/10.3389/fvets.2019.00088</v>
      </c>
      <c r="Q12" t="s">
        <v>178</v>
      </c>
      <c r="R12" t="s">
        <v>178</v>
      </c>
      <c r="S12" s="2" t="s">
        <v>3133</v>
      </c>
      <c r="T12" s="2" t="s">
        <v>3834</v>
      </c>
      <c r="U12" s="2" t="s">
        <v>3851</v>
      </c>
    </row>
    <row r="13" spans="1:21" x14ac:dyDescent="0.25">
      <c r="A13" s="1" t="s">
        <v>3675</v>
      </c>
      <c r="B13" t="s">
        <v>1048</v>
      </c>
      <c r="C13" s="2" t="s">
        <v>1050</v>
      </c>
      <c r="D13" t="s">
        <v>1051</v>
      </c>
      <c r="E13" t="s">
        <v>74</v>
      </c>
      <c r="F13" t="s">
        <v>1052</v>
      </c>
      <c r="G13" s="2" t="s">
        <v>1053</v>
      </c>
      <c r="H13" t="s">
        <v>1054</v>
      </c>
      <c r="I13" t="s">
        <v>1056</v>
      </c>
      <c r="J13" t="s">
        <v>1057</v>
      </c>
      <c r="K13">
        <v>77</v>
      </c>
      <c r="L13">
        <v>22</v>
      </c>
      <c r="M13">
        <v>25</v>
      </c>
      <c r="N13">
        <v>2019</v>
      </c>
      <c r="O13" t="s">
        <v>1065</v>
      </c>
      <c r="P13" t="str">
        <f>HYPERLINK("http://dx.doi.org/10.1371/journal.pntd.0007277","http://dx.doi.org/10.1371/journal.pntd.0007277")</f>
        <v>http://dx.doi.org/10.1371/journal.pntd.0007277</v>
      </c>
      <c r="Q13" t="s">
        <v>872</v>
      </c>
      <c r="R13" t="s">
        <v>872</v>
      </c>
      <c r="S13" s="2" t="s">
        <v>3133</v>
      </c>
      <c r="T13" s="2" t="s">
        <v>3834</v>
      </c>
      <c r="U13" s="2" t="s">
        <v>3852</v>
      </c>
    </row>
    <row r="14" spans="1:21" x14ac:dyDescent="0.25">
      <c r="A14" s="1" t="s">
        <v>3682</v>
      </c>
      <c r="B14" t="s">
        <v>1181</v>
      </c>
      <c r="C14" t="s">
        <v>1183</v>
      </c>
      <c r="D14" t="s">
        <v>1184</v>
      </c>
      <c r="E14" t="s">
        <v>74</v>
      </c>
      <c r="F14" t="s">
        <v>1185</v>
      </c>
      <c r="G14" s="2" t="s">
        <v>1186</v>
      </c>
      <c r="H14" t="s">
        <v>1187</v>
      </c>
      <c r="I14" t="s">
        <v>446</v>
      </c>
      <c r="J14" t="s">
        <v>74</v>
      </c>
      <c r="K14">
        <v>49</v>
      </c>
      <c r="L14">
        <v>6</v>
      </c>
      <c r="M14">
        <v>6</v>
      </c>
      <c r="N14">
        <v>2019</v>
      </c>
      <c r="O14" t="s">
        <v>1196</v>
      </c>
      <c r="P14" t="str">
        <f>HYPERLINK("http://dx.doi.org/10.1371/journal.pone.0223257","http://dx.doi.org/10.1371/journal.pone.0223257")</f>
        <v>http://dx.doi.org/10.1371/journal.pone.0223257</v>
      </c>
      <c r="Q14" t="s">
        <v>1197</v>
      </c>
      <c r="R14" t="s">
        <v>1198</v>
      </c>
      <c r="S14" s="2" t="s">
        <v>3133</v>
      </c>
      <c r="T14" s="2" t="s">
        <v>3834</v>
      </c>
      <c r="U14" s="2" t="s">
        <v>3853</v>
      </c>
    </row>
    <row r="15" spans="1:21" x14ac:dyDescent="0.25">
      <c r="A15" s="1" t="s">
        <v>3705</v>
      </c>
      <c r="B15" t="s">
        <v>1614</v>
      </c>
      <c r="C15" t="s">
        <v>1616</v>
      </c>
      <c r="D15" t="s">
        <v>1617</v>
      </c>
      <c r="E15" t="s">
        <v>1618</v>
      </c>
      <c r="F15" t="s">
        <v>1619</v>
      </c>
      <c r="G15" s="2" t="s">
        <v>1620</v>
      </c>
      <c r="H15" t="s">
        <v>1621</v>
      </c>
      <c r="I15" t="s">
        <v>1623</v>
      </c>
      <c r="J15" t="s">
        <v>74</v>
      </c>
      <c r="K15">
        <v>43</v>
      </c>
      <c r="L15">
        <v>2</v>
      </c>
      <c r="M15">
        <v>2</v>
      </c>
      <c r="N15">
        <v>2019</v>
      </c>
      <c r="O15" t="s">
        <v>1634</v>
      </c>
      <c r="P15" t="str">
        <f>HYPERLINK("http://dx.doi.org/10.1089/vbz.2018.2394","http://dx.doi.org/10.1089/vbz.2018.2394")</f>
        <v>http://dx.doi.org/10.1089/vbz.2018.2394</v>
      </c>
      <c r="Q15" t="s">
        <v>1636</v>
      </c>
      <c r="R15" t="s">
        <v>1636</v>
      </c>
      <c r="S15" s="2" t="s">
        <v>3133</v>
      </c>
      <c r="T15" s="2" t="s">
        <v>3834</v>
      </c>
      <c r="U15" t="s">
        <v>3823</v>
      </c>
    </row>
    <row r="16" spans="1:21" x14ac:dyDescent="0.25">
      <c r="A16" s="1" t="s">
        <v>3732</v>
      </c>
      <c r="B16" t="s">
        <v>2060</v>
      </c>
      <c r="C16" t="s">
        <v>2062</v>
      </c>
      <c r="D16" t="s">
        <v>2063</v>
      </c>
      <c r="E16" t="s">
        <v>2065</v>
      </c>
      <c r="F16" t="s">
        <v>2066</v>
      </c>
      <c r="G16" s="2" t="s">
        <v>2067</v>
      </c>
      <c r="H16" t="s">
        <v>2068</v>
      </c>
      <c r="I16" t="s">
        <v>2070</v>
      </c>
      <c r="J16" t="s">
        <v>74</v>
      </c>
      <c r="K16">
        <v>47</v>
      </c>
      <c r="L16">
        <v>0</v>
      </c>
      <c r="M16">
        <v>0</v>
      </c>
      <c r="N16">
        <v>2019</v>
      </c>
      <c r="O16" t="s">
        <v>74</v>
      </c>
      <c r="P16" t="s">
        <v>74</v>
      </c>
      <c r="Q16" t="s">
        <v>2077</v>
      </c>
      <c r="R16" t="s">
        <v>2077</v>
      </c>
      <c r="S16" s="2" t="s">
        <v>3133</v>
      </c>
      <c r="T16" s="2" t="s">
        <v>3834</v>
      </c>
      <c r="U16" t="s">
        <v>3823</v>
      </c>
    </row>
    <row r="17" spans="1:21" x14ac:dyDescent="0.25">
      <c r="A17" s="1" t="s">
        <v>3704</v>
      </c>
      <c r="B17" t="s">
        <v>1598</v>
      </c>
      <c r="C17" t="s">
        <v>1600</v>
      </c>
      <c r="D17" t="s">
        <v>184</v>
      </c>
      <c r="E17" t="s">
        <v>1601</v>
      </c>
      <c r="F17" t="s">
        <v>1602</v>
      </c>
      <c r="G17" s="2" t="s">
        <v>1603</v>
      </c>
      <c r="H17" t="s">
        <v>1604</v>
      </c>
      <c r="I17" t="s">
        <v>1606</v>
      </c>
      <c r="J17" t="s">
        <v>74</v>
      </c>
      <c r="K17">
        <v>34</v>
      </c>
      <c r="L17">
        <v>4</v>
      </c>
      <c r="M17">
        <v>4</v>
      </c>
      <c r="N17">
        <v>2019</v>
      </c>
      <c r="O17" t="s">
        <v>1611</v>
      </c>
      <c r="P17" t="str">
        <f>HYPERLINK("http://dx.doi.org/10.1590/1519-6984.173449","http://dx.doi.org/10.1590/1519-6984.173449")</f>
        <v>http://dx.doi.org/10.1590/1519-6984.173449</v>
      </c>
      <c r="Q17" t="s">
        <v>202</v>
      </c>
      <c r="R17" t="s">
        <v>203</v>
      </c>
      <c r="S17" s="2" t="s">
        <v>3133</v>
      </c>
      <c r="T17" s="2" t="s">
        <v>3834</v>
      </c>
      <c r="U17" s="2" t="s">
        <v>3843</v>
      </c>
    </row>
    <row r="18" spans="1:21" x14ac:dyDescent="0.25">
      <c r="A18" s="1" t="s">
        <v>3667</v>
      </c>
      <c r="B18" t="s">
        <v>885</v>
      </c>
      <c r="C18" t="s">
        <v>887</v>
      </c>
      <c r="D18" t="s">
        <v>888</v>
      </c>
      <c r="E18" t="s">
        <v>889</v>
      </c>
      <c r="F18" t="s">
        <v>74</v>
      </c>
      <c r="G18" s="2" t="s">
        <v>890</v>
      </c>
      <c r="H18" t="s">
        <v>891</v>
      </c>
      <c r="I18" t="s">
        <v>893</v>
      </c>
      <c r="J18" t="s">
        <v>894</v>
      </c>
      <c r="K18">
        <v>10</v>
      </c>
      <c r="L18">
        <v>8</v>
      </c>
      <c r="M18">
        <v>8</v>
      </c>
      <c r="N18">
        <v>2018</v>
      </c>
      <c r="O18" t="s">
        <v>900</v>
      </c>
      <c r="P18" t="str">
        <f>HYPERLINK("http://dx.doi.org/10.1080/09583157.2018.1514586","http://dx.doi.org/10.1080/09583157.2018.1514586")</f>
        <v>http://dx.doi.org/10.1080/09583157.2018.1514586</v>
      </c>
      <c r="Q18" t="s">
        <v>901</v>
      </c>
      <c r="R18" t="s">
        <v>901</v>
      </c>
      <c r="S18" s="2" t="s">
        <v>3133</v>
      </c>
      <c r="T18" s="2" t="s">
        <v>3834</v>
      </c>
      <c r="U18" s="2" t="s">
        <v>3847</v>
      </c>
    </row>
    <row r="19" spans="1:21" x14ac:dyDescent="0.25">
      <c r="A19" s="1" t="s">
        <v>3671</v>
      </c>
      <c r="B19" t="s">
        <v>956</v>
      </c>
      <c r="C19" t="s">
        <v>958</v>
      </c>
      <c r="D19" t="s">
        <v>959</v>
      </c>
      <c r="E19" t="s">
        <v>74</v>
      </c>
      <c r="F19" t="s">
        <v>960</v>
      </c>
      <c r="G19" t="s">
        <v>961</v>
      </c>
      <c r="H19" t="s">
        <v>962</v>
      </c>
      <c r="I19" t="s">
        <v>964</v>
      </c>
      <c r="J19" t="s">
        <v>966</v>
      </c>
      <c r="K19">
        <v>47</v>
      </c>
      <c r="L19">
        <v>1</v>
      </c>
      <c r="M19">
        <v>2</v>
      </c>
      <c r="N19">
        <v>2018</v>
      </c>
      <c r="O19" t="s">
        <v>975</v>
      </c>
      <c r="P19" t="str">
        <f>HYPERLINK("http://dx.doi.org/10.1645/15-807","http://dx.doi.org/10.1645/15-807")</f>
        <v>http://dx.doi.org/10.1645/15-807</v>
      </c>
      <c r="Q19" t="s">
        <v>550</v>
      </c>
      <c r="R19" t="s">
        <v>550</v>
      </c>
      <c r="S19" s="2" t="s">
        <v>3133</v>
      </c>
      <c r="T19" s="2" t="s">
        <v>3834</v>
      </c>
      <c r="U19" t="s">
        <v>3848</v>
      </c>
    </row>
    <row r="20" spans="1:21" x14ac:dyDescent="0.25">
      <c r="A20" s="1" t="s">
        <v>3697</v>
      </c>
      <c r="B20" t="s">
        <v>1473</v>
      </c>
      <c r="C20" s="2" t="s">
        <v>1475</v>
      </c>
      <c r="D20" t="s">
        <v>593</v>
      </c>
      <c r="E20" t="s">
        <v>1476</v>
      </c>
      <c r="F20" t="s">
        <v>1477</v>
      </c>
      <c r="G20" s="2" t="s">
        <v>1478</v>
      </c>
      <c r="H20" t="s">
        <v>1479</v>
      </c>
      <c r="I20" t="s">
        <v>1481</v>
      </c>
      <c r="J20" t="s">
        <v>1483</v>
      </c>
      <c r="K20">
        <v>52</v>
      </c>
      <c r="L20">
        <v>4</v>
      </c>
      <c r="M20">
        <v>5</v>
      </c>
      <c r="N20">
        <v>2018</v>
      </c>
      <c r="O20" t="s">
        <v>1488</v>
      </c>
      <c r="P20" t="str">
        <f>HYPERLINK("http://dx.doi.org/10.1590/1676-0611-BN-2017-0503","http://dx.doi.org/10.1590/1676-0611-BN-2017-0503")</f>
        <v>http://dx.doi.org/10.1590/1676-0611-BN-2017-0503</v>
      </c>
      <c r="Q20" t="s">
        <v>610</v>
      </c>
      <c r="R20" t="s">
        <v>611</v>
      </c>
      <c r="S20" s="2" t="s">
        <v>3828</v>
      </c>
      <c r="T20" s="2" t="s">
        <v>3834</v>
      </c>
      <c r="U20" s="2" t="s">
        <v>3849</v>
      </c>
    </row>
    <row r="21" spans="1:21" x14ac:dyDescent="0.25">
      <c r="A21" s="1" t="s">
        <v>3699</v>
      </c>
      <c r="B21" t="s">
        <v>1513</v>
      </c>
      <c r="C21" t="s">
        <v>1515</v>
      </c>
      <c r="D21" t="s">
        <v>852</v>
      </c>
      <c r="E21" t="s">
        <v>1516</v>
      </c>
      <c r="F21" t="s">
        <v>1517</v>
      </c>
      <c r="G21" s="2" t="s">
        <v>1518</v>
      </c>
      <c r="H21" t="s">
        <v>1519</v>
      </c>
      <c r="I21" t="s">
        <v>1521</v>
      </c>
      <c r="J21" t="s">
        <v>1523</v>
      </c>
      <c r="K21">
        <v>24</v>
      </c>
      <c r="L21">
        <v>1</v>
      </c>
      <c r="M21">
        <v>1</v>
      </c>
      <c r="N21">
        <v>2018</v>
      </c>
      <c r="O21" t="s">
        <v>1527</v>
      </c>
      <c r="P21" t="str">
        <f>HYPERLINK("http://dx.doi.org/10.1590/S1678-9946201860076","http://dx.doi.org/10.1590/S1678-9946201860076")</f>
        <v>http://dx.doi.org/10.1590/S1678-9946201860076</v>
      </c>
      <c r="Q21" t="s">
        <v>872</v>
      </c>
      <c r="R21" t="s">
        <v>872</v>
      </c>
      <c r="S21" s="2" t="s">
        <v>3133</v>
      </c>
      <c r="T21" s="2" t="s">
        <v>3834</v>
      </c>
      <c r="U21" s="2" t="s">
        <v>3823</v>
      </c>
    </row>
    <row r="22" spans="1:21" x14ac:dyDescent="0.25">
      <c r="A22" s="1" t="s">
        <v>3700</v>
      </c>
      <c r="B22" t="s">
        <v>1530</v>
      </c>
      <c r="C22" t="s">
        <v>1532</v>
      </c>
      <c r="D22" t="s">
        <v>852</v>
      </c>
      <c r="E22" t="s">
        <v>1533</v>
      </c>
      <c r="F22" t="s">
        <v>1534</v>
      </c>
      <c r="G22" s="2" t="s">
        <v>1535</v>
      </c>
      <c r="H22" t="s">
        <v>1536</v>
      </c>
      <c r="I22" t="s">
        <v>1538</v>
      </c>
      <c r="J22" t="s">
        <v>1540</v>
      </c>
      <c r="K22">
        <v>33</v>
      </c>
      <c r="L22">
        <v>9</v>
      </c>
      <c r="M22">
        <v>9</v>
      </c>
      <c r="N22">
        <v>2018</v>
      </c>
      <c r="O22" t="s">
        <v>1545</v>
      </c>
      <c r="P22" t="str">
        <f>HYPERLINK("http://dx.doi.org/10.1590/S1678-9946201860051","http://dx.doi.org/10.1590/S1678-9946201860051")</f>
        <v>http://dx.doi.org/10.1590/S1678-9946201860051</v>
      </c>
      <c r="Q22" t="s">
        <v>872</v>
      </c>
      <c r="R22" t="s">
        <v>872</v>
      </c>
      <c r="S22" s="2" t="s">
        <v>3828</v>
      </c>
      <c r="T22" s="2" t="s">
        <v>3834</v>
      </c>
      <c r="U22" s="2" t="s">
        <v>3850</v>
      </c>
    </row>
    <row r="23" spans="1:21" x14ac:dyDescent="0.25">
      <c r="A23" s="1" t="s">
        <v>3736</v>
      </c>
      <c r="B23" t="s">
        <v>2124</v>
      </c>
      <c r="C23" s="2" t="s">
        <v>2126</v>
      </c>
      <c r="D23" t="s">
        <v>1291</v>
      </c>
      <c r="E23" t="s">
        <v>74</v>
      </c>
      <c r="F23" t="s">
        <v>74</v>
      </c>
      <c r="G23" s="2" t="s">
        <v>2127</v>
      </c>
      <c r="H23" t="s">
        <v>2128</v>
      </c>
      <c r="I23" t="s">
        <v>2130</v>
      </c>
      <c r="J23" t="s">
        <v>2132</v>
      </c>
      <c r="K23">
        <v>13</v>
      </c>
      <c r="L23">
        <v>5</v>
      </c>
      <c r="M23">
        <v>5</v>
      </c>
      <c r="N23">
        <v>2018</v>
      </c>
      <c r="O23" t="s">
        <v>2135</v>
      </c>
      <c r="P23" t="str">
        <f>HYPERLINK("http://dx.doi.org/10.1016/j.vprsr.2018.03.004","http://dx.doi.org/10.1016/j.vprsr.2018.03.004")</f>
        <v>http://dx.doi.org/10.1016/j.vprsr.2018.03.004</v>
      </c>
      <c r="Q23" t="s">
        <v>632</v>
      </c>
      <c r="R23" t="s">
        <v>632</v>
      </c>
      <c r="S23" s="2" t="s">
        <v>3828</v>
      </c>
      <c r="T23" s="2" t="s">
        <v>3834</v>
      </c>
      <c r="U23" s="2" t="s">
        <v>3824</v>
      </c>
    </row>
    <row r="24" spans="1:21" x14ac:dyDescent="0.25">
      <c r="A24" s="1" t="s">
        <v>3631</v>
      </c>
      <c r="B24" t="s">
        <v>103</v>
      </c>
      <c r="C24" t="s">
        <v>105</v>
      </c>
      <c r="D24" t="s">
        <v>106</v>
      </c>
      <c r="E24" t="s">
        <v>107</v>
      </c>
      <c r="F24" t="s">
        <v>108</v>
      </c>
      <c r="G24" s="2" t="s">
        <v>109</v>
      </c>
      <c r="H24" t="s">
        <v>110</v>
      </c>
      <c r="I24" t="s">
        <v>112</v>
      </c>
      <c r="J24" t="s">
        <v>114</v>
      </c>
      <c r="K24">
        <v>25</v>
      </c>
      <c r="L24">
        <v>2</v>
      </c>
      <c r="M24">
        <v>6</v>
      </c>
      <c r="N24">
        <v>2017</v>
      </c>
      <c r="O24" t="s">
        <v>125</v>
      </c>
      <c r="P24" t="str">
        <f>HYPERLINK("http://dx.doi.org/10.21897/rmvz.1132","http://dx.doi.org/10.21897/rmvz.1132")</f>
        <v>http://dx.doi.org/10.21897/rmvz.1132</v>
      </c>
      <c r="Q24" t="s">
        <v>126</v>
      </c>
      <c r="R24" t="s">
        <v>127</v>
      </c>
      <c r="S24" s="2" t="s">
        <v>3828</v>
      </c>
      <c r="T24" s="2" t="s">
        <v>3834</v>
      </c>
      <c r="U24" s="2" t="s">
        <v>3846</v>
      </c>
    </row>
    <row r="25" spans="1:21" x14ac:dyDescent="0.25">
      <c r="A25" s="1" t="s">
        <v>3653</v>
      </c>
      <c r="B25" t="s">
        <v>615</v>
      </c>
      <c r="C25" s="2" t="s">
        <v>617</v>
      </c>
      <c r="D25" t="s">
        <v>618</v>
      </c>
      <c r="E25" t="s">
        <v>619</v>
      </c>
      <c r="F25" t="s">
        <v>620</v>
      </c>
      <c r="G25" s="2" t="s">
        <v>621</v>
      </c>
      <c r="H25" t="s">
        <v>622</v>
      </c>
      <c r="I25" t="s">
        <v>140</v>
      </c>
      <c r="J25" t="s">
        <v>141</v>
      </c>
      <c r="K25">
        <v>30</v>
      </c>
      <c r="L25">
        <v>7</v>
      </c>
      <c r="M25">
        <v>10</v>
      </c>
      <c r="N25">
        <v>2017</v>
      </c>
      <c r="O25" t="s">
        <v>631</v>
      </c>
      <c r="P25" t="str">
        <f>HYPERLINK("http://dx.doi.org/10.1016/j.vetpar.2017.01.006","http://dx.doi.org/10.1016/j.vetpar.2017.01.006")</f>
        <v>http://dx.doi.org/10.1016/j.vetpar.2017.01.006</v>
      </c>
      <c r="Q25" t="s">
        <v>632</v>
      </c>
      <c r="R25" t="s">
        <v>632</v>
      </c>
      <c r="S25" s="2" t="s">
        <v>3133</v>
      </c>
      <c r="T25" s="2" t="s">
        <v>3834</v>
      </c>
      <c r="U25" t="s">
        <v>3836</v>
      </c>
    </row>
    <row r="26" spans="1:21" x14ac:dyDescent="0.25">
      <c r="A26" s="1" t="s">
        <v>3665</v>
      </c>
      <c r="B26" t="s">
        <v>849</v>
      </c>
      <c r="C26" t="s">
        <v>851</v>
      </c>
      <c r="D26" t="s">
        <v>852</v>
      </c>
      <c r="E26" t="s">
        <v>853</v>
      </c>
      <c r="F26" t="s">
        <v>854</v>
      </c>
      <c r="G26" s="2" t="s">
        <v>855</v>
      </c>
      <c r="H26" t="s">
        <v>856</v>
      </c>
      <c r="I26" t="s">
        <v>858</v>
      </c>
      <c r="J26" t="s">
        <v>860</v>
      </c>
      <c r="K26">
        <v>21</v>
      </c>
      <c r="L26">
        <v>7</v>
      </c>
      <c r="M26">
        <v>9</v>
      </c>
      <c r="N26">
        <v>2017</v>
      </c>
      <c r="O26" t="s">
        <v>871</v>
      </c>
      <c r="P26" t="str">
        <f>HYPERLINK("http://dx.doi.org/10.1590/S1678-9946201759015","http://dx.doi.org/10.1590/S1678-9946201759015")</f>
        <v>http://dx.doi.org/10.1590/S1678-9946201759015</v>
      </c>
      <c r="Q26" t="s">
        <v>872</v>
      </c>
      <c r="R26" t="s">
        <v>872</v>
      </c>
      <c r="S26" s="2" t="s">
        <v>3828</v>
      </c>
      <c r="T26" s="2" t="s">
        <v>3834</v>
      </c>
      <c r="U26" s="2" t="s">
        <v>3835</v>
      </c>
    </row>
    <row r="27" spans="1:21" x14ac:dyDescent="0.25">
      <c r="A27" s="1" t="s">
        <v>3689</v>
      </c>
      <c r="B27" t="s">
        <v>1328</v>
      </c>
      <c r="C27" t="s">
        <v>1330</v>
      </c>
      <c r="D27" t="s">
        <v>1331</v>
      </c>
      <c r="E27" t="s">
        <v>1332</v>
      </c>
      <c r="F27" t="s">
        <v>1333</v>
      </c>
      <c r="G27" t="s">
        <v>1334</v>
      </c>
      <c r="H27" t="s">
        <v>1335</v>
      </c>
      <c r="I27" t="s">
        <v>1337</v>
      </c>
      <c r="J27" t="s">
        <v>1339</v>
      </c>
      <c r="K27">
        <v>47</v>
      </c>
      <c r="L27">
        <v>9</v>
      </c>
      <c r="M27">
        <v>10</v>
      </c>
      <c r="N27">
        <v>2017</v>
      </c>
      <c r="O27" t="s">
        <v>1350</v>
      </c>
      <c r="P27" t="str">
        <f>HYPERLINK("http://dx.doi.org/10.1590/0037-8682-0316-2016","http://dx.doi.org/10.1590/0037-8682-0316-2016")</f>
        <v>http://dx.doi.org/10.1590/0037-8682-0316-2016</v>
      </c>
      <c r="Q27" t="s">
        <v>320</v>
      </c>
      <c r="R27" t="s">
        <v>320</v>
      </c>
      <c r="S27" s="2" t="s">
        <v>3133</v>
      </c>
      <c r="T27" s="2" t="s">
        <v>3834</v>
      </c>
      <c r="U27" t="s">
        <v>3823</v>
      </c>
    </row>
    <row r="28" spans="1:21" x14ac:dyDescent="0.25">
      <c r="A28" s="1" t="s">
        <v>3755</v>
      </c>
      <c r="B28" t="s">
        <v>2445</v>
      </c>
      <c r="C28" t="s">
        <v>2447</v>
      </c>
      <c r="D28" t="s">
        <v>1976</v>
      </c>
      <c r="E28" t="s">
        <v>74</v>
      </c>
      <c r="F28" t="s">
        <v>2448</v>
      </c>
      <c r="G28" t="s">
        <v>2449</v>
      </c>
      <c r="H28" t="s">
        <v>2450</v>
      </c>
      <c r="I28" t="s">
        <v>2452</v>
      </c>
      <c r="J28" t="s">
        <v>2453</v>
      </c>
      <c r="K28">
        <v>38</v>
      </c>
      <c r="L28">
        <v>14</v>
      </c>
      <c r="M28">
        <v>17</v>
      </c>
      <c r="N28">
        <v>2017</v>
      </c>
      <c r="O28" t="s">
        <v>2454</v>
      </c>
      <c r="P28" t="str">
        <f>HYPERLINK("http://dx.doi.org/10.4269/ajtmh.16-0792","http://dx.doi.org/10.4269/ajtmh.16-0792")</f>
        <v>http://dx.doi.org/10.4269/ajtmh.16-0792</v>
      </c>
      <c r="Q28" t="s">
        <v>250</v>
      </c>
      <c r="R28" t="s">
        <v>250</v>
      </c>
      <c r="S28" s="2" t="s">
        <v>3133</v>
      </c>
      <c r="T28" s="2" t="s">
        <v>3834</v>
      </c>
      <c r="U28" t="s">
        <v>3823</v>
      </c>
    </row>
    <row r="29" spans="1:21" x14ac:dyDescent="0.25">
      <c r="A29" s="1" t="s">
        <v>3759</v>
      </c>
      <c r="B29" t="s">
        <v>2514</v>
      </c>
      <c r="C29" t="s">
        <v>2516</v>
      </c>
      <c r="D29" t="s">
        <v>2517</v>
      </c>
      <c r="E29" t="s">
        <v>2518</v>
      </c>
      <c r="F29" t="s">
        <v>2519</v>
      </c>
      <c r="G29" s="2" t="s">
        <v>2520</v>
      </c>
      <c r="H29" t="s">
        <v>2521</v>
      </c>
      <c r="I29" t="s">
        <v>2523</v>
      </c>
      <c r="J29" t="s">
        <v>2525</v>
      </c>
      <c r="K29">
        <v>56</v>
      </c>
      <c r="L29">
        <v>13</v>
      </c>
      <c r="M29">
        <v>13</v>
      </c>
      <c r="N29">
        <v>2017</v>
      </c>
      <c r="O29" t="s">
        <v>2533</v>
      </c>
      <c r="P29" t="str">
        <f>HYPERLINK("http://dx.doi.org/10.1016/j.ympev.2016.12.002","http://dx.doi.org/10.1016/j.ympev.2016.12.002")</f>
        <v>http://dx.doi.org/10.1016/j.ympev.2016.12.002</v>
      </c>
      <c r="Q29" t="s">
        <v>2534</v>
      </c>
      <c r="R29" t="s">
        <v>2534</v>
      </c>
      <c r="S29" s="2" t="s">
        <v>3133</v>
      </c>
      <c r="T29" s="2" t="s">
        <v>3834</v>
      </c>
      <c r="U29" t="s">
        <v>3823</v>
      </c>
    </row>
    <row r="30" spans="1:21" x14ac:dyDescent="0.25">
      <c r="A30" s="1" t="s">
        <v>3725</v>
      </c>
      <c r="B30" t="s">
        <v>1941</v>
      </c>
      <c r="C30" t="s">
        <v>1943</v>
      </c>
      <c r="D30" t="s">
        <v>1944</v>
      </c>
      <c r="E30" t="s">
        <v>74</v>
      </c>
      <c r="F30" t="s">
        <v>1945</v>
      </c>
      <c r="G30" t="s">
        <v>1946</v>
      </c>
      <c r="H30" t="s">
        <v>1947</v>
      </c>
      <c r="I30" t="s">
        <v>446</v>
      </c>
      <c r="J30" t="s">
        <v>1949</v>
      </c>
      <c r="K30">
        <v>26</v>
      </c>
      <c r="L30">
        <v>9</v>
      </c>
      <c r="M30">
        <v>10</v>
      </c>
      <c r="N30">
        <v>2016</v>
      </c>
      <c r="O30" t="s">
        <v>1960</v>
      </c>
      <c r="P30" t="str">
        <f>HYPERLINK("http://dx.doi.org/10.1017/S0022149X15001042","http://dx.doi.org/10.1017/S0022149X15001042")</f>
        <v>http://dx.doi.org/10.1017/S0022149X15001042</v>
      </c>
      <c r="Q30" t="s">
        <v>153</v>
      </c>
      <c r="R30" t="s">
        <v>153</v>
      </c>
      <c r="S30" s="2" t="s">
        <v>3133</v>
      </c>
      <c r="T30" s="2" t="s">
        <v>3834</v>
      </c>
      <c r="U30" t="s">
        <v>3823</v>
      </c>
    </row>
    <row r="31" spans="1:21" x14ac:dyDescent="0.25">
      <c r="A31" s="1" t="s">
        <v>3729</v>
      </c>
      <c r="B31" t="s">
        <v>2010</v>
      </c>
      <c r="C31" t="s">
        <v>2012</v>
      </c>
      <c r="D31" t="s">
        <v>2013</v>
      </c>
      <c r="E31" t="s">
        <v>2014</v>
      </c>
      <c r="F31" t="s">
        <v>2015</v>
      </c>
      <c r="G31" t="s">
        <v>2016</v>
      </c>
      <c r="H31" t="s">
        <v>2017</v>
      </c>
      <c r="I31" t="s">
        <v>446</v>
      </c>
      <c r="J31" t="s">
        <v>1949</v>
      </c>
      <c r="K31">
        <v>53</v>
      </c>
      <c r="L31">
        <v>15</v>
      </c>
      <c r="M31">
        <v>15</v>
      </c>
      <c r="N31">
        <v>2016</v>
      </c>
      <c r="O31" t="s">
        <v>74</v>
      </c>
      <c r="P31" t="s">
        <v>3844</v>
      </c>
      <c r="Q31" t="s">
        <v>2027</v>
      </c>
      <c r="R31" t="s">
        <v>2027</v>
      </c>
      <c r="S31" s="2" t="s">
        <v>3828</v>
      </c>
      <c r="T31" s="2" t="s">
        <v>3834</v>
      </c>
      <c r="U31" s="2" t="s">
        <v>3823</v>
      </c>
    </row>
    <row r="32" spans="1:21" x14ac:dyDescent="0.25">
      <c r="A32" s="1" t="s">
        <v>3748</v>
      </c>
      <c r="B32" t="s">
        <v>2322</v>
      </c>
      <c r="C32" t="s">
        <v>2324</v>
      </c>
      <c r="D32" t="s">
        <v>134</v>
      </c>
      <c r="E32" t="s">
        <v>2325</v>
      </c>
      <c r="F32" t="s">
        <v>2326</v>
      </c>
      <c r="G32" t="s">
        <v>2327</v>
      </c>
      <c r="H32" t="s">
        <v>2328</v>
      </c>
      <c r="I32" t="s">
        <v>2330</v>
      </c>
      <c r="J32" t="s">
        <v>2332</v>
      </c>
      <c r="K32">
        <v>27</v>
      </c>
      <c r="L32">
        <v>4</v>
      </c>
      <c r="M32">
        <v>7</v>
      </c>
      <c r="N32">
        <v>2016</v>
      </c>
      <c r="O32" t="s">
        <v>2333</v>
      </c>
      <c r="P32" t="str">
        <f>HYPERLINK("http://dx.doi.org/10.1515/helmin-2016-0031","http://dx.doi.org/10.1515/helmin-2016-0031")</f>
        <v>http://dx.doi.org/10.1515/helmin-2016-0031</v>
      </c>
      <c r="Q32" t="s">
        <v>153</v>
      </c>
      <c r="R32" t="s">
        <v>153</v>
      </c>
      <c r="S32" s="2" t="s">
        <v>3828</v>
      </c>
      <c r="T32" s="2" t="s">
        <v>3834</v>
      </c>
      <c r="U32" s="2" t="s">
        <v>3873</v>
      </c>
    </row>
    <row r="33" spans="1:21" x14ac:dyDescent="0.25">
      <c r="A33" s="1" t="s">
        <v>3765</v>
      </c>
      <c r="B33" t="s">
        <v>2629</v>
      </c>
      <c r="C33" s="2" t="s">
        <v>2631</v>
      </c>
      <c r="D33" t="s">
        <v>1051</v>
      </c>
      <c r="E33" t="s">
        <v>74</v>
      </c>
      <c r="F33" t="s">
        <v>2632</v>
      </c>
      <c r="G33" s="2" t="s">
        <v>2633</v>
      </c>
      <c r="H33" t="s">
        <v>2634</v>
      </c>
      <c r="I33" t="s">
        <v>2636</v>
      </c>
      <c r="J33" t="s">
        <v>2638</v>
      </c>
      <c r="K33">
        <v>42</v>
      </c>
      <c r="L33">
        <v>11</v>
      </c>
      <c r="M33">
        <v>12</v>
      </c>
      <c r="N33">
        <v>2016</v>
      </c>
      <c r="O33" t="s">
        <v>2640</v>
      </c>
      <c r="P33" t="str">
        <f>HYPERLINK("http://dx.doi.org/10.1371/journal.pntd.0004635","http://dx.doi.org/10.1371/journal.pntd.0004635")</f>
        <v>http://dx.doi.org/10.1371/journal.pntd.0004635</v>
      </c>
      <c r="Q33" t="s">
        <v>872</v>
      </c>
      <c r="R33" t="s">
        <v>872</v>
      </c>
      <c r="S33" s="2" t="s">
        <v>3133</v>
      </c>
      <c r="T33" s="2" t="s">
        <v>3834</v>
      </c>
      <c r="U33" t="s">
        <v>3823</v>
      </c>
    </row>
    <row r="34" spans="1:21" x14ac:dyDescent="0.25">
      <c r="A34" s="1" t="s">
        <v>3819</v>
      </c>
      <c r="B34" t="s">
        <v>3576</v>
      </c>
      <c r="C34" t="s">
        <v>3578</v>
      </c>
      <c r="D34" t="s">
        <v>2937</v>
      </c>
      <c r="E34" t="s">
        <v>3579</v>
      </c>
      <c r="F34" t="s">
        <v>3580</v>
      </c>
      <c r="G34" s="2" t="s">
        <v>3581</v>
      </c>
      <c r="H34" t="s">
        <v>3582</v>
      </c>
      <c r="I34" t="s">
        <v>3584</v>
      </c>
      <c r="J34" t="s">
        <v>3586</v>
      </c>
      <c r="K34">
        <v>357</v>
      </c>
      <c r="L34">
        <v>121</v>
      </c>
      <c r="M34">
        <v>132</v>
      </c>
      <c r="N34">
        <v>2016</v>
      </c>
      <c r="O34" t="s">
        <v>3589</v>
      </c>
      <c r="P34" t="str">
        <f>HYPERLINK("http://dx.doi.org/10.1017/S0031182016000652","http://dx.doi.org/10.1017/S0031182016000652")</f>
        <v>http://dx.doi.org/10.1017/S0031182016000652</v>
      </c>
      <c r="Q34" t="s">
        <v>550</v>
      </c>
      <c r="R34" t="s">
        <v>550</v>
      </c>
      <c r="S34" s="2" t="s">
        <v>3828</v>
      </c>
      <c r="T34" s="2" t="s">
        <v>3834</v>
      </c>
      <c r="U34" t="s">
        <v>3823</v>
      </c>
    </row>
    <row r="35" spans="1:21" x14ac:dyDescent="0.25">
      <c r="A35" s="1" t="s">
        <v>3632</v>
      </c>
      <c r="B35" t="s">
        <v>131</v>
      </c>
      <c r="C35" t="s">
        <v>133</v>
      </c>
      <c r="D35" t="s">
        <v>134</v>
      </c>
      <c r="E35" t="s">
        <v>135</v>
      </c>
      <c r="F35" t="s">
        <v>136</v>
      </c>
      <c r="G35" t="s">
        <v>137</v>
      </c>
      <c r="H35" t="s">
        <v>138</v>
      </c>
      <c r="I35" t="s">
        <v>140</v>
      </c>
      <c r="J35" t="s">
        <v>141</v>
      </c>
      <c r="K35">
        <v>17</v>
      </c>
      <c r="L35">
        <v>5</v>
      </c>
      <c r="M35">
        <v>6</v>
      </c>
      <c r="N35">
        <v>2016</v>
      </c>
      <c r="O35" t="s">
        <v>152</v>
      </c>
      <c r="P35" t="str">
        <f>HYPERLINK("http://dx.doi.org/10.1515/helmin-2015-0071","http://dx.doi.org/10.1515/helmin-2015-0071")</f>
        <v>http://dx.doi.org/10.1515/helmin-2015-0071</v>
      </c>
      <c r="Q35" t="s">
        <v>153</v>
      </c>
      <c r="R35" t="s">
        <v>153</v>
      </c>
      <c r="S35" t="s">
        <v>3133</v>
      </c>
      <c r="T35" t="s">
        <v>3834</v>
      </c>
      <c r="U35" t="s">
        <v>3843</v>
      </c>
    </row>
    <row r="36" spans="1:21" x14ac:dyDescent="0.25">
      <c r="A36" s="1" t="s">
        <v>3658</v>
      </c>
      <c r="B36" t="s">
        <v>713</v>
      </c>
      <c r="C36" t="s">
        <v>715</v>
      </c>
      <c r="D36" t="s">
        <v>532</v>
      </c>
      <c r="E36" t="s">
        <v>716</v>
      </c>
      <c r="F36" t="s">
        <v>717</v>
      </c>
      <c r="G36" t="s">
        <v>718</v>
      </c>
      <c r="H36" t="s">
        <v>719</v>
      </c>
      <c r="I36" t="s">
        <v>721</v>
      </c>
      <c r="J36" t="s">
        <v>723</v>
      </c>
      <c r="K36">
        <v>63</v>
      </c>
      <c r="L36">
        <v>19</v>
      </c>
      <c r="M36">
        <v>21</v>
      </c>
      <c r="N36">
        <v>2016</v>
      </c>
      <c r="O36" t="s">
        <v>727</v>
      </c>
      <c r="P36" t="str">
        <f>HYPERLINK("http://dx.doi.org/10.1007/s00436-015-4849-5","http://dx.doi.org/10.1007/s00436-015-4849-5")</f>
        <v>http://dx.doi.org/10.1007/s00436-015-4849-5</v>
      </c>
      <c r="Q36" t="s">
        <v>550</v>
      </c>
      <c r="R36" t="s">
        <v>550</v>
      </c>
      <c r="S36" s="2" t="s">
        <v>3133</v>
      </c>
      <c r="T36" s="2" t="s">
        <v>3834</v>
      </c>
      <c r="U36" t="s">
        <v>3823</v>
      </c>
    </row>
    <row r="37" spans="1:21" x14ac:dyDescent="0.25">
      <c r="A37" s="1" t="s">
        <v>3633</v>
      </c>
      <c r="B37" t="s">
        <v>157</v>
      </c>
      <c r="C37" t="s">
        <v>159</v>
      </c>
      <c r="D37" t="s">
        <v>160</v>
      </c>
      <c r="E37" t="s">
        <v>161</v>
      </c>
      <c r="F37" t="s">
        <v>162</v>
      </c>
      <c r="G37" s="2" t="s">
        <v>163</v>
      </c>
      <c r="H37" t="s">
        <v>164</v>
      </c>
      <c r="I37" t="s">
        <v>166</v>
      </c>
      <c r="J37" t="s">
        <v>168</v>
      </c>
      <c r="K37">
        <v>14</v>
      </c>
      <c r="L37">
        <v>22</v>
      </c>
      <c r="M37">
        <v>26</v>
      </c>
      <c r="N37">
        <v>2015</v>
      </c>
      <c r="O37" t="s">
        <v>177</v>
      </c>
      <c r="P37" t="str">
        <f>HYPERLINK("http://dx.doi.org/10.7589/2014-06-160","http://dx.doi.org/10.7589/2014-06-160")</f>
        <v>http://dx.doi.org/10.7589/2014-06-160</v>
      </c>
      <c r="Q37" t="s">
        <v>178</v>
      </c>
      <c r="R37" t="s">
        <v>178</v>
      </c>
      <c r="S37" s="2" t="s">
        <v>3133</v>
      </c>
      <c r="T37" s="2" t="s">
        <v>3834</v>
      </c>
      <c r="U37" t="s">
        <v>3823</v>
      </c>
    </row>
    <row r="38" spans="1:21" x14ac:dyDescent="0.25">
      <c r="A38" s="1" t="s">
        <v>3681</v>
      </c>
      <c r="B38" t="s">
        <v>1163</v>
      </c>
      <c r="C38" t="s">
        <v>1165</v>
      </c>
      <c r="D38" t="s">
        <v>1166</v>
      </c>
      <c r="E38" t="s">
        <v>1167</v>
      </c>
      <c r="F38" t="s">
        <v>1168</v>
      </c>
      <c r="G38" s="2" t="s">
        <v>1169</v>
      </c>
      <c r="H38" t="s">
        <v>1170</v>
      </c>
      <c r="I38" t="s">
        <v>948</v>
      </c>
      <c r="J38" t="s">
        <v>1172</v>
      </c>
      <c r="K38">
        <v>16</v>
      </c>
      <c r="L38">
        <v>8</v>
      </c>
      <c r="M38">
        <v>16</v>
      </c>
      <c r="N38">
        <v>2015</v>
      </c>
      <c r="O38" t="s">
        <v>1178</v>
      </c>
      <c r="P38" t="str">
        <f>HYPERLINK("http://dx.doi.org/10.1080/13235818.2014.977837","http://dx.doi.org/10.1080/13235818.2014.977837")</f>
        <v>http://dx.doi.org/10.1080/13235818.2014.977837</v>
      </c>
      <c r="Q38" t="s">
        <v>999</v>
      </c>
      <c r="R38" t="s">
        <v>999</v>
      </c>
      <c r="S38" s="2" t="s">
        <v>3133</v>
      </c>
      <c r="T38" s="2" t="s">
        <v>3834</v>
      </c>
      <c r="U38" t="s">
        <v>3823</v>
      </c>
    </row>
    <row r="39" spans="1:21" x14ac:dyDescent="0.25">
      <c r="A39" s="1" t="s">
        <v>3691</v>
      </c>
      <c r="B39" t="s">
        <v>1375</v>
      </c>
      <c r="C39" t="s">
        <v>1377</v>
      </c>
      <c r="D39" t="s">
        <v>1378</v>
      </c>
      <c r="E39" t="s">
        <v>1379</v>
      </c>
      <c r="F39" t="s">
        <v>1380</v>
      </c>
      <c r="G39" t="s">
        <v>1381</v>
      </c>
      <c r="H39" t="s">
        <v>1382</v>
      </c>
      <c r="I39" t="s">
        <v>1384</v>
      </c>
      <c r="J39" t="s">
        <v>74</v>
      </c>
      <c r="K39">
        <v>57</v>
      </c>
      <c r="L39">
        <v>0</v>
      </c>
      <c r="M39">
        <v>0</v>
      </c>
      <c r="N39">
        <v>2015</v>
      </c>
      <c r="O39" t="s">
        <v>74</v>
      </c>
      <c r="P39" t="s">
        <v>74</v>
      </c>
      <c r="Q39" t="s">
        <v>434</v>
      </c>
      <c r="R39" t="s">
        <v>434</v>
      </c>
      <c r="S39" s="2" t="s">
        <v>3133</v>
      </c>
      <c r="T39" s="2" t="s">
        <v>3834</v>
      </c>
      <c r="U39" t="s">
        <v>3823</v>
      </c>
    </row>
    <row r="40" spans="1:21" x14ac:dyDescent="0.25">
      <c r="A40" s="1" t="s">
        <v>3703</v>
      </c>
      <c r="B40" t="s">
        <v>1583</v>
      </c>
      <c r="C40" t="s">
        <v>1585</v>
      </c>
      <c r="D40" t="s">
        <v>396</v>
      </c>
      <c r="E40" t="s">
        <v>1586</v>
      </c>
      <c r="F40" t="s">
        <v>1587</v>
      </c>
      <c r="G40" t="s">
        <v>1588</v>
      </c>
      <c r="H40" t="s">
        <v>1589</v>
      </c>
      <c r="I40" t="s">
        <v>1591</v>
      </c>
      <c r="J40" t="s">
        <v>1593</v>
      </c>
      <c r="K40">
        <v>41</v>
      </c>
      <c r="L40">
        <v>16</v>
      </c>
      <c r="M40">
        <v>21</v>
      </c>
      <c r="N40">
        <v>2015</v>
      </c>
      <c r="O40" t="s">
        <v>1595</v>
      </c>
      <c r="P40" t="str">
        <f>HYPERLINK("http://dx.doi.org/10.1590/0074-02760150106","http://dx.doi.org/10.1590/0074-02760150106")</f>
        <v>http://dx.doi.org/10.1590/0074-02760150106</v>
      </c>
      <c r="Q40" t="s">
        <v>320</v>
      </c>
      <c r="R40" t="s">
        <v>320</v>
      </c>
      <c r="S40" s="2" t="s">
        <v>3133</v>
      </c>
      <c r="T40" s="2" t="s">
        <v>3834</v>
      </c>
      <c r="U40" t="s">
        <v>3823</v>
      </c>
    </row>
    <row r="41" spans="1:21" x14ac:dyDescent="0.25">
      <c r="A41" s="1" t="s">
        <v>3711</v>
      </c>
      <c r="B41" t="s">
        <v>1732</v>
      </c>
      <c r="C41" t="s">
        <v>1734</v>
      </c>
      <c r="D41" t="s">
        <v>959</v>
      </c>
      <c r="E41" t="s">
        <v>74</v>
      </c>
      <c r="F41" t="s">
        <v>1735</v>
      </c>
      <c r="G41" t="s">
        <v>1736</v>
      </c>
      <c r="H41" t="s">
        <v>1737</v>
      </c>
      <c r="I41" t="s">
        <v>1739</v>
      </c>
      <c r="J41" t="s">
        <v>74</v>
      </c>
      <c r="K41">
        <v>39</v>
      </c>
      <c r="L41">
        <v>14</v>
      </c>
      <c r="M41">
        <v>14</v>
      </c>
      <c r="N41">
        <v>2015</v>
      </c>
      <c r="O41" t="s">
        <v>1741</v>
      </c>
      <c r="P41" t="str">
        <f>HYPERLINK("http://dx.doi.org/10.1645/14-553.1","http://dx.doi.org/10.1645/14-553.1")</f>
        <v>http://dx.doi.org/10.1645/14-553.1</v>
      </c>
      <c r="Q41" t="s">
        <v>550</v>
      </c>
      <c r="R41" t="s">
        <v>550</v>
      </c>
      <c r="S41" s="2" t="s">
        <v>3133</v>
      </c>
      <c r="T41" s="2" t="s">
        <v>3834</v>
      </c>
      <c r="U41" t="s">
        <v>3823</v>
      </c>
    </row>
    <row r="42" spans="1:21" x14ac:dyDescent="0.25">
      <c r="A42" s="1" t="s">
        <v>3657</v>
      </c>
      <c r="B42" t="s">
        <v>697</v>
      </c>
      <c r="C42" s="2" t="s">
        <v>699</v>
      </c>
      <c r="D42" t="s">
        <v>417</v>
      </c>
      <c r="E42" t="s">
        <v>700</v>
      </c>
      <c r="F42" t="s">
        <v>701</v>
      </c>
      <c r="G42" s="2" t="s">
        <v>702</v>
      </c>
      <c r="H42" t="s">
        <v>703</v>
      </c>
      <c r="I42" t="s">
        <v>705</v>
      </c>
      <c r="J42" t="s">
        <v>74</v>
      </c>
      <c r="K42">
        <v>34</v>
      </c>
      <c r="L42">
        <v>22</v>
      </c>
      <c r="M42">
        <v>22</v>
      </c>
      <c r="N42">
        <v>2015</v>
      </c>
      <c r="O42" t="s">
        <v>709</v>
      </c>
      <c r="P42" t="str">
        <f>HYPERLINK("http://dx.doi.org/10.1016/j.jip.2015.03.012","http://dx.doi.org/10.1016/j.jip.2015.03.012")</f>
        <v>http://dx.doi.org/10.1016/j.jip.2015.03.012</v>
      </c>
      <c r="Q42" t="s">
        <v>434</v>
      </c>
      <c r="R42" t="s">
        <v>434</v>
      </c>
      <c r="S42" s="2" t="s">
        <v>3133</v>
      </c>
      <c r="T42" s="2" t="s">
        <v>3834</v>
      </c>
      <c r="U42" t="s">
        <v>3847</v>
      </c>
    </row>
    <row r="43" spans="1:21" x14ac:dyDescent="0.25">
      <c r="A43" s="1" t="s">
        <v>3638</v>
      </c>
      <c r="B43" t="s">
        <v>278</v>
      </c>
      <c r="C43" t="s">
        <v>280</v>
      </c>
      <c r="D43" t="s">
        <v>281</v>
      </c>
      <c r="E43" t="s">
        <v>282</v>
      </c>
      <c r="F43" t="s">
        <v>283</v>
      </c>
      <c r="G43" t="s">
        <v>284</v>
      </c>
      <c r="H43" t="s">
        <v>285</v>
      </c>
      <c r="I43" t="s">
        <v>287</v>
      </c>
      <c r="J43" t="s">
        <v>288</v>
      </c>
      <c r="K43">
        <v>27</v>
      </c>
      <c r="L43">
        <v>2</v>
      </c>
      <c r="M43">
        <v>5</v>
      </c>
      <c r="N43">
        <v>2014</v>
      </c>
      <c r="O43" t="s">
        <v>74</v>
      </c>
      <c r="P43" t="s">
        <v>3840</v>
      </c>
      <c r="Q43" t="s">
        <v>296</v>
      </c>
      <c r="R43" t="s">
        <v>296</v>
      </c>
      <c r="S43" t="s">
        <v>3133</v>
      </c>
      <c r="T43" t="s">
        <v>3834</v>
      </c>
      <c r="U43" s="2" t="s">
        <v>3872</v>
      </c>
    </row>
    <row r="44" spans="1:21" x14ac:dyDescent="0.25">
      <c r="A44" s="1" t="s">
        <v>3688</v>
      </c>
      <c r="B44" t="s">
        <v>1308</v>
      </c>
      <c r="C44" t="s">
        <v>1310</v>
      </c>
      <c r="D44" t="s">
        <v>1311</v>
      </c>
      <c r="E44" t="s">
        <v>74</v>
      </c>
      <c r="F44" t="s">
        <v>1312</v>
      </c>
      <c r="G44" t="s">
        <v>1313</v>
      </c>
      <c r="H44" t="s">
        <v>1314</v>
      </c>
      <c r="I44" t="s">
        <v>1316</v>
      </c>
      <c r="J44" t="s">
        <v>1317</v>
      </c>
      <c r="K44">
        <v>37</v>
      </c>
      <c r="L44">
        <v>6</v>
      </c>
      <c r="M44">
        <v>6</v>
      </c>
      <c r="N44">
        <v>2014</v>
      </c>
      <c r="O44" t="s">
        <v>74</v>
      </c>
      <c r="P44" t="s">
        <v>3842</v>
      </c>
      <c r="Q44" t="s">
        <v>320</v>
      </c>
      <c r="R44" t="s">
        <v>320</v>
      </c>
      <c r="S44" t="s">
        <v>3828</v>
      </c>
      <c r="T44" t="s">
        <v>3834</v>
      </c>
      <c r="U44" s="2" t="s">
        <v>3841</v>
      </c>
    </row>
    <row r="45" spans="1:21" x14ac:dyDescent="0.25">
      <c r="A45" s="1" t="s">
        <v>3799</v>
      </c>
      <c r="B45" t="s">
        <v>3223</v>
      </c>
      <c r="C45" t="s">
        <v>3225</v>
      </c>
      <c r="D45" t="s">
        <v>1184</v>
      </c>
      <c r="E45" t="s">
        <v>74</v>
      </c>
      <c r="F45" t="s">
        <v>3226</v>
      </c>
      <c r="G45" t="s">
        <v>3227</v>
      </c>
      <c r="H45" t="s">
        <v>3228</v>
      </c>
      <c r="I45" t="s">
        <v>3230</v>
      </c>
      <c r="J45" t="s">
        <v>3232</v>
      </c>
      <c r="K45">
        <v>92</v>
      </c>
      <c r="L45">
        <v>92</v>
      </c>
      <c r="M45">
        <v>97</v>
      </c>
      <c r="N45">
        <v>2014</v>
      </c>
      <c r="O45" t="s">
        <v>3238</v>
      </c>
      <c r="P45" t="str">
        <f>HYPERLINK("http://dx.doi.org/10.1371/journal.pone.0094969","http://dx.doi.org/10.1371/journal.pone.0094969")</f>
        <v>http://dx.doi.org/10.1371/journal.pone.0094969</v>
      </c>
      <c r="Q45" t="s">
        <v>1197</v>
      </c>
      <c r="R45" t="s">
        <v>1198</v>
      </c>
      <c r="S45" s="2" t="s">
        <v>3828</v>
      </c>
      <c r="T45" s="2" t="s">
        <v>3834</v>
      </c>
      <c r="U45" t="s">
        <v>3823</v>
      </c>
    </row>
    <row r="46" spans="1:21" x14ac:dyDescent="0.25">
      <c r="A46" s="1" t="s">
        <v>3664</v>
      </c>
      <c r="B46" t="s">
        <v>831</v>
      </c>
      <c r="C46" t="s">
        <v>833</v>
      </c>
      <c r="D46" t="s">
        <v>757</v>
      </c>
      <c r="E46" t="s">
        <v>834</v>
      </c>
      <c r="F46" t="s">
        <v>835</v>
      </c>
      <c r="G46" t="s">
        <v>836</v>
      </c>
      <c r="H46" t="s">
        <v>837</v>
      </c>
      <c r="I46" t="s">
        <v>839</v>
      </c>
      <c r="J46" t="s">
        <v>841</v>
      </c>
      <c r="K46">
        <v>43</v>
      </c>
      <c r="L46">
        <v>36</v>
      </c>
      <c r="M46">
        <v>38</v>
      </c>
      <c r="N46">
        <v>2013</v>
      </c>
      <c r="O46" t="s">
        <v>845</v>
      </c>
      <c r="P46" t="str">
        <f>HYPERLINK("http://dx.doi.org/10.1016/j.actatropica.2012.10.001","http://dx.doi.org/10.1016/j.actatropica.2012.10.001")</f>
        <v>http://dx.doi.org/10.1016/j.actatropica.2012.10.001</v>
      </c>
      <c r="Q46" t="s">
        <v>320</v>
      </c>
      <c r="R46" t="s">
        <v>320</v>
      </c>
      <c r="S46" s="2" t="s">
        <v>3133</v>
      </c>
      <c r="T46" s="2" t="s">
        <v>3834</v>
      </c>
      <c r="U46" t="s">
        <v>3823</v>
      </c>
    </row>
    <row r="47" spans="1:21" x14ac:dyDescent="0.25">
      <c r="A47" s="1" t="s">
        <v>3683</v>
      </c>
      <c r="B47" t="s">
        <v>1201</v>
      </c>
      <c r="C47" t="s">
        <v>1203</v>
      </c>
      <c r="D47" t="s">
        <v>1204</v>
      </c>
      <c r="E47" t="s">
        <v>1205</v>
      </c>
      <c r="F47" t="s">
        <v>74</v>
      </c>
      <c r="G47" s="2" t="s">
        <v>1206</v>
      </c>
      <c r="H47" t="s">
        <v>1207</v>
      </c>
      <c r="I47" t="s">
        <v>1209</v>
      </c>
      <c r="J47" t="s">
        <v>1211</v>
      </c>
      <c r="K47">
        <v>48</v>
      </c>
      <c r="L47">
        <v>34</v>
      </c>
      <c r="M47">
        <v>37</v>
      </c>
      <c r="N47">
        <v>2012</v>
      </c>
      <c r="O47" t="s">
        <v>1220</v>
      </c>
      <c r="P47" t="str">
        <f>HYPERLINK("http://dx.doi.org/10.1002/mbo3.38","http://dx.doi.org/10.1002/mbo3.38")</f>
        <v>http://dx.doi.org/10.1002/mbo3.38</v>
      </c>
      <c r="Q47" t="s">
        <v>587</v>
      </c>
      <c r="R47" t="s">
        <v>587</v>
      </c>
      <c r="S47" s="2" t="s">
        <v>3828</v>
      </c>
      <c r="T47" s="2" t="s">
        <v>3834</v>
      </c>
      <c r="U47" t="s">
        <v>3838</v>
      </c>
    </row>
    <row r="48" spans="1:21" x14ac:dyDescent="0.25">
      <c r="A48" s="1" t="s">
        <v>3693</v>
      </c>
      <c r="B48" t="s">
        <v>1418</v>
      </c>
      <c r="C48" t="s">
        <v>1420</v>
      </c>
      <c r="D48" t="s">
        <v>1311</v>
      </c>
      <c r="E48" t="s">
        <v>74</v>
      </c>
      <c r="F48" t="s">
        <v>1421</v>
      </c>
      <c r="G48" t="s">
        <v>1422</v>
      </c>
      <c r="H48" t="s">
        <v>1423</v>
      </c>
      <c r="I48" t="s">
        <v>1425</v>
      </c>
      <c r="J48" t="s">
        <v>1317</v>
      </c>
      <c r="K48">
        <v>22</v>
      </c>
      <c r="L48">
        <v>4</v>
      </c>
      <c r="M48">
        <v>4</v>
      </c>
      <c r="N48">
        <v>2012</v>
      </c>
      <c r="O48" t="s">
        <v>74</v>
      </c>
      <c r="P48" t="s">
        <v>74</v>
      </c>
      <c r="Q48" t="s">
        <v>320</v>
      </c>
      <c r="R48" t="s">
        <v>320</v>
      </c>
      <c r="S48" s="2" t="s">
        <v>3133</v>
      </c>
      <c r="T48" s="2" t="s">
        <v>3834</v>
      </c>
      <c r="U48" t="s">
        <v>3823</v>
      </c>
    </row>
    <row r="49" spans="1:21" x14ac:dyDescent="0.25">
      <c r="A49" s="1" t="s">
        <v>3698</v>
      </c>
      <c r="B49" t="s">
        <v>1491</v>
      </c>
      <c r="C49" t="s">
        <v>1493</v>
      </c>
      <c r="D49" t="s">
        <v>1494</v>
      </c>
      <c r="E49" t="s">
        <v>1495</v>
      </c>
      <c r="F49" t="s">
        <v>1496</v>
      </c>
      <c r="G49" t="s">
        <v>1497</v>
      </c>
      <c r="H49" t="s">
        <v>1498</v>
      </c>
      <c r="I49" t="s">
        <v>1500</v>
      </c>
      <c r="J49" t="s">
        <v>74</v>
      </c>
      <c r="K49">
        <v>13</v>
      </c>
      <c r="L49">
        <v>13</v>
      </c>
      <c r="M49">
        <v>17</v>
      </c>
      <c r="N49">
        <v>2012</v>
      </c>
      <c r="O49" t="s">
        <v>1510</v>
      </c>
      <c r="P49" t="str">
        <f>HYPERLINK("http://dx.doi.org/10.1111/j.1365-3156.2011.02880.x","http://dx.doi.org/10.1111/j.1365-3156.2011.02880.x")</f>
        <v>http://dx.doi.org/10.1111/j.1365-3156.2011.02880.x</v>
      </c>
      <c r="Q49" t="s">
        <v>250</v>
      </c>
      <c r="R49" t="s">
        <v>250</v>
      </c>
      <c r="S49" s="2" t="s">
        <v>3133</v>
      </c>
      <c r="T49" s="2" t="s">
        <v>3834</v>
      </c>
      <c r="U49" t="s">
        <v>3823</v>
      </c>
    </row>
    <row r="50" spans="1:21" x14ac:dyDescent="0.25">
      <c r="A50" s="1" t="s">
        <v>3724</v>
      </c>
      <c r="B50" t="s">
        <v>1926</v>
      </c>
      <c r="C50" t="s">
        <v>1928</v>
      </c>
      <c r="D50" t="s">
        <v>396</v>
      </c>
      <c r="E50" t="s">
        <v>1929</v>
      </c>
      <c r="F50" t="s">
        <v>1930</v>
      </c>
      <c r="G50" t="s">
        <v>1931</v>
      </c>
      <c r="H50" t="s">
        <v>1932</v>
      </c>
      <c r="I50" t="s">
        <v>1934</v>
      </c>
      <c r="J50" t="s">
        <v>1936</v>
      </c>
      <c r="K50">
        <v>14</v>
      </c>
      <c r="L50">
        <v>24</v>
      </c>
      <c r="M50">
        <v>26</v>
      </c>
      <c r="N50">
        <v>2012</v>
      </c>
      <c r="O50" t="s">
        <v>1937</v>
      </c>
      <c r="P50" t="str">
        <f>HYPERLINK("http://dx.doi.org/10.1590/S0074-02762012000600006","http://dx.doi.org/10.1590/S0074-02762012000600006")</f>
        <v>http://dx.doi.org/10.1590/S0074-02762012000600006</v>
      </c>
      <c r="Q50" t="s">
        <v>320</v>
      </c>
      <c r="R50" t="s">
        <v>320</v>
      </c>
      <c r="S50" s="2" t="s">
        <v>3133</v>
      </c>
      <c r="T50" s="2" t="s">
        <v>3834</v>
      </c>
      <c r="U50" t="s">
        <v>3823</v>
      </c>
    </row>
    <row r="51" spans="1:21" x14ac:dyDescent="0.25">
      <c r="A51" s="1" t="s">
        <v>3727</v>
      </c>
      <c r="B51" t="s">
        <v>1973</v>
      </c>
      <c r="C51" t="s">
        <v>1975</v>
      </c>
      <c r="D51" t="s">
        <v>1976</v>
      </c>
      <c r="E51" t="s">
        <v>74</v>
      </c>
      <c r="F51" t="s">
        <v>1977</v>
      </c>
      <c r="G51" t="s">
        <v>1978</v>
      </c>
      <c r="H51" t="s">
        <v>1979</v>
      </c>
      <c r="I51" t="s">
        <v>1981</v>
      </c>
      <c r="J51" t="s">
        <v>1982</v>
      </c>
      <c r="K51">
        <v>18</v>
      </c>
      <c r="L51">
        <v>10</v>
      </c>
      <c r="M51">
        <v>13</v>
      </c>
      <c r="N51">
        <v>2012</v>
      </c>
      <c r="O51" t="s">
        <v>1993</v>
      </c>
      <c r="P51" t="str">
        <f>HYPERLINK("http://dx.doi.org/10.4269/ajtmh.2012.11-0532","http://dx.doi.org/10.4269/ajtmh.2012.11-0532")</f>
        <v>http://dx.doi.org/10.4269/ajtmh.2012.11-0532</v>
      </c>
      <c r="Q51" t="s">
        <v>250</v>
      </c>
      <c r="R51" t="s">
        <v>250</v>
      </c>
      <c r="S51" s="2" t="s">
        <v>3133</v>
      </c>
      <c r="T51" s="2" t="s">
        <v>3834</v>
      </c>
      <c r="U51" t="s">
        <v>3823</v>
      </c>
    </row>
    <row r="52" spans="1:21" x14ac:dyDescent="0.25">
      <c r="A52" s="1" t="s">
        <v>3677</v>
      </c>
      <c r="B52" t="s">
        <v>1083</v>
      </c>
      <c r="C52" t="s">
        <v>1085</v>
      </c>
      <c r="D52" t="s">
        <v>1086</v>
      </c>
      <c r="E52" t="s">
        <v>1087</v>
      </c>
      <c r="F52" t="s">
        <v>1088</v>
      </c>
      <c r="G52" t="s">
        <v>1089</v>
      </c>
      <c r="H52" t="s">
        <v>1090</v>
      </c>
      <c r="I52" t="s">
        <v>446</v>
      </c>
      <c r="J52" t="s">
        <v>1092</v>
      </c>
      <c r="K52">
        <v>29</v>
      </c>
      <c r="L52">
        <v>20</v>
      </c>
      <c r="M52">
        <v>26</v>
      </c>
      <c r="N52">
        <v>2011</v>
      </c>
      <c r="O52" t="s">
        <v>1102</v>
      </c>
      <c r="P52" t="str">
        <f>HYPERLINK("http://dx.doi.org/10.1016/S1995-7645(11)60154-5","http://dx.doi.org/10.1016/S1995-7645(11)60154-5")</f>
        <v>http://dx.doi.org/10.1016/S1995-7645(11)60154-5</v>
      </c>
      <c r="Q52" t="s">
        <v>250</v>
      </c>
      <c r="R52" t="s">
        <v>250</v>
      </c>
      <c r="S52" s="2" t="s">
        <v>3133</v>
      </c>
      <c r="T52" s="2" t="s">
        <v>3834</v>
      </c>
      <c r="U52" t="s">
        <v>3823</v>
      </c>
    </row>
    <row r="53" spans="1:21" x14ac:dyDescent="0.25">
      <c r="A53" s="1" t="s">
        <v>3716</v>
      </c>
      <c r="B53" t="s">
        <v>1795</v>
      </c>
      <c r="C53" t="s">
        <v>1797</v>
      </c>
      <c r="D53" t="s">
        <v>1798</v>
      </c>
      <c r="E53" t="s">
        <v>1799</v>
      </c>
      <c r="F53" t="s">
        <v>1800</v>
      </c>
      <c r="G53" t="s">
        <v>1801</v>
      </c>
      <c r="H53" t="s">
        <v>1802</v>
      </c>
      <c r="I53" t="s">
        <v>74</v>
      </c>
      <c r="J53" t="s">
        <v>74</v>
      </c>
      <c r="K53">
        <v>16</v>
      </c>
      <c r="L53">
        <v>6</v>
      </c>
      <c r="M53">
        <v>8</v>
      </c>
      <c r="N53">
        <v>2011</v>
      </c>
      <c r="O53" t="s">
        <v>74</v>
      </c>
      <c r="P53" t="s">
        <v>74</v>
      </c>
      <c r="Q53" t="s">
        <v>178</v>
      </c>
      <c r="R53" t="s">
        <v>178</v>
      </c>
      <c r="S53" s="2" t="s">
        <v>3133</v>
      </c>
      <c r="T53" s="2" t="s">
        <v>3834</v>
      </c>
      <c r="U53" t="s">
        <v>3823</v>
      </c>
    </row>
    <row r="54" spans="1:21" x14ac:dyDescent="0.25">
      <c r="A54" s="1" t="s">
        <v>3763</v>
      </c>
      <c r="B54" t="s">
        <v>2591</v>
      </c>
      <c r="C54" t="s">
        <v>2593</v>
      </c>
      <c r="D54" t="s">
        <v>532</v>
      </c>
      <c r="E54" t="s">
        <v>74</v>
      </c>
      <c r="F54" t="s">
        <v>2594</v>
      </c>
      <c r="G54" t="s">
        <v>2595</v>
      </c>
      <c r="H54" t="s">
        <v>2596</v>
      </c>
      <c r="I54" t="s">
        <v>2598</v>
      </c>
      <c r="J54" t="s">
        <v>74</v>
      </c>
      <c r="K54">
        <v>36</v>
      </c>
      <c r="L54">
        <v>30</v>
      </c>
      <c r="M54">
        <v>34</v>
      </c>
      <c r="N54">
        <v>2011</v>
      </c>
      <c r="O54" t="s">
        <v>2602</v>
      </c>
      <c r="P54" t="str">
        <f>HYPERLINK("http://dx.doi.org/10.1007/s00436-011-2255-1","http://dx.doi.org/10.1007/s00436-011-2255-1")</f>
        <v>http://dx.doi.org/10.1007/s00436-011-2255-1</v>
      </c>
      <c r="Q54" t="s">
        <v>550</v>
      </c>
      <c r="R54" t="s">
        <v>550</v>
      </c>
      <c r="S54" s="2" t="s">
        <v>3133</v>
      </c>
      <c r="T54" s="2" t="s">
        <v>3834</v>
      </c>
      <c r="U54" t="s">
        <v>3823</v>
      </c>
    </row>
    <row r="55" spans="1:21" x14ac:dyDescent="0.25">
      <c r="A55" s="1" t="s">
        <v>3648</v>
      </c>
      <c r="B55" t="s">
        <v>510</v>
      </c>
      <c r="C55" t="s">
        <v>512</v>
      </c>
      <c r="D55" t="s">
        <v>396</v>
      </c>
      <c r="E55" t="s">
        <v>513</v>
      </c>
      <c r="F55" t="s">
        <v>514</v>
      </c>
      <c r="G55" t="s">
        <v>515</v>
      </c>
      <c r="H55" t="s">
        <v>516</v>
      </c>
      <c r="I55" t="s">
        <v>518</v>
      </c>
      <c r="J55" t="s">
        <v>520</v>
      </c>
      <c r="K55">
        <v>22</v>
      </c>
      <c r="L55">
        <v>50</v>
      </c>
      <c r="M55">
        <v>54</v>
      </c>
      <c r="N55">
        <v>2010</v>
      </c>
      <c r="O55" t="s">
        <v>525</v>
      </c>
      <c r="P55" t="str">
        <f>HYPERLINK("http://dx.doi.org/10.1590/S0074-02762010000700019","http://dx.doi.org/10.1590/S0074-02762010000700019")</f>
        <v>http://dx.doi.org/10.1590/S0074-02762010000700019</v>
      </c>
      <c r="Q55" t="s">
        <v>320</v>
      </c>
      <c r="R55" t="s">
        <v>320</v>
      </c>
      <c r="S55" s="2" t="s">
        <v>3133</v>
      </c>
      <c r="T55" s="2" t="s">
        <v>3834</v>
      </c>
      <c r="U55" t="s">
        <v>3823</v>
      </c>
    </row>
    <row r="56" spans="1:21" x14ac:dyDescent="0.25">
      <c r="A56" s="1" t="s">
        <v>3660</v>
      </c>
      <c r="B56" t="s">
        <v>754</v>
      </c>
      <c r="C56" t="s">
        <v>756</v>
      </c>
      <c r="D56" t="s">
        <v>757</v>
      </c>
      <c r="E56" t="s">
        <v>758</v>
      </c>
      <c r="F56" t="s">
        <v>759</v>
      </c>
      <c r="G56" s="2" t="s">
        <v>760</v>
      </c>
      <c r="H56" t="s">
        <v>761</v>
      </c>
      <c r="I56" t="s">
        <v>85</v>
      </c>
      <c r="J56" t="s">
        <v>764</v>
      </c>
      <c r="K56">
        <v>21</v>
      </c>
      <c r="L56">
        <v>76</v>
      </c>
      <c r="M56">
        <v>86</v>
      </c>
      <c r="N56">
        <v>2010</v>
      </c>
      <c r="O56" t="s">
        <v>772</v>
      </c>
      <c r="P56" t="str">
        <f>HYPERLINK("http://dx.doi.org/10.1016/j.actatropica.2010.01.005","http://dx.doi.org/10.1016/j.actatropica.2010.01.005")</f>
        <v>http://dx.doi.org/10.1016/j.actatropica.2010.01.005</v>
      </c>
      <c r="Q56" t="s">
        <v>320</v>
      </c>
      <c r="R56" t="s">
        <v>320</v>
      </c>
      <c r="S56" s="2" t="s">
        <v>3133</v>
      </c>
      <c r="T56" s="2" t="s">
        <v>3834</v>
      </c>
      <c r="U56" t="s">
        <v>3823</v>
      </c>
    </row>
    <row r="57" spans="1:21" x14ac:dyDescent="0.25">
      <c r="A57" s="1" t="s">
        <v>3644</v>
      </c>
      <c r="B57" t="s">
        <v>414</v>
      </c>
      <c r="C57" t="s">
        <v>416</v>
      </c>
      <c r="D57" t="s">
        <v>417</v>
      </c>
      <c r="E57" t="s">
        <v>418</v>
      </c>
      <c r="F57" t="s">
        <v>419</v>
      </c>
      <c r="G57" t="s">
        <v>420</v>
      </c>
      <c r="H57" t="s">
        <v>421</v>
      </c>
      <c r="I57" t="s">
        <v>423</v>
      </c>
      <c r="J57" t="s">
        <v>425</v>
      </c>
      <c r="K57">
        <v>18</v>
      </c>
      <c r="L57">
        <v>7</v>
      </c>
      <c r="M57">
        <v>8</v>
      </c>
      <c r="N57">
        <v>2009</v>
      </c>
      <c r="O57" t="s">
        <v>433</v>
      </c>
      <c r="P57" t="str">
        <f>HYPERLINK("http://dx.doi.org/10.1016/j.jip.2008.11.008","http://dx.doi.org/10.1016/j.jip.2008.11.008")</f>
        <v>http://dx.doi.org/10.1016/j.jip.2008.11.008</v>
      </c>
      <c r="Q57" t="s">
        <v>434</v>
      </c>
      <c r="R57" t="s">
        <v>434</v>
      </c>
      <c r="S57" s="2" t="s">
        <v>3828</v>
      </c>
      <c r="T57" s="2" t="s">
        <v>3834</v>
      </c>
      <c r="U57" s="2" t="s">
        <v>3837</v>
      </c>
    </row>
    <row r="58" spans="1:21" x14ac:dyDescent="0.25">
      <c r="A58" s="1" t="s">
        <v>3760</v>
      </c>
      <c r="B58" t="s">
        <v>2537</v>
      </c>
      <c r="C58" t="s">
        <v>2539</v>
      </c>
      <c r="D58" t="s">
        <v>1051</v>
      </c>
      <c r="E58" t="s">
        <v>74</v>
      </c>
      <c r="F58" t="s">
        <v>2540</v>
      </c>
      <c r="G58" s="2" t="s">
        <v>2541</v>
      </c>
      <c r="H58" t="s">
        <v>2542</v>
      </c>
      <c r="I58" t="s">
        <v>2544</v>
      </c>
      <c r="J58" t="s">
        <v>2546</v>
      </c>
      <c r="K58">
        <v>48</v>
      </c>
      <c r="L58">
        <v>118</v>
      </c>
      <c r="M58">
        <v>147</v>
      </c>
      <c r="N58">
        <v>2009</v>
      </c>
      <c r="O58" t="s">
        <v>2549</v>
      </c>
      <c r="P58" t="str">
        <f>HYPERLINK("http://dx.doi.org/10.1371/journal.pntd.0000368","http://dx.doi.org/10.1371/journal.pntd.0000368")</f>
        <v>http://dx.doi.org/10.1371/journal.pntd.0000368</v>
      </c>
      <c r="Q58" t="s">
        <v>872</v>
      </c>
      <c r="R58" t="s">
        <v>872</v>
      </c>
      <c r="S58" s="2" t="s">
        <v>3133</v>
      </c>
      <c r="T58" s="2" t="s">
        <v>3834</v>
      </c>
      <c r="U58" t="s">
        <v>3823</v>
      </c>
    </row>
    <row r="59" spans="1:21" x14ac:dyDescent="0.25">
      <c r="A59" s="1" t="s">
        <v>3776</v>
      </c>
      <c r="B59" t="s">
        <v>2814</v>
      </c>
      <c r="C59" t="s">
        <v>2816</v>
      </c>
      <c r="D59" t="s">
        <v>1976</v>
      </c>
      <c r="E59" t="s">
        <v>74</v>
      </c>
      <c r="F59" t="s">
        <v>2817</v>
      </c>
      <c r="G59" s="2" t="s">
        <v>2818</v>
      </c>
      <c r="H59" t="s">
        <v>2819</v>
      </c>
      <c r="I59" t="s">
        <v>2821</v>
      </c>
      <c r="J59" t="s">
        <v>2823</v>
      </c>
      <c r="K59">
        <v>33</v>
      </c>
      <c r="L59">
        <v>27</v>
      </c>
      <c r="M59">
        <v>28</v>
      </c>
      <c r="N59">
        <v>2009</v>
      </c>
      <c r="O59" t="s">
        <v>2824</v>
      </c>
      <c r="P59" t="str">
        <f>HYPERLINK("http://dx.doi.org/10.4269/ajtmh.2009.80.983","http://dx.doi.org/10.4269/ajtmh.2009.80.983")</f>
        <v>http://dx.doi.org/10.4269/ajtmh.2009.80.983</v>
      </c>
      <c r="Q59" t="s">
        <v>250</v>
      </c>
      <c r="R59" t="s">
        <v>250</v>
      </c>
      <c r="S59" s="2" t="s">
        <v>3133</v>
      </c>
      <c r="T59" s="2" t="s">
        <v>3834</v>
      </c>
      <c r="U59" t="s">
        <v>3823</v>
      </c>
    </row>
    <row r="60" spans="1:21" x14ac:dyDescent="0.25">
      <c r="A60" s="3" t="s">
        <v>3650</v>
      </c>
      <c r="B60" s="2" t="s">
        <v>553</v>
      </c>
      <c r="C60" t="s">
        <v>555</v>
      </c>
      <c r="D60" t="s">
        <v>417</v>
      </c>
      <c r="E60" t="s">
        <v>556</v>
      </c>
      <c r="F60" t="s">
        <v>557</v>
      </c>
      <c r="G60" t="s">
        <v>558</v>
      </c>
      <c r="H60" t="s">
        <v>559</v>
      </c>
      <c r="I60" t="s">
        <v>85</v>
      </c>
      <c r="J60" t="s">
        <v>562</v>
      </c>
      <c r="K60">
        <v>14</v>
      </c>
      <c r="L60">
        <v>40</v>
      </c>
      <c r="M60">
        <v>51</v>
      </c>
      <c r="N60">
        <v>2008</v>
      </c>
      <c r="O60" t="s">
        <v>564</v>
      </c>
      <c r="P60" t="str">
        <f>HYPERLINK("http://dx.doi.org/10.1016/j.jip.2007.10.010","http://dx.doi.org/10.1016/j.jip.2007.10.010")</f>
        <v>http://dx.doi.org/10.1016/j.jip.2007.10.010</v>
      </c>
      <c r="Q60" t="s">
        <v>434</v>
      </c>
      <c r="R60" t="s">
        <v>434</v>
      </c>
      <c r="S60" t="s">
        <v>3133</v>
      </c>
      <c r="T60" t="s">
        <v>3834</v>
      </c>
      <c r="U60" s="2" t="s">
        <v>3836</v>
      </c>
    </row>
    <row r="61" spans="1:21" x14ac:dyDescent="0.25">
      <c r="A61" s="1" t="s">
        <v>3630</v>
      </c>
      <c r="B61" t="s">
        <v>73</v>
      </c>
      <c r="C61" t="s">
        <v>76</v>
      </c>
      <c r="D61" t="s">
        <v>77</v>
      </c>
      <c r="E61" t="s">
        <v>80</v>
      </c>
      <c r="F61" t="s">
        <v>81</v>
      </c>
      <c r="G61" t="s">
        <v>82</v>
      </c>
      <c r="H61" t="s">
        <v>83</v>
      </c>
      <c r="I61" t="s">
        <v>85</v>
      </c>
      <c r="J61" t="s">
        <v>87</v>
      </c>
      <c r="K61">
        <v>30</v>
      </c>
      <c r="L61">
        <v>91</v>
      </c>
      <c r="M61">
        <v>105</v>
      </c>
      <c r="N61">
        <v>2007</v>
      </c>
      <c r="O61" t="s">
        <v>96</v>
      </c>
      <c r="P61" t="str">
        <f>HYPERLINK("http://dx.doi.org/10.1007/s10530-006-9069-6","http://dx.doi.org/10.1007/s10530-006-9069-6")</f>
        <v>http://dx.doi.org/10.1007/s10530-006-9069-6</v>
      </c>
      <c r="Q61" t="s">
        <v>97</v>
      </c>
      <c r="R61" t="s">
        <v>99</v>
      </c>
      <c r="S61" t="s">
        <v>3133</v>
      </c>
      <c r="T61" t="s">
        <v>3834</v>
      </c>
      <c r="U61" t="s">
        <v>3835</v>
      </c>
    </row>
    <row r="62" spans="1:21" x14ac:dyDescent="0.25">
      <c r="A62" s="1" t="s">
        <v>3636</v>
      </c>
      <c r="B62" t="s">
        <v>229</v>
      </c>
      <c r="C62" t="s">
        <v>231</v>
      </c>
      <c r="D62" t="s">
        <v>232</v>
      </c>
      <c r="E62" t="s">
        <v>234</v>
      </c>
      <c r="F62" t="s">
        <v>235</v>
      </c>
      <c r="G62" t="s">
        <v>236</v>
      </c>
      <c r="H62" t="s">
        <v>237</v>
      </c>
      <c r="I62" t="s">
        <v>239</v>
      </c>
      <c r="J62" t="s">
        <v>241</v>
      </c>
      <c r="K62">
        <v>5</v>
      </c>
      <c r="L62">
        <v>32</v>
      </c>
      <c r="M62">
        <v>38</v>
      </c>
      <c r="N62">
        <v>2007</v>
      </c>
      <c r="O62" t="s">
        <v>249</v>
      </c>
      <c r="P62" t="str">
        <f>HYPERLINK("http://dx.doi.org/10.1016/j.trstmh.2007.03.012","http://dx.doi.org/10.1016/j.trstmh.2007.03.012")</f>
        <v>http://dx.doi.org/10.1016/j.trstmh.2007.03.012</v>
      </c>
      <c r="Q62" t="s">
        <v>250</v>
      </c>
      <c r="R62" t="s">
        <v>250</v>
      </c>
      <c r="S62" t="s">
        <v>3133</v>
      </c>
      <c r="T62" t="s">
        <v>3834</v>
      </c>
      <c r="U62" t="s">
        <v>3835</v>
      </c>
    </row>
    <row r="63" spans="1:21" x14ac:dyDescent="0.25">
      <c r="A63" s="1" t="s">
        <v>3643</v>
      </c>
      <c r="B63" t="s">
        <v>393</v>
      </c>
      <c r="C63" t="s">
        <v>395</v>
      </c>
      <c r="D63" t="s">
        <v>396</v>
      </c>
      <c r="E63" t="s">
        <v>397</v>
      </c>
      <c r="F63" t="s">
        <v>398</v>
      </c>
      <c r="G63" t="s">
        <v>399</v>
      </c>
      <c r="H63" t="s">
        <v>400</v>
      </c>
      <c r="I63" t="s">
        <v>402</v>
      </c>
      <c r="J63" t="s">
        <v>241</v>
      </c>
      <c r="K63">
        <v>11</v>
      </c>
      <c r="L63">
        <v>17</v>
      </c>
      <c r="M63">
        <v>18</v>
      </c>
      <c r="N63">
        <v>2007</v>
      </c>
      <c r="O63" t="s">
        <v>410</v>
      </c>
      <c r="P63" t="str">
        <f>HYPERLINK("http://dx.doi.org/10.1590/S0074-02762007000100007","http://dx.doi.org/10.1590/S0074-02762007000100007")</f>
        <v>http://dx.doi.org/10.1590/S0074-02762007000100007</v>
      </c>
      <c r="Q63" t="s">
        <v>320</v>
      </c>
      <c r="R63" t="s">
        <v>320</v>
      </c>
      <c r="S63" t="s">
        <v>3133</v>
      </c>
      <c r="T63" t="s">
        <v>3834</v>
      </c>
      <c r="U63" t="s">
        <v>3835</v>
      </c>
    </row>
    <row r="64" spans="1:21" x14ac:dyDescent="0.25">
      <c r="A64" s="3" t="s">
        <v>3737</v>
      </c>
      <c r="B64" s="2" t="s">
        <v>2138</v>
      </c>
      <c r="C64" t="s">
        <v>2140</v>
      </c>
      <c r="D64" t="s">
        <v>396</v>
      </c>
      <c r="E64" t="s">
        <v>2141</v>
      </c>
      <c r="F64" t="s">
        <v>2142</v>
      </c>
      <c r="G64" t="s">
        <v>2143</v>
      </c>
      <c r="H64" t="s">
        <v>2144</v>
      </c>
      <c r="I64" t="s">
        <v>1934</v>
      </c>
      <c r="J64" t="s">
        <v>2147</v>
      </c>
      <c r="K64">
        <v>19</v>
      </c>
      <c r="L64">
        <v>93</v>
      </c>
      <c r="M64">
        <v>103</v>
      </c>
      <c r="N64">
        <v>2007</v>
      </c>
      <c r="O64" t="s">
        <v>2148</v>
      </c>
      <c r="P64" t="str">
        <f>HYPERLINK("http://dx.doi.org/10.1590/S0074-02762007000700018","http://dx.doi.org/10.1590/S0074-02762007000700018")</f>
        <v>http://dx.doi.org/10.1590/S0074-02762007000700018</v>
      </c>
      <c r="Q64" t="s">
        <v>320</v>
      </c>
      <c r="R64" t="s">
        <v>320</v>
      </c>
      <c r="S64" t="s">
        <v>3133</v>
      </c>
      <c r="T64" t="s">
        <v>3834</v>
      </c>
      <c r="U64" t="s">
        <v>3823</v>
      </c>
    </row>
    <row r="65" spans="1:21" x14ac:dyDescent="0.25">
      <c r="A65" s="1" t="s">
        <v>3635</v>
      </c>
      <c r="B65" t="s">
        <v>207</v>
      </c>
      <c r="C65" t="s">
        <v>208</v>
      </c>
      <c r="D65" t="s">
        <v>209</v>
      </c>
      <c r="E65" t="s">
        <v>211</v>
      </c>
      <c r="F65" t="s">
        <v>74</v>
      </c>
      <c r="G65" t="s">
        <v>212</v>
      </c>
      <c r="H65" t="s">
        <v>213</v>
      </c>
      <c r="I65" t="s">
        <v>215</v>
      </c>
      <c r="J65" t="s">
        <v>74</v>
      </c>
      <c r="K65">
        <v>5</v>
      </c>
      <c r="L65">
        <v>13</v>
      </c>
      <c r="M65">
        <v>20</v>
      </c>
      <c r="N65">
        <v>2001</v>
      </c>
      <c r="O65" t="s">
        <v>223</v>
      </c>
      <c r="P65" t="str">
        <f>HYPERLINK("http://dx.doi.org/10.1590/S0034-89102001000600013","http://dx.doi.org/10.1590/S0034-89102001000600013")</f>
        <v>http://dx.doi.org/10.1590/S0034-89102001000600013</v>
      </c>
      <c r="Q65" t="s">
        <v>224</v>
      </c>
      <c r="R65" t="s">
        <v>224</v>
      </c>
      <c r="S65" t="s">
        <v>3133</v>
      </c>
      <c r="T65" t="s">
        <v>3834</v>
      </c>
      <c r="U65" t="s">
        <v>3823</v>
      </c>
    </row>
    <row r="66" spans="1:21" x14ac:dyDescent="0.25">
      <c r="A66" s="1" t="s">
        <v>3721</v>
      </c>
      <c r="B66" t="s">
        <v>1887</v>
      </c>
      <c r="C66" t="s">
        <v>1888</v>
      </c>
      <c r="D66" t="s">
        <v>1889</v>
      </c>
      <c r="E66" t="s">
        <v>1890</v>
      </c>
      <c r="F66" t="s">
        <v>1891</v>
      </c>
      <c r="G66" t="s">
        <v>1892</v>
      </c>
      <c r="H66" t="s">
        <v>1893</v>
      </c>
      <c r="I66" t="s">
        <v>1895</v>
      </c>
      <c r="J66" t="s">
        <v>74</v>
      </c>
      <c r="K66">
        <v>98</v>
      </c>
      <c r="L66">
        <v>102</v>
      </c>
      <c r="M66">
        <v>110</v>
      </c>
      <c r="N66">
        <v>2000</v>
      </c>
      <c r="O66" t="s">
        <v>1901</v>
      </c>
      <c r="P66" t="str">
        <f>HYPERLINK("http://dx.doi.org/10.1016/S0020-7519(00)00133-8","http://dx.doi.org/10.1016/S0020-7519(00)00133-8")</f>
        <v>http://dx.doi.org/10.1016/S0020-7519(00)00133-8</v>
      </c>
      <c r="Q66" t="s">
        <v>550</v>
      </c>
      <c r="R66" t="s">
        <v>550</v>
      </c>
      <c r="S66" t="s">
        <v>3133</v>
      </c>
      <c r="T66" t="s">
        <v>3834</v>
      </c>
      <c r="U66" t="s">
        <v>3823</v>
      </c>
    </row>
    <row r="67" spans="1:21" x14ac:dyDescent="0.25">
      <c r="A67" s="1" t="s">
        <v>3666</v>
      </c>
      <c r="B67" t="s">
        <v>876</v>
      </c>
      <c r="C67" t="s">
        <v>877</v>
      </c>
      <c r="D67" t="s">
        <v>209</v>
      </c>
      <c r="E67" t="s">
        <v>878</v>
      </c>
      <c r="F67" t="s">
        <v>74</v>
      </c>
      <c r="G67" t="s">
        <v>879</v>
      </c>
      <c r="H67" t="s">
        <v>74</v>
      </c>
      <c r="I67" t="s">
        <v>74</v>
      </c>
      <c r="J67" t="s">
        <v>74</v>
      </c>
      <c r="K67">
        <v>11</v>
      </c>
      <c r="L67">
        <v>20</v>
      </c>
      <c r="M67">
        <v>31</v>
      </c>
      <c r="N67">
        <v>1997</v>
      </c>
      <c r="O67" t="s">
        <v>882</v>
      </c>
      <c r="P67" t="str">
        <f>HYPERLINK("http://dx.doi.org/10.1590/S0034-89101997000300014","http://dx.doi.org/10.1590/S0034-89101997000300014")</f>
        <v>http://dx.doi.org/10.1590/S0034-89101997000300014</v>
      </c>
      <c r="Q67" t="s">
        <v>224</v>
      </c>
      <c r="R67" t="s">
        <v>224</v>
      </c>
      <c r="S67" t="s">
        <v>3133</v>
      </c>
      <c r="T67" t="s">
        <v>3834</v>
      </c>
      <c r="U67" t="s">
        <v>3823</v>
      </c>
    </row>
    <row r="68" spans="1:21" x14ac:dyDescent="0.25">
      <c r="A68" s="1" t="s">
        <v>3723</v>
      </c>
      <c r="B68" t="s">
        <v>1910</v>
      </c>
      <c r="C68" t="s">
        <v>1911</v>
      </c>
      <c r="D68" t="s">
        <v>1912</v>
      </c>
      <c r="E68" t="s">
        <v>1913</v>
      </c>
      <c r="F68" t="s">
        <v>1914</v>
      </c>
      <c r="G68" t="s">
        <v>1915</v>
      </c>
      <c r="H68" t="s">
        <v>1916</v>
      </c>
      <c r="I68" t="s">
        <v>74</v>
      </c>
      <c r="J68" t="s">
        <v>74</v>
      </c>
      <c r="K68">
        <v>88</v>
      </c>
      <c r="L68">
        <v>133</v>
      </c>
      <c r="M68">
        <v>145</v>
      </c>
      <c r="N68">
        <v>1992</v>
      </c>
      <c r="O68" t="s">
        <v>1921</v>
      </c>
      <c r="P68" t="str">
        <f>HYPERLINK("http://dx.doi.org/10.1016/0277-9536(92)90097-A","http://dx.doi.org/10.1016/0277-9536(92)90097-A")</f>
        <v>http://dx.doi.org/10.1016/0277-9536(92)90097-A</v>
      </c>
      <c r="Q68" t="s">
        <v>1922</v>
      </c>
      <c r="R68" t="s">
        <v>1923</v>
      </c>
      <c r="S68" t="s">
        <v>3133</v>
      </c>
      <c r="T68" t="s">
        <v>3834</v>
      </c>
      <c r="U68" t="s">
        <v>3823</v>
      </c>
    </row>
    <row r="69" spans="1:21" x14ac:dyDescent="0.25">
      <c r="A69" s="1" t="s">
        <v>3722</v>
      </c>
      <c r="B69" t="s">
        <v>1904</v>
      </c>
      <c r="C69" t="s">
        <v>1905</v>
      </c>
      <c r="D69" t="s">
        <v>1779</v>
      </c>
      <c r="E69" t="s">
        <v>74</v>
      </c>
      <c r="F69" t="s">
        <v>74</v>
      </c>
      <c r="G69" t="s">
        <v>3831</v>
      </c>
      <c r="H69" t="s">
        <v>74</v>
      </c>
      <c r="I69" t="s">
        <v>74</v>
      </c>
      <c r="J69" t="s">
        <v>74</v>
      </c>
      <c r="K69">
        <v>21</v>
      </c>
      <c r="L69">
        <v>11</v>
      </c>
      <c r="M69">
        <v>11</v>
      </c>
      <c r="N69">
        <v>1980</v>
      </c>
      <c r="O69" t="s">
        <v>1907</v>
      </c>
      <c r="P69" t="str">
        <f>HYPERLINK("http://dx.doi.org/10.1007/BF00926568","http://dx.doi.org/10.1007/BF00926568")</f>
        <v>http://dx.doi.org/10.1007/BF00926568</v>
      </c>
      <c r="Q69" t="s">
        <v>550</v>
      </c>
      <c r="R69" t="s">
        <v>550</v>
      </c>
      <c r="S69" t="s">
        <v>3133</v>
      </c>
      <c r="T69" t="s">
        <v>3834</v>
      </c>
      <c r="U69" t="s">
        <v>3823</v>
      </c>
    </row>
    <row r="70" spans="1:21" x14ac:dyDescent="0.25">
      <c r="A70" s="1" t="s">
        <v>3714</v>
      </c>
      <c r="B70" t="s">
        <v>1777</v>
      </c>
      <c r="C70" t="s">
        <v>1778</v>
      </c>
      <c r="D70" t="s">
        <v>1779</v>
      </c>
      <c r="E70" t="s">
        <v>74</v>
      </c>
      <c r="F70" t="s">
        <v>74</v>
      </c>
      <c r="G70" t="s">
        <v>3830</v>
      </c>
      <c r="H70" t="s">
        <v>74</v>
      </c>
      <c r="I70" t="s">
        <v>74</v>
      </c>
      <c r="J70" t="s">
        <v>74</v>
      </c>
      <c r="K70">
        <v>15</v>
      </c>
      <c r="L70">
        <v>9</v>
      </c>
      <c r="M70">
        <v>10</v>
      </c>
      <c r="N70">
        <v>1978</v>
      </c>
      <c r="O70" t="s">
        <v>1785</v>
      </c>
      <c r="P70" t="str">
        <f>HYPERLINK("http://dx.doi.org/10.1007/BF00927154","http://dx.doi.org/10.1007/BF00927154")</f>
        <v>http://dx.doi.org/10.1007/BF00927154</v>
      </c>
      <c r="Q70" t="s">
        <v>550</v>
      </c>
      <c r="R70" t="s">
        <v>550</v>
      </c>
      <c r="S70" t="s">
        <v>3133</v>
      </c>
      <c r="T70" t="s">
        <v>3834</v>
      </c>
      <c r="U70" t="s">
        <v>3823</v>
      </c>
    </row>
    <row r="71" spans="1:21" x14ac:dyDescent="0.25">
      <c r="A71" s="1" t="s">
        <v>3720</v>
      </c>
      <c r="B71" t="s">
        <v>1881</v>
      </c>
      <c r="C71" t="s">
        <v>1882</v>
      </c>
      <c r="D71" t="s">
        <v>1779</v>
      </c>
      <c r="E71" t="s">
        <v>74</v>
      </c>
      <c r="F71" t="s">
        <v>74</v>
      </c>
      <c r="G71" t="s">
        <v>74</v>
      </c>
      <c r="H71" t="s">
        <v>1883</v>
      </c>
      <c r="I71" t="s">
        <v>74</v>
      </c>
      <c r="J71" t="s">
        <v>74</v>
      </c>
      <c r="K71">
        <v>41</v>
      </c>
      <c r="L71">
        <v>7</v>
      </c>
      <c r="M71">
        <v>8</v>
      </c>
      <c r="N71">
        <v>1976</v>
      </c>
      <c r="O71" t="s">
        <v>1884</v>
      </c>
      <c r="P71" t="str">
        <f>HYPERLINK("http://dx.doi.org/10.1007/BF00380596","http://dx.doi.org/10.1007/BF00380596")</f>
        <v>http://dx.doi.org/10.1007/BF00380596</v>
      </c>
      <c r="Q71" t="s">
        <v>550</v>
      </c>
      <c r="R71" t="s">
        <v>550</v>
      </c>
      <c r="S71" t="s">
        <v>3827</v>
      </c>
      <c r="T71" t="s">
        <v>3834</v>
      </c>
      <c r="U71" t="s">
        <v>3825</v>
      </c>
    </row>
    <row r="72" spans="1:21" x14ac:dyDescent="0.25">
      <c r="A72" s="1" t="s">
        <v>3715</v>
      </c>
      <c r="B72" t="s">
        <v>1788</v>
      </c>
      <c r="C72" t="s">
        <v>1789</v>
      </c>
      <c r="D72" t="s">
        <v>1779</v>
      </c>
      <c r="E72" t="s">
        <v>74</v>
      </c>
      <c r="F72" t="s">
        <v>74</v>
      </c>
      <c r="G72" t="s">
        <v>74</v>
      </c>
      <c r="H72" t="s">
        <v>1791</v>
      </c>
      <c r="I72" t="s">
        <v>74</v>
      </c>
      <c r="J72" t="s">
        <v>74</v>
      </c>
      <c r="K72">
        <v>16</v>
      </c>
      <c r="L72">
        <v>18</v>
      </c>
      <c r="M72">
        <v>19</v>
      </c>
      <c r="N72">
        <v>1974</v>
      </c>
      <c r="O72" t="s">
        <v>1792</v>
      </c>
      <c r="P72" t="str">
        <f>HYPERLINK("http://dx.doi.org/10.1007/BF00328832","http://dx.doi.org/10.1007/BF00328832")</f>
        <v>http://dx.doi.org/10.1007/BF00328832</v>
      </c>
      <c r="Q72" t="s">
        <v>550</v>
      </c>
      <c r="R72" t="s">
        <v>550</v>
      </c>
      <c r="S72" t="s">
        <v>3827</v>
      </c>
      <c r="T72" t="s">
        <v>3834</v>
      </c>
      <c r="U72" t="s">
        <v>3824</v>
      </c>
    </row>
    <row r="73" spans="1:21" x14ac:dyDescent="0.25">
      <c r="A73" s="1" t="s">
        <v>3706</v>
      </c>
      <c r="B73" t="s">
        <v>1639</v>
      </c>
      <c r="C73" t="s">
        <v>1640</v>
      </c>
      <c r="D73" t="s">
        <v>959</v>
      </c>
      <c r="E73" t="s">
        <v>74</v>
      </c>
      <c r="F73" t="s">
        <v>74</v>
      </c>
      <c r="G73" t="s">
        <v>74</v>
      </c>
      <c r="H73" t="s">
        <v>74</v>
      </c>
      <c r="I73" t="s">
        <v>74</v>
      </c>
      <c r="J73" t="s">
        <v>74</v>
      </c>
      <c r="K73">
        <v>0</v>
      </c>
      <c r="L73">
        <v>2</v>
      </c>
      <c r="M73">
        <v>2</v>
      </c>
      <c r="N73">
        <v>1966</v>
      </c>
      <c r="O73" t="s">
        <v>1645</v>
      </c>
      <c r="P73" t="str">
        <f>HYPERLINK("http://dx.doi.org/10.2307/3276318","http://dx.doi.org/10.2307/3276318")</f>
        <v>http://dx.doi.org/10.2307/3276318</v>
      </c>
      <c r="Q73" t="s">
        <v>550</v>
      </c>
      <c r="R73" t="s">
        <v>550</v>
      </c>
      <c r="S73" t="s">
        <v>3827</v>
      </c>
      <c r="T73" t="s">
        <v>3834</v>
      </c>
      <c r="U73" t="s">
        <v>3823</v>
      </c>
    </row>
    <row r="74" spans="1:21" x14ac:dyDescent="0.25">
      <c r="A74" s="1" t="s">
        <v>3726</v>
      </c>
      <c r="B74" t="s">
        <v>1963</v>
      </c>
      <c r="C74" t="s">
        <v>1964</v>
      </c>
      <c r="D74" t="s">
        <v>1965</v>
      </c>
      <c r="E74" t="s">
        <v>74</v>
      </c>
      <c r="F74" t="s">
        <v>74</v>
      </c>
      <c r="G74" t="s">
        <v>74</v>
      </c>
      <c r="H74" t="s">
        <v>74</v>
      </c>
      <c r="I74" t="s">
        <v>74</v>
      </c>
      <c r="J74" t="s">
        <v>74</v>
      </c>
      <c r="K74">
        <v>36</v>
      </c>
      <c r="L74">
        <v>43</v>
      </c>
      <c r="M74">
        <v>44</v>
      </c>
      <c r="N74">
        <v>1966</v>
      </c>
      <c r="O74" t="s">
        <v>1971</v>
      </c>
      <c r="P74" t="str">
        <f>HYPERLINK("http://dx.doi.org/10.1139/z66-111","http://dx.doi.org/10.1139/z66-111")</f>
        <v>http://dx.doi.org/10.1139/z66-111</v>
      </c>
      <c r="Q74" t="s">
        <v>434</v>
      </c>
      <c r="R74" t="s">
        <v>434</v>
      </c>
      <c r="S74" t="s">
        <v>3827</v>
      </c>
      <c r="T74" t="s">
        <v>3834</v>
      </c>
      <c r="U74" t="s">
        <v>3823</v>
      </c>
    </row>
    <row r="75" spans="1:21" x14ac:dyDescent="0.25">
      <c r="A75" t="s">
        <v>3646</v>
      </c>
      <c r="B75" t="s">
        <v>462</v>
      </c>
      <c r="C75" t="s">
        <v>464</v>
      </c>
      <c r="D75" t="s">
        <v>465</v>
      </c>
      <c r="E75" t="s">
        <v>466</v>
      </c>
      <c r="F75" t="s">
        <v>74</v>
      </c>
      <c r="G75" t="s">
        <v>467</v>
      </c>
      <c r="H75" t="s">
        <v>468</v>
      </c>
      <c r="I75" t="s">
        <v>470</v>
      </c>
      <c r="J75" t="s">
        <v>472</v>
      </c>
      <c r="K75">
        <v>32</v>
      </c>
      <c r="L75">
        <v>0</v>
      </c>
      <c r="M75">
        <v>0</v>
      </c>
      <c r="N75">
        <v>2022</v>
      </c>
      <c r="O75" t="s">
        <v>480</v>
      </c>
      <c r="P75" t="str">
        <f>HYPERLINK("http://dx.doi.org/10.3390/molecules27072290","http://dx.doi.org/10.3390/molecules27072290")</f>
        <v>http://dx.doi.org/10.3390/molecules27072290</v>
      </c>
      <c r="Q75" t="s">
        <v>481</v>
      </c>
      <c r="R75" t="s">
        <v>482</v>
      </c>
      <c r="S75" s="2" t="s">
        <v>3827</v>
      </c>
      <c r="T75" t="s">
        <v>3829</v>
      </c>
      <c r="U75" t="s">
        <v>3832</v>
      </c>
    </row>
    <row r="76" spans="1:21" x14ac:dyDescent="0.25">
      <c r="A76" t="s">
        <v>3661</v>
      </c>
      <c r="B76" t="s">
        <v>775</v>
      </c>
      <c r="C76" t="s">
        <v>777</v>
      </c>
      <c r="D76" t="s">
        <v>593</v>
      </c>
      <c r="E76" t="s">
        <v>778</v>
      </c>
      <c r="F76" t="s">
        <v>779</v>
      </c>
      <c r="G76" t="s">
        <v>780</v>
      </c>
      <c r="H76" t="s">
        <v>781</v>
      </c>
      <c r="I76" t="s">
        <v>783</v>
      </c>
      <c r="J76" t="s">
        <v>87</v>
      </c>
      <c r="K76">
        <v>50</v>
      </c>
      <c r="L76">
        <v>0</v>
      </c>
      <c r="M76">
        <v>0</v>
      </c>
      <c r="N76">
        <v>2022</v>
      </c>
      <c r="O76" t="s">
        <v>785</v>
      </c>
      <c r="P76" t="str">
        <f>HYPERLINK("http://dx.doi.org/10.1590/1676-0611-BN-2021-1323","http://dx.doi.org/10.1590/1676-0611-BN-2021-1323")</f>
        <v>http://dx.doi.org/10.1590/1676-0611-BN-2021-1323</v>
      </c>
      <c r="Q76" t="s">
        <v>610</v>
      </c>
      <c r="R76" t="s">
        <v>611</v>
      </c>
      <c r="S76" s="2" t="s">
        <v>3827</v>
      </c>
      <c r="T76" t="s">
        <v>3829</v>
      </c>
      <c r="U76" t="s">
        <v>3832</v>
      </c>
    </row>
    <row r="77" spans="1:21" x14ac:dyDescent="0.25">
      <c r="A77" t="s">
        <v>3669</v>
      </c>
      <c r="B77" t="s">
        <v>919</v>
      </c>
      <c r="C77" t="s">
        <v>921</v>
      </c>
      <c r="D77" t="s">
        <v>922</v>
      </c>
      <c r="E77" t="s">
        <v>923</v>
      </c>
      <c r="F77" t="s">
        <v>924</v>
      </c>
      <c r="G77" t="s">
        <v>925</v>
      </c>
      <c r="H77" t="s">
        <v>926</v>
      </c>
      <c r="I77" t="s">
        <v>928</v>
      </c>
      <c r="J77" t="s">
        <v>74</v>
      </c>
      <c r="K77">
        <v>54</v>
      </c>
      <c r="L77">
        <v>0</v>
      </c>
      <c r="M77">
        <v>0</v>
      </c>
      <c r="N77">
        <v>2022</v>
      </c>
      <c r="O77" t="s">
        <v>74</v>
      </c>
      <c r="P77" t="s">
        <v>74</v>
      </c>
      <c r="Q77" t="s">
        <v>610</v>
      </c>
      <c r="R77" t="s">
        <v>611</v>
      </c>
      <c r="S77" s="2" t="s">
        <v>3827</v>
      </c>
      <c r="T77" t="s">
        <v>3829</v>
      </c>
      <c r="U77" t="s">
        <v>3832</v>
      </c>
    </row>
    <row r="78" spans="1:21" x14ac:dyDescent="0.25">
      <c r="A78" t="s">
        <v>3692</v>
      </c>
      <c r="B78" t="s">
        <v>1393</v>
      </c>
      <c r="C78" s="2" t="s">
        <v>1395</v>
      </c>
      <c r="D78" t="s">
        <v>1396</v>
      </c>
      <c r="E78" t="s">
        <v>1397</v>
      </c>
      <c r="F78" t="s">
        <v>1398</v>
      </c>
      <c r="G78" t="s">
        <v>1399</v>
      </c>
      <c r="H78" t="s">
        <v>1400</v>
      </c>
      <c r="I78" t="s">
        <v>1402</v>
      </c>
      <c r="J78" t="s">
        <v>1404</v>
      </c>
      <c r="K78">
        <v>53</v>
      </c>
      <c r="L78">
        <v>1</v>
      </c>
      <c r="M78">
        <v>1</v>
      </c>
      <c r="N78">
        <v>2022</v>
      </c>
      <c r="O78" t="s">
        <v>1412</v>
      </c>
      <c r="P78" t="str">
        <f>HYPERLINK("http://dx.doi.org/10.1007/s12155-021-10303-2","http://dx.doi.org/10.1007/s12155-021-10303-2")</f>
        <v>http://dx.doi.org/10.1007/s12155-021-10303-2</v>
      </c>
      <c r="Q78" t="s">
        <v>1414</v>
      </c>
      <c r="R78" t="s">
        <v>1415</v>
      </c>
      <c r="S78" s="2" t="s">
        <v>3827</v>
      </c>
      <c r="T78" t="s">
        <v>3829</v>
      </c>
      <c r="U78" t="s">
        <v>3832</v>
      </c>
    </row>
    <row r="79" spans="1:21" x14ac:dyDescent="0.25">
      <c r="A79" t="s">
        <v>3713</v>
      </c>
      <c r="B79" t="s">
        <v>1759</v>
      </c>
      <c r="C79" s="2" t="s">
        <v>1761</v>
      </c>
      <c r="D79" t="s">
        <v>1762</v>
      </c>
      <c r="E79" t="s">
        <v>1763</v>
      </c>
      <c r="F79" t="s">
        <v>1764</v>
      </c>
      <c r="G79" t="s">
        <v>1765</v>
      </c>
      <c r="H79" t="s">
        <v>1766</v>
      </c>
      <c r="I79" t="s">
        <v>1768</v>
      </c>
      <c r="J79" t="s">
        <v>1770</v>
      </c>
      <c r="K79">
        <v>59</v>
      </c>
      <c r="L79">
        <v>0</v>
      </c>
      <c r="M79">
        <v>0</v>
      </c>
      <c r="N79">
        <v>2022</v>
      </c>
      <c r="O79" t="s">
        <v>1774</v>
      </c>
      <c r="P79" t="str">
        <f>HYPERLINK("http://dx.doi.org/10.1016/j.heliyon.2022.e09527","http://dx.doi.org/10.1016/j.heliyon.2022.e09527")</f>
        <v>http://dx.doi.org/10.1016/j.heliyon.2022.e09527</v>
      </c>
      <c r="Q79" t="s">
        <v>1197</v>
      </c>
      <c r="R79" t="s">
        <v>1198</v>
      </c>
      <c r="S79" s="2" t="s">
        <v>3827</v>
      </c>
      <c r="T79" t="s">
        <v>3829</v>
      </c>
      <c r="U79" t="s">
        <v>3832</v>
      </c>
    </row>
    <row r="80" spans="1:21" x14ac:dyDescent="0.25">
      <c r="A80" t="s">
        <v>3718</v>
      </c>
      <c r="B80" t="s">
        <v>1839</v>
      </c>
      <c r="C80" t="s">
        <v>1841</v>
      </c>
      <c r="D80" t="s">
        <v>1842</v>
      </c>
      <c r="E80" t="s">
        <v>1843</v>
      </c>
      <c r="F80" t="s">
        <v>1844</v>
      </c>
      <c r="G80" t="s">
        <v>1845</v>
      </c>
      <c r="H80" t="s">
        <v>1846</v>
      </c>
      <c r="I80" t="s">
        <v>1848</v>
      </c>
      <c r="J80" t="s">
        <v>1850</v>
      </c>
      <c r="K80">
        <v>28</v>
      </c>
      <c r="L80">
        <v>0</v>
      </c>
      <c r="M80">
        <v>0</v>
      </c>
      <c r="N80">
        <v>2022</v>
      </c>
      <c r="O80" t="s">
        <v>1859</v>
      </c>
      <c r="P80" t="str">
        <f>HYPERLINK("http://dx.doi.org/10.14202/vetworld.2022.1134-1140","http://dx.doi.org/10.14202/vetworld.2022.1134-1140")</f>
        <v>http://dx.doi.org/10.14202/vetworld.2022.1134-1140</v>
      </c>
      <c r="Q80" t="s">
        <v>1860</v>
      </c>
      <c r="R80" t="s">
        <v>1861</v>
      </c>
      <c r="S80" s="2" t="s">
        <v>3827</v>
      </c>
      <c r="T80" t="s">
        <v>3829</v>
      </c>
      <c r="U80" t="s">
        <v>3832</v>
      </c>
    </row>
    <row r="81" spans="1:21" x14ac:dyDescent="0.25">
      <c r="A81" t="s">
        <v>3719</v>
      </c>
      <c r="B81" t="s">
        <v>1864</v>
      </c>
      <c r="C81" t="s">
        <v>1866</v>
      </c>
      <c r="D81" t="s">
        <v>1842</v>
      </c>
      <c r="E81" t="s">
        <v>1867</v>
      </c>
      <c r="F81" t="s">
        <v>1868</v>
      </c>
      <c r="G81" t="s">
        <v>1869</v>
      </c>
      <c r="H81" t="s">
        <v>1870</v>
      </c>
      <c r="I81" t="s">
        <v>1872</v>
      </c>
      <c r="J81" t="s">
        <v>1874</v>
      </c>
      <c r="K81">
        <v>45</v>
      </c>
      <c r="L81">
        <v>0</v>
      </c>
      <c r="M81">
        <v>0</v>
      </c>
      <c r="N81">
        <v>2022</v>
      </c>
      <c r="O81" t="s">
        <v>1878</v>
      </c>
      <c r="P81" t="str">
        <f>HYPERLINK("http://dx.doi.org/10.14202/vetworld.2022.937-942","http://dx.doi.org/10.14202/vetworld.2022.937-942")</f>
        <v>http://dx.doi.org/10.14202/vetworld.2022.937-942</v>
      </c>
      <c r="Q81" t="s">
        <v>1860</v>
      </c>
      <c r="R81" t="s">
        <v>1861</v>
      </c>
      <c r="S81" s="2" t="s">
        <v>3827</v>
      </c>
      <c r="T81" t="s">
        <v>3829</v>
      </c>
      <c r="U81" t="s">
        <v>3832</v>
      </c>
    </row>
    <row r="82" spans="1:21" x14ac:dyDescent="0.25">
      <c r="A82" t="s">
        <v>3754</v>
      </c>
      <c r="B82" t="s">
        <v>2425</v>
      </c>
      <c r="C82" t="s">
        <v>2427</v>
      </c>
      <c r="D82" t="s">
        <v>2428</v>
      </c>
      <c r="E82" t="s">
        <v>2429</v>
      </c>
      <c r="F82" t="s">
        <v>2430</v>
      </c>
      <c r="G82" t="s">
        <v>2431</v>
      </c>
      <c r="H82" t="s">
        <v>2432</v>
      </c>
      <c r="I82" t="s">
        <v>2434</v>
      </c>
      <c r="J82" t="s">
        <v>74</v>
      </c>
      <c r="K82">
        <v>32</v>
      </c>
      <c r="L82">
        <v>0</v>
      </c>
      <c r="M82">
        <v>0</v>
      </c>
      <c r="N82">
        <v>2022</v>
      </c>
      <c r="O82" t="s">
        <v>2442</v>
      </c>
      <c r="P82" t="str">
        <f>HYPERLINK("http://dx.doi.org/10.35495/ajab.2021.07.294","http://dx.doi.org/10.35495/ajab.2021.07.294")</f>
        <v>http://dx.doi.org/10.35495/ajab.2021.07.294</v>
      </c>
      <c r="Q82" t="s">
        <v>1687</v>
      </c>
      <c r="R82" t="s">
        <v>127</v>
      </c>
      <c r="S82" s="2" t="s">
        <v>3827</v>
      </c>
      <c r="T82" t="s">
        <v>3829</v>
      </c>
      <c r="U82" t="s">
        <v>3832</v>
      </c>
    </row>
    <row r="83" spans="1:21" x14ac:dyDescent="0.25">
      <c r="A83" t="s">
        <v>3792</v>
      </c>
      <c r="B83" t="s">
        <v>3098</v>
      </c>
      <c r="C83" t="s">
        <v>3100</v>
      </c>
      <c r="D83" t="s">
        <v>3101</v>
      </c>
      <c r="E83" t="s">
        <v>3102</v>
      </c>
      <c r="F83" t="s">
        <v>3103</v>
      </c>
      <c r="G83" t="s">
        <v>3104</v>
      </c>
      <c r="H83" t="s">
        <v>3105</v>
      </c>
      <c r="I83" t="s">
        <v>3107</v>
      </c>
      <c r="J83" t="s">
        <v>3109</v>
      </c>
      <c r="K83">
        <v>73</v>
      </c>
      <c r="L83">
        <v>0</v>
      </c>
      <c r="M83">
        <v>0</v>
      </c>
      <c r="N83">
        <v>2022</v>
      </c>
      <c r="O83" t="s">
        <v>3116</v>
      </c>
      <c r="P83" t="str">
        <f>HYPERLINK("http://dx.doi.org/10.1016/j.eti.2022.102459","http://dx.doi.org/10.1016/j.eti.2022.102459")</f>
        <v>http://dx.doi.org/10.1016/j.eti.2022.102459</v>
      </c>
      <c r="Q83" t="s">
        <v>3117</v>
      </c>
      <c r="R83" t="s">
        <v>3118</v>
      </c>
      <c r="S83" s="2" t="s">
        <v>3827</v>
      </c>
      <c r="T83" t="s">
        <v>3829</v>
      </c>
      <c r="U83" t="s">
        <v>3832</v>
      </c>
    </row>
    <row r="84" spans="1:21" x14ac:dyDescent="0.25">
      <c r="A84" t="s">
        <v>3795</v>
      </c>
      <c r="B84" t="s">
        <v>3156</v>
      </c>
      <c r="C84" t="s">
        <v>3158</v>
      </c>
      <c r="D84" t="s">
        <v>3159</v>
      </c>
      <c r="E84" t="s">
        <v>3160</v>
      </c>
      <c r="F84" t="s">
        <v>3161</v>
      </c>
      <c r="G84" s="2" t="s">
        <v>3162</v>
      </c>
      <c r="H84" t="s">
        <v>3163</v>
      </c>
      <c r="I84" t="s">
        <v>3165</v>
      </c>
      <c r="J84" t="s">
        <v>894</v>
      </c>
      <c r="K84">
        <v>74</v>
      </c>
      <c r="L84">
        <v>2</v>
      </c>
      <c r="M84">
        <v>2</v>
      </c>
      <c r="N84">
        <v>2022</v>
      </c>
      <c r="O84" t="s">
        <v>3170</v>
      </c>
      <c r="P84" t="str">
        <f>HYPERLINK("http://dx.doi.org/10.3389/fpls.2022.856863","http://dx.doi.org/10.3389/fpls.2022.856863")</f>
        <v>http://dx.doi.org/10.3389/fpls.2022.856863</v>
      </c>
      <c r="Q84" t="s">
        <v>3171</v>
      </c>
      <c r="R84" t="s">
        <v>3171</v>
      </c>
      <c r="S84" s="2" t="s">
        <v>3828</v>
      </c>
      <c r="T84" s="2" t="s">
        <v>3829</v>
      </c>
      <c r="U84" s="2" t="s">
        <v>3832</v>
      </c>
    </row>
    <row r="85" spans="1:21" x14ac:dyDescent="0.25">
      <c r="A85" t="s">
        <v>3804</v>
      </c>
      <c r="B85" t="s">
        <v>3308</v>
      </c>
      <c r="C85" t="s">
        <v>3310</v>
      </c>
      <c r="D85" t="s">
        <v>3311</v>
      </c>
      <c r="E85" t="s">
        <v>3312</v>
      </c>
      <c r="F85" t="s">
        <v>3313</v>
      </c>
      <c r="G85" t="s">
        <v>3314</v>
      </c>
      <c r="H85" t="s">
        <v>3315</v>
      </c>
      <c r="I85" t="s">
        <v>3230</v>
      </c>
      <c r="J85" t="s">
        <v>74</v>
      </c>
      <c r="K85">
        <v>167</v>
      </c>
      <c r="L85">
        <v>0</v>
      </c>
      <c r="M85">
        <v>0</v>
      </c>
      <c r="N85">
        <v>2022</v>
      </c>
      <c r="O85" t="s">
        <v>3320</v>
      </c>
      <c r="P85" t="str">
        <f>HYPERLINK("http://dx.doi.org/10.1016/j.onehlt.2022.100426","http://dx.doi.org/10.1016/j.onehlt.2022.100426")</f>
        <v>http://dx.doi.org/10.1016/j.onehlt.2022.100426</v>
      </c>
      <c r="Q85" t="s">
        <v>1636</v>
      </c>
      <c r="R85" t="s">
        <v>1636</v>
      </c>
      <c r="S85" s="2" t="s">
        <v>3828</v>
      </c>
      <c r="T85" s="2" t="s">
        <v>3829</v>
      </c>
      <c r="U85" s="2" t="s">
        <v>3832</v>
      </c>
    </row>
    <row r="86" spans="1:21" x14ac:dyDescent="0.25">
      <c r="A86" t="s">
        <v>3645</v>
      </c>
      <c r="B86" t="s">
        <v>437</v>
      </c>
      <c r="C86" t="s">
        <v>439</v>
      </c>
      <c r="D86" t="s">
        <v>440</v>
      </c>
      <c r="E86" t="s">
        <v>441</v>
      </c>
      <c r="F86" t="s">
        <v>442</v>
      </c>
      <c r="G86" s="2" t="s">
        <v>443</v>
      </c>
      <c r="H86" t="s">
        <v>444</v>
      </c>
      <c r="I86" t="s">
        <v>446</v>
      </c>
      <c r="J86" t="s">
        <v>74</v>
      </c>
      <c r="K86">
        <v>66</v>
      </c>
      <c r="L86">
        <v>1</v>
      </c>
      <c r="M86">
        <v>1</v>
      </c>
      <c r="N86">
        <v>2021</v>
      </c>
      <c r="O86" t="s">
        <v>457</v>
      </c>
      <c r="P86" t="str">
        <f>HYPERLINK("http://dx.doi.org/10.1016/j.meegid.2021.104876","http://dx.doi.org/10.1016/j.meegid.2021.104876")</f>
        <v>http://dx.doi.org/10.1016/j.meegid.2021.104876</v>
      </c>
      <c r="Q86" t="s">
        <v>459</v>
      </c>
      <c r="R86" t="s">
        <v>459</v>
      </c>
      <c r="S86" s="2" t="s">
        <v>3133</v>
      </c>
      <c r="T86" t="s">
        <v>3829</v>
      </c>
      <c r="U86" t="s">
        <v>3832</v>
      </c>
    </row>
    <row r="87" spans="1:21" x14ac:dyDescent="0.25">
      <c r="A87" t="s">
        <v>3656</v>
      </c>
      <c r="B87" t="s">
        <v>677</v>
      </c>
      <c r="C87" t="s">
        <v>679</v>
      </c>
      <c r="D87" t="s">
        <v>680</v>
      </c>
      <c r="E87" t="s">
        <v>681</v>
      </c>
      <c r="F87" t="s">
        <v>682</v>
      </c>
      <c r="G87" t="s">
        <v>683</v>
      </c>
      <c r="H87" t="s">
        <v>684</v>
      </c>
      <c r="I87" t="s">
        <v>686</v>
      </c>
      <c r="J87" t="s">
        <v>687</v>
      </c>
      <c r="K87">
        <v>43</v>
      </c>
      <c r="L87">
        <v>2</v>
      </c>
      <c r="M87">
        <v>2</v>
      </c>
      <c r="N87">
        <v>2021</v>
      </c>
      <c r="O87" t="s">
        <v>693</v>
      </c>
      <c r="P87" t="str">
        <f>HYPERLINK("http://dx.doi.org/10.3390/antibiotics10121548","http://dx.doi.org/10.3390/antibiotics10121548")</f>
        <v>http://dx.doi.org/10.3390/antibiotics10121548</v>
      </c>
      <c r="Q87" t="s">
        <v>694</v>
      </c>
      <c r="R87" t="s">
        <v>694</v>
      </c>
      <c r="S87" s="2" t="s">
        <v>3133</v>
      </c>
      <c r="T87" t="s">
        <v>3829</v>
      </c>
      <c r="U87" t="s">
        <v>3832</v>
      </c>
    </row>
    <row r="88" spans="1:21" x14ac:dyDescent="0.25">
      <c r="A88" t="s">
        <v>3744</v>
      </c>
      <c r="B88" t="s">
        <v>2250</v>
      </c>
      <c r="C88" t="s">
        <v>2252</v>
      </c>
      <c r="D88" t="s">
        <v>2253</v>
      </c>
      <c r="E88" t="s">
        <v>2254</v>
      </c>
      <c r="F88" t="s">
        <v>2255</v>
      </c>
      <c r="G88" s="2" t="s">
        <v>2256</v>
      </c>
      <c r="H88" t="s">
        <v>2257</v>
      </c>
      <c r="I88" t="s">
        <v>2259</v>
      </c>
      <c r="J88" t="s">
        <v>2260</v>
      </c>
      <c r="K88">
        <v>61</v>
      </c>
      <c r="L88">
        <v>3</v>
      </c>
      <c r="M88">
        <v>3</v>
      </c>
      <c r="N88">
        <v>2021</v>
      </c>
      <c r="O88" t="s">
        <v>2269</v>
      </c>
      <c r="P88" t="str">
        <f>HYPERLINK("http://dx.doi.org/10.1590/0001-3765202120190691","http://dx.doi.org/10.1590/0001-3765202120190691")</f>
        <v>http://dx.doi.org/10.1590/0001-3765202120190691</v>
      </c>
      <c r="Q88" t="s">
        <v>1197</v>
      </c>
      <c r="R88" t="s">
        <v>1198</v>
      </c>
      <c r="S88" s="2" t="s">
        <v>3133</v>
      </c>
      <c r="T88" t="s">
        <v>3829</v>
      </c>
      <c r="U88" t="s">
        <v>3832</v>
      </c>
    </row>
    <row r="89" spans="1:21" x14ac:dyDescent="0.25">
      <c r="A89" t="s">
        <v>3746</v>
      </c>
      <c r="B89" t="s">
        <v>2284</v>
      </c>
      <c r="C89" t="s">
        <v>2286</v>
      </c>
      <c r="D89" t="s">
        <v>2287</v>
      </c>
      <c r="E89" t="s">
        <v>74</v>
      </c>
      <c r="F89" t="s">
        <v>2288</v>
      </c>
      <c r="G89" t="s">
        <v>2289</v>
      </c>
      <c r="H89" t="s">
        <v>2290</v>
      </c>
      <c r="I89" t="s">
        <v>2292</v>
      </c>
      <c r="J89" t="s">
        <v>2294</v>
      </c>
      <c r="K89">
        <v>66</v>
      </c>
      <c r="L89">
        <v>6</v>
      </c>
      <c r="M89">
        <v>6</v>
      </c>
      <c r="N89">
        <v>2021</v>
      </c>
      <c r="O89" t="s">
        <v>2304</v>
      </c>
      <c r="P89" t="str">
        <f>HYPERLINK("http://dx.doi.org/10.1038/s41598-021-92478-4","http://dx.doi.org/10.1038/s41598-021-92478-4")</f>
        <v>http://dx.doi.org/10.1038/s41598-021-92478-4</v>
      </c>
      <c r="Q89" t="s">
        <v>1197</v>
      </c>
      <c r="R89" t="s">
        <v>1198</v>
      </c>
      <c r="S89" s="2" t="s">
        <v>3133</v>
      </c>
      <c r="T89" t="s">
        <v>3829</v>
      </c>
      <c r="U89" t="s">
        <v>3832</v>
      </c>
    </row>
    <row r="90" spans="1:21" x14ac:dyDescent="0.25">
      <c r="A90" t="s">
        <v>3756</v>
      </c>
      <c r="B90" t="s">
        <v>2457</v>
      </c>
      <c r="C90" t="s">
        <v>2459</v>
      </c>
      <c r="D90" t="s">
        <v>2460</v>
      </c>
      <c r="E90" t="s">
        <v>2461</v>
      </c>
      <c r="F90" t="s">
        <v>2462</v>
      </c>
      <c r="G90" t="s">
        <v>2463</v>
      </c>
      <c r="H90" t="s">
        <v>2464</v>
      </c>
      <c r="I90" t="s">
        <v>2466</v>
      </c>
      <c r="J90" t="s">
        <v>74</v>
      </c>
      <c r="K90">
        <v>29</v>
      </c>
      <c r="L90">
        <v>0</v>
      </c>
      <c r="M90">
        <v>0</v>
      </c>
      <c r="N90">
        <v>2021</v>
      </c>
      <c r="O90" t="s">
        <v>2473</v>
      </c>
      <c r="P90" t="str">
        <f>HYPERLINK("http://dx.doi.org/10.17576/jsm-2021-5011-17","http://dx.doi.org/10.17576/jsm-2021-5011-17")</f>
        <v>http://dx.doi.org/10.17576/jsm-2021-5011-17</v>
      </c>
      <c r="Q90" t="s">
        <v>1197</v>
      </c>
      <c r="R90" t="s">
        <v>1198</v>
      </c>
      <c r="S90" s="2" t="s">
        <v>3133</v>
      </c>
      <c r="T90" t="s">
        <v>3829</v>
      </c>
      <c r="U90" t="s">
        <v>3832</v>
      </c>
    </row>
    <row r="91" spans="1:21" x14ac:dyDescent="0.25">
      <c r="A91" t="s">
        <v>3762</v>
      </c>
      <c r="B91" t="s">
        <v>2573</v>
      </c>
      <c r="C91" t="s">
        <v>2575</v>
      </c>
      <c r="D91" t="s">
        <v>2576</v>
      </c>
      <c r="E91" t="s">
        <v>2577</v>
      </c>
      <c r="F91" t="s">
        <v>74</v>
      </c>
      <c r="G91" s="2" t="s">
        <v>2578</v>
      </c>
      <c r="H91" t="s">
        <v>2579</v>
      </c>
      <c r="I91" t="s">
        <v>2581</v>
      </c>
      <c r="J91" t="s">
        <v>2582</v>
      </c>
      <c r="K91">
        <v>23</v>
      </c>
      <c r="L91">
        <v>0</v>
      </c>
      <c r="M91">
        <v>0</v>
      </c>
      <c r="N91">
        <v>2021</v>
      </c>
      <c r="O91" t="s">
        <v>2588</v>
      </c>
      <c r="P91" t="str">
        <f>HYPERLINK("http://dx.doi.org/10.1186/s41938-021-00389-3","http://dx.doi.org/10.1186/s41938-021-00389-3")</f>
        <v>http://dx.doi.org/10.1186/s41938-021-00389-3</v>
      </c>
      <c r="Q91" t="s">
        <v>2393</v>
      </c>
      <c r="R91" t="s">
        <v>2393</v>
      </c>
      <c r="S91" s="2" t="s">
        <v>3133</v>
      </c>
      <c r="T91" t="s">
        <v>3829</v>
      </c>
      <c r="U91" t="s">
        <v>3832</v>
      </c>
    </row>
    <row r="92" spans="1:21" x14ac:dyDescent="0.25">
      <c r="A92" t="s">
        <v>3764</v>
      </c>
      <c r="B92" t="s">
        <v>2605</v>
      </c>
      <c r="C92" t="s">
        <v>2607</v>
      </c>
      <c r="D92" t="s">
        <v>2608</v>
      </c>
      <c r="E92" t="s">
        <v>2609</v>
      </c>
      <c r="F92" t="s">
        <v>74</v>
      </c>
      <c r="G92" s="2" t="s">
        <v>2610</v>
      </c>
      <c r="H92" t="s">
        <v>2611</v>
      </c>
      <c r="I92" t="s">
        <v>2613</v>
      </c>
      <c r="J92" t="s">
        <v>2615</v>
      </c>
      <c r="K92">
        <v>90</v>
      </c>
      <c r="L92">
        <v>10</v>
      </c>
      <c r="M92">
        <v>10</v>
      </c>
      <c r="N92">
        <v>2021</v>
      </c>
      <c r="O92" t="s">
        <v>2626</v>
      </c>
      <c r="P92" t="str">
        <f>HYPERLINK("http://dx.doi.org/10.3897/neobiota.67.59116","http://dx.doi.org/10.3897/neobiota.67.59116")</f>
        <v>http://dx.doi.org/10.3897/neobiota.67.59116</v>
      </c>
      <c r="Q92" t="s">
        <v>97</v>
      </c>
      <c r="R92" t="s">
        <v>99</v>
      </c>
      <c r="S92" s="2" t="s">
        <v>3133</v>
      </c>
      <c r="T92" t="s">
        <v>3829</v>
      </c>
      <c r="U92" t="s">
        <v>3832</v>
      </c>
    </row>
    <row r="93" spans="1:21" x14ac:dyDescent="0.25">
      <c r="A93" t="s">
        <v>3790</v>
      </c>
      <c r="B93" t="s">
        <v>3063</v>
      </c>
      <c r="C93" t="s">
        <v>3065</v>
      </c>
      <c r="D93" t="s">
        <v>3066</v>
      </c>
      <c r="E93" t="s">
        <v>3067</v>
      </c>
      <c r="F93" t="s">
        <v>3068</v>
      </c>
      <c r="G93" t="s">
        <v>3069</v>
      </c>
      <c r="H93" t="s">
        <v>3070</v>
      </c>
      <c r="I93" t="s">
        <v>3072</v>
      </c>
      <c r="J93" t="s">
        <v>3073</v>
      </c>
      <c r="K93">
        <v>57</v>
      </c>
      <c r="L93">
        <v>6</v>
      </c>
      <c r="M93">
        <v>6</v>
      </c>
      <c r="N93">
        <v>2021</v>
      </c>
      <c r="O93" t="s">
        <v>3083</v>
      </c>
      <c r="P93" t="str">
        <f>HYPERLINK("http://dx.doi.org/10.7717/peerj.11254","http://dx.doi.org/10.7717/peerj.11254")</f>
        <v>http://dx.doi.org/10.7717/peerj.11254</v>
      </c>
      <c r="Q93" t="s">
        <v>1197</v>
      </c>
      <c r="R93" t="s">
        <v>1198</v>
      </c>
      <c r="S93" s="2" t="s">
        <v>3827</v>
      </c>
      <c r="T93" t="s">
        <v>3829</v>
      </c>
      <c r="U93" t="s">
        <v>3832</v>
      </c>
    </row>
    <row r="94" spans="1:21" x14ac:dyDescent="0.25">
      <c r="A94" t="s">
        <v>3807</v>
      </c>
      <c r="B94" t="s">
        <v>3359</v>
      </c>
      <c r="C94" t="s">
        <v>3361</v>
      </c>
      <c r="D94" t="s">
        <v>3362</v>
      </c>
      <c r="E94" t="s">
        <v>3363</v>
      </c>
      <c r="F94" t="s">
        <v>3364</v>
      </c>
      <c r="G94" t="s">
        <v>3365</v>
      </c>
      <c r="H94" t="s">
        <v>3366</v>
      </c>
      <c r="I94" t="s">
        <v>3368</v>
      </c>
      <c r="J94" t="s">
        <v>3370</v>
      </c>
      <c r="K94">
        <v>103</v>
      </c>
      <c r="L94">
        <v>4</v>
      </c>
      <c r="M94">
        <v>4</v>
      </c>
      <c r="N94">
        <v>2021</v>
      </c>
      <c r="O94" t="s">
        <v>3376</v>
      </c>
      <c r="P94" t="str">
        <f>HYPERLINK("http://dx.doi.org/10.3390/microorganisms9091952","http://dx.doi.org/10.3390/microorganisms9091952")</f>
        <v>http://dx.doi.org/10.3390/microorganisms9091952</v>
      </c>
      <c r="Q94" t="s">
        <v>587</v>
      </c>
      <c r="R94" t="s">
        <v>587</v>
      </c>
      <c r="S94" s="2" t="s">
        <v>3827</v>
      </c>
      <c r="T94" t="s">
        <v>3829</v>
      </c>
      <c r="U94" t="s">
        <v>3832</v>
      </c>
    </row>
    <row r="95" spans="1:21" x14ac:dyDescent="0.25">
      <c r="A95" t="s">
        <v>3810</v>
      </c>
      <c r="B95" t="s">
        <v>3413</v>
      </c>
      <c r="C95" t="s">
        <v>3415</v>
      </c>
      <c r="D95" t="s">
        <v>302</v>
      </c>
      <c r="E95" t="s">
        <v>3416</v>
      </c>
      <c r="F95" t="s">
        <v>3417</v>
      </c>
      <c r="G95" s="2" t="s">
        <v>3418</v>
      </c>
      <c r="H95" t="s">
        <v>3419</v>
      </c>
      <c r="I95" t="s">
        <v>3421</v>
      </c>
      <c r="J95" t="s">
        <v>3422</v>
      </c>
      <c r="K95">
        <v>139</v>
      </c>
      <c r="L95">
        <v>2</v>
      </c>
      <c r="M95">
        <v>2</v>
      </c>
      <c r="N95">
        <v>2021</v>
      </c>
      <c r="O95" t="s">
        <v>3424</v>
      </c>
      <c r="P95" t="str">
        <f>HYPERLINK("http://dx.doi.org/10.1186/s13071-021-04875-3","http://dx.doi.org/10.1186/s13071-021-04875-3")</f>
        <v>http://dx.doi.org/10.1186/s13071-021-04875-3</v>
      </c>
      <c r="Q95" t="s">
        <v>320</v>
      </c>
      <c r="R95" t="s">
        <v>320</v>
      </c>
      <c r="S95" s="2" t="s">
        <v>3133</v>
      </c>
      <c r="T95" t="s">
        <v>3829</v>
      </c>
      <c r="U95" t="s">
        <v>3832</v>
      </c>
    </row>
    <row r="96" spans="1:21" x14ac:dyDescent="0.25">
      <c r="A96" t="s">
        <v>3641</v>
      </c>
      <c r="B96" t="s">
        <v>346</v>
      </c>
      <c r="C96" t="s">
        <v>348</v>
      </c>
      <c r="D96" t="s">
        <v>349</v>
      </c>
      <c r="E96" t="s">
        <v>350</v>
      </c>
      <c r="F96" t="s">
        <v>351</v>
      </c>
      <c r="G96" s="2" t="s">
        <v>352</v>
      </c>
      <c r="H96" t="s">
        <v>353</v>
      </c>
      <c r="I96" t="s">
        <v>355</v>
      </c>
      <c r="J96" t="s">
        <v>357</v>
      </c>
      <c r="K96">
        <v>176</v>
      </c>
      <c r="L96">
        <v>4</v>
      </c>
      <c r="M96">
        <v>5</v>
      </c>
      <c r="N96">
        <v>2020</v>
      </c>
      <c r="O96" t="s">
        <v>365</v>
      </c>
      <c r="P96" t="str">
        <f>HYPERLINK("http://dx.doi.org/10.1016/j.dci.2019.103579","http://dx.doi.org/10.1016/j.dci.2019.103579")</f>
        <v>http://dx.doi.org/10.1016/j.dci.2019.103579</v>
      </c>
      <c r="Q96" t="s">
        <v>366</v>
      </c>
      <c r="R96" t="s">
        <v>366</v>
      </c>
      <c r="S96" s="2" t="s">
        <v>3133</v>
      </c>
      <c r="T96" t="s">
        <v>3829</v>
      </c>
      <c r="U96" t="s">
        <v>3832</v>
      </c>
    </row>
    <row r="97" spans="1:21" x14ac:dyDescent="0.25">
      <c r="A97" t="s">
        <v>3701</v>
      </c>
      <c r="B97" t="s">
        <v>1548</v>
      </c>
      <c r="C97" t="s">
        <v>1550</v>
      </c>
      <c r="D97" t="s">
        <v>1551</v>
      </c>
      <c r="E97" t="s">
        <v>1552</v>
      </c>
      <c r="F97" t="s">
        <v>1553</v>
      </c>
      <c r="G97" s="2" t="s">
        <v>1554</v>
      </c>
      <c r="H97" t="s">
        <v>1555</v>
      </c>
      <c r="I97" t="s">
        <v>539</v>
      </c>
      <c r="J97" t="s">
        <v>1557</v>
      </c>
      <c r="K97">
        <v>31</v>
      </c>
      <c r="L97">
        <v>1</v>
      </c>
      <c r="M97">
        <v>1</v>
      </c>
      <c r="N97">
        <v>2020</v>
      </c>
      <c r="O97" t="s">
        <v>1565</v>
      </c>
      <c r="P97" t="str">
        <f>HYPERLINK("http://dx.doi.org/10.1590/S1984-29612020044","http://dx.doi.org/10.1590/S1984-29612020044")</f>
        <v>http://dx.doi.org/10.1590/S1984-29612020044</v>
      </c>
      <c r="Q97" t="s">
        <v>632</v>
      </c>
      <c r="R97" t="s">
        <v>632</v>
      </c>
      <c r="S97" s="2" t="s">
        <v>3133</v>
      </c>
      <c r="T97" t="s">
        <v>3829</v>
      </c>
      <c r="U97" t="s">
        <v>3832</v>
      </c>
    </row>
    <row r="98" spans="1:21" x14ac:dyDescent="0.25">
      <c r="A98" t="s">
        <v>3766</v>
      </c>
      <c r="B98" t="s">
        <v>2643</v>
      </c>
      <c r="C98" t="s">
        <v>2645</v>
      </c>
      <c r="D98" t="s">
        <v>396</v>
      </c>
      <c r="E98" t="s">
        <v>2646</v>
      </c>
      <c r="F98" t="s">
        <v>2647</v>
      </c>
      <c r="G98" s="2" t="s">
        <v>2648</v>
      </c>
      <c r="H98" t="s">
        <v>2649</v>
      </c>
      <c r="I98" t="s">
        <v>140</v>
      </c>
      <c r="J98" t="s">
        <v>74</v>
      </c>
      <c r="K98">
        <v>67</v>
      </c>
      <c r="L98">
        <v>4</v>
      </c>
      <c r="M98">
        <v>4</v>
      </c>
      <c r="N98">
        <v>2020</v>
      </c>
      <c r="O98" t="s">
        <v>2652</v>
      </c>
      <c r="P98" t="str">
        <f>HYPERLINK("http://dx.doi.org/10.1590/0074-02760200236","http://dx.doi.org/10.1590/0074-02760200236")</f>
        <v>http://dx.doi.org/10.1590/0074-02760200236</v>
      </c>
      <c r="Q98" t="s">
        <v>320</v>
      </c>
      <c r="R98" t="s">
        <v>320</v>
      </c>
      <c r="S98" s="2" t="s">
        <v>3133</v>
      </c>
      <c r="T98" t="s">
        <v>3829</v>
      </c>
      <c r="U98" t="s">
        <v>3832</v>
      </c>
    </row>
    <row r="99" spans="1:21" x14ac:dyDescent="0.25">
      <c r="A99" t="s">
        <v>3772</v>
      </c>
      <c r="B99" t="s">
        <v>2737</v>
      </c>
      <c r="C99" t="s">
        <v>2739</v>
      </c>
      <c r="D99" t="s">
        <v>2740</v>
      </c>
      <c r="E99" t="s">
        <v>2741</v>
      </c>
      <c r="F99" t="s">
        <v>2742</v>
      </c>
      <c r="G99" t="s">
        <v>2743</v>
      </c>
      <c r="H99" t="s">
        <v>2744</v>
      </c>
      <c r="I99" t="s">
        <v>2746</v>
      </c>
      <c r="J99" t="s">
        <v>2748</v>
      </c>
      <c r="K99">
        <v>48</v>
      </c>
      <c r="L99">
        <v>6</v>
      </c>
      <c r="M99">
        <v>6</v>
      </c>
      <c r="N99">
        <v>2020</v>
      </c>
      <c r="O99" t="s">
        <v>2752</v>
      </c>
      <c r="P99" t="str">
        <f>HYPERLINK("http://dx.doi.org/10.1016/j.renene.2019.10.053","http://dx.doi.org/10.1016/j.renene.2019.10.053")</f>
        <v>http://dx.doi.org/10.1016/j.renene.2019.10.053</v>
      </c>
      <c r="Q99" t="s">
        <v>2753</v>
      </c>
      <c r="R99" t="s">
        <v>2754</v>
      </c>
      <c r="S99" t="s">
        <v>3827</v>
      </c>
      <c r="T99" t="s">
        <v>3829</v>
      </c>
      <c r="U99" t="s">
        <v>3832</v>
      </c>
    </row>
    <row r="100" spans="1:21" x14ac:dyDescent="0.25">
      <c r="A100" t="s">
        <v>3774</v>
      </c>
      <c r="B100" t="s">
        <v>2777</v>
      </c>
      <c r="C100" t="s">
        <v>2780</v>
      </c>
      <c r="D100" t="s">
        <v>2781</v>
      </c>
      <c r="E100" t="s">
        <v>74</v>
      </c>
      <c r="F100" t="s">
        <v>2784</v>
      </c>
      <c r="G100" s="2" t="s">
        <v>2785</v>
      </c>
      <c r="H100" t="s">
        <v>2786</v>
      </c>
      <c r="I100" t="s">
        <v>2788</v>
      </c>
      <c r="J100" t="s">
        <v>74</v>
      </c>
      <c r="K100">
        <v>56</v>
      </c>
      <c r="L100">
        <v>3</v>
      </c>
      <c r="M100">
        <v>6</v>
      </c>
      <c r="N100">
        <v>2020</v>
      </c>
      <c r="O100" t="s">
        <v>2796</v>
      </c>
      <c r="P100" t="str">
        <f>HYPERLINK("http://dx.doi.org/10.1016/bs.apar.2020.02.002","http://dx.doi.org/10.1016/bs.apar.2020.02.002")</f>
        <v>http://dx.doi.org/10.1016/bs.apar.2020.02.002</v>
      </c>
      <c r="Q100" t="s">
        <v>2797</v>
      </c>
      <c r="R100" t="s">
        <v>2797</v>
      </c>
      <c r="S100" s="2" t="s">
        <v>3133</v>
      </c>
      <c r="T100" t="s">
        <v>3829</v>
      </c>
      <c r="U100" t="s">
        <v>3832</v>
      </c>
    </row>
    <row r="101" spans="1:21" x14ac:dyDescent="0.25">
      <c r="A101" t="s">
        <v>3781</v>
      </c>
      <c r="B101" t="s">
        <v>2898</v>
      </c>
      <c r="C101" t="s">
        <v>2900</v>
      </c>
      <c r="D101" t="s">
        <v>1762</v>
      </c>
      <c r="E101" t="s">
        <v>2901</v>
      </c>
      <c r="F101" t="s">
        <v>2902</v>
      </c>
      <c r="G101" s="2" t="s">
        <v>2903</v>
      </c>
      <c r="H101" t="s">
        <v>2904</v>
      </c>
      <c r="I101" t="s">
        <v>2906</v>
      </c>
      <c r="J101" t="s">
        <v>2908</v>
      </c>
      <c r="K101">
        <v>45</v>
      </c>
      <c r="L101">
        <v>1</v>
      </c>
      <c r="M101">
        <v>1</v>
      </c>
      <c r="N101">
        <v>2020</v>
      </c>
      <c r="O101" t="s">
        <v>2910</v>
      </c>
      <c r="P101" t="str">
        <f>HYPERLINK("http://dx.doi.org/10.1016/j.heliyon.2020.e05150","http://dx.doi.org/10.1016/j.heliyon.2020.e05150")</f>
        <v>http://dx.doi.org/10.1016/j.heliyon.2020.e05150</v>
      </c>
      <c r="Q101" t="s">
        <v>1197</v>
      </c>
      <c r="R101" t="s">
        <v>1198</v>
      </c>
      <c r="S101" s="2" t="s">
        <v>3133</v>
      </c>
      <c r="T101" t="s">
        <v>3829</v>
      </c>
      <c r="U101" t="s">
        <v>3832</v>
      </c>
    </row>
    <row r="102" spans="1:21" x14ac:dyDescent="0.25">
      <c r="A102" t="s">
        <v>3805</v>
      </c>
      <c r="B102" t="s">
        <v>3323</v>
      </c>
      <c r="C102" t="s">
        <v>3325</v>
      </c>
      <c r="D102" t="s">
        <v>302</v>
      </c>
      <c r="E102" t="s">
        <v>3326</v>
      </c>
      <c r="F102" t="s">
        <v>3327</v>
      </c>
      <c r="G102" s="2" t="s">
        <v>3328</v>
      </c>
      <c r="H102" t="s">
        <v>3329</v>
      </c>
      <c r="I102" t="s">
        <v>3331</v>
      </c>
      <c r="J102" t="s">
        <v>3333</v>
      </c>
      <c r="K102">
        <v>94</v>
      </c>
      <c r="L102">
        <v>15</v>
      </c>
      <c r="M102">
        <v>16</v>
      </c>
      <c r="N102">
        <v>2020</v>
      </c>
      <c r="O102" t="s">
        <v>3337</v>
      </c>
      <c r="P102" t="str">
        <f>HYPERLINK("http://dx.doi.org/10.1186/s13071-020-04213-z","http://dx.doi.org/10.1186/s13071-020-04213-z")</f>
        <v>http://dx.doi.org/10.1186/s13071-020-04213-z</v>
      </c>
      <c r="Q102" t="s">
        <v>320</v>
      </c>
      <c r="R102" t="s">
        <v>320</v>
      </c>
      <c r="S102" s="2" t="s">
        <v>3133</v>
      </c>
      <c r="T102" t="s">
        <v>3829</v>
      </c>
      <c r="U102" t="s">
        <v>3832</v>
      </c>
    </row>
    <row r="103" spans="1:21" x14ac:dyDescent="0.25">
      <c r="A103" t="s">
        <v>3655</v>
      </c>
      <c r="B103" t="s">
        <v>655</v>
      </c>
      <c r="C103" t="s">
        <v>657</v>
      </c>
      <c r="D103" t="s">
        <v>658</v>
      </c>
      <c r="E103" t="s">
        <v>659</v>
      </c>
      <c r="F103" t="s">
        <v>660</v>
      </c>
      <c r="G103" t="s">
        <v>661</v>
      </c>
      <c r="H103" t="s">
        <v>662</v>
      </c>
      <c r="I103" t="s">
        <v>664</v>
      </c>
      <c r="J103" t="s">
        <v>74</v>
      </c>
      <c r="K103">
        <v>65</v>
      </c>
      <c r="L103">
        <v>19</v>
      </c>
      <c r="M103">
        <v>19</v>
      </c>
      <c r="N103">
        <v>2019</v>
      </c>
      <c r="O103" t="s">
        <v>672</v>
      </c>
      <c r="P103" t="str">
        <f>HYPERLINK("http://dx.doi.org/10.1093/gigascience/giz124","http://dx.doi.org/10.1093/gigascience/giz124")</f>
        <v>http://dx.doi.org/10.1093/gigascience/giz124</v>
      </c>
      <c r="Q103" t="s">
        <v>673</v>
      </c>
      <c r="R103" t="s">
        <v>674</v>
      </c>
      <c r="S103" t="s">
        <v>3827</v>
      </c>
      <c r="T103" t="s">
        <v>3829</v>
      </c>
      <c r="U103" t="s">
        <v>3832</v>
      </c>
    </row>
    <row r="104" spans="1:21" x14ac:dyDescent="0.25">
      <c r="A104" t="s">
        <v>3686</v>
      </c>
      <c r="B104" t="s">
        <v>1264</v>
      </c>
      <c r="C104" t="s">
        <v>1266</v>
      </c>
      <c r="D104" t="s">
        <v>1267</v>
      </c>
      <c r="E104" t="s">
        <v>1268</v>
      </c>
      <c r="F104" t="s">
        <v>1269</v>
      </c>
      <c r="G104" t="s">
        <v>1270</v>
      </c>
      <c r="H104" t="s">
        <v>1271</v>
      </c>
      <c r="I104" t="s">
        <v>1273</v>
      </c>
      <c r="J104" t="s">
        <v>1275</v>
      </c>
      <c r="K104">
        <v>25</v>
      </c>
      <c r="L104">
        <v>1</v>
      </c>
      <c r="M104">
        <v>1</v>
      </c>
      <c r="N104">
        <v>2019</v>
      </c>
      <c r="O104" t="s">
        <v>1283</v>
      </c>
      <c r="P104" t="str">
        <f>HYPERLINK("http://dx.doi.org/10.11113/jt.v81.12533","http://dx.doi.org/10.11113/jt.v81.12533")</f>
        <v>http://dx.doi.org/10.11113/jt.v81.12533</v>
      </c>
      <c r="Q104" t="s">
        <v>1284</v>
      </c>
      <c r="R104" t="s">
        <v>1285</v>
      </c>
      <c r="S104" t="s">
        <v>3827</v>
      </c>
      <c r="T104" t="s">
        <v>3829</v>
      </c>
      <c r="U104" t="s">
        <v>3832</v>
      </c>
    </row>
    <row r="105" spans="1:21" x14ac:dyDescent="0.25">
      <c r="A105" t="s">
        <v>3708</v>
      </c>
      <c r="B105" t="s">
        <v>1664</v>
      </c>
      <c r="C105" t="s">
        <v>1667</v>
      </c>
      <c r="D105" t="s">
        <v>1668</v>
      </c>
      <c r="E105" t="s">
        <v>74</v>
      </c>
      <c r="F105" t="s">
        <v>1673</v>
      </c>
      <c r="G105" t="s">
        <v>1674</v>
      </c>
      <c r="H105" t="s">
        <v>1675</v>
      </c>
      <c r="I105" t="s">
        <v>1677</v>
      </c>
      <c r="J105" t="s">
        <v>1679</v>
      </c>
      <c r="K105">
        <v>27</v>
      </c>
      <c r="L105">
        <v>0</v>
      </c>
      <c r="M105">
        <v>0</v>
      </c>
      <c r="N105">
        <v>2019</v>
      </c>
      <c r="O105" t="s">
        <v>1686</v>
      </c>
      <c r="P105" t="str">
        <f>HYPERLINK("http://dx.doi.org/10.1088/1755-1315/250/1/012051","http://dx.doi.org/10.1088/1755-1315/250/1/012051")</f>
        <v>http://dx.doi.org/10.1088/1755-1315/250/1/012051</v>
      </c>
      <c r="Q105" t="s">
        <v>1687</v>
      </c>
      <c r="R105" t="s">
        <v>127</v>
      </c>
      <c r="S105" t="s">
        <v>3827</v>
      </c>
      <c r="T105" t="s">
        <v>3829</v>
      </c>
      <c r="U105" t="s">
        <v>3832</v>
      </c>
    </row>
    <row r="106" spans="1:21" x14ac:dyDescent="0.25">
      <c r="A106" t="s">
        <v>3740</v>
      </c>
      <c r="B106" t="s">
        <v>2179</v>
      </c>
      <c r="C106" t="s">
        <v>2181</v>
      </c>
      <c r="D106" t="s">
        <v>2182</v>
      </c>
      <c r="E106" t="s">
        <v>74</v>
      </c>
      <c r="F106" t="s">
        <v>2183</v>
      </c>
      <c r="G106" s="2" t="s">
        <v>2184</v>
      </c>
      <c r="H106" t="s">
        <v>2185</v>
      </c>
      <c r="I106" t="s">
        <v>2187</v>
      </c>
      <c r="J106" t="s">
        <v>2189</v>
      </c>
      <c r="K106">
        <v>93</v>
      </c>
      <c r="L106">
        <v>5</v>
      </c>
      <c r="M106">
        <v>8</v>
      </c>
      <c r="N106">
        <v>2019</v>
      </c>
      <c r="O106" t="s">
        <v>2197</v>
      </c>
      <c r="P106" t="str">
        <f>HYPERLINK("http://dx.doi.org/10.1093/mollus/eyy062","http://dx.doi.org/10.1093/mollus/eyy062")</f>
        <v>http://dx.doi.org/10.1093/mollus/eyy062</v>
      </c>
      <c r="Q106" t="s">
        <v>999</v>
      </c>
      <c r="R106" t="s">
        <v>999</v>
      </c>
      <c r="S106" s="2" t="s">
        <v>3133</v>
      </c>
      <c r="T106" t="s">
        <v>3829</v>
      </c>
      <c r="U106" t="s">
        <v>3832</v>
      </c>
    </row>
    <row r="107" spans="1:21" x14ac:dyDescent="0.25">
      <c r="A107" t="s">
        <v>3742</v>
      </c>
      <c r="B107" t="s">
        <v>2218</v>
      </c>
      <c r="C107" t="s">
        <v>2220</v>
      </c>
      <c r="D107" t="s">
        <v>184</v>
      </c>
      <c r="E107" t="s">
        <v>2221</v>
      </c>
      <c r="F107" t="s">
        <v>2222</v>
      </c>
      <c r="G107" t="s">
        <v>2223</v>
      </c>
      <c r="H107" t="s">
        <v>2224</v>
      </c>
      <c r="I107" t="s">
        <v>2226</v>
      </c>
      <c r="J107" t="s">
        <v>2228</v>
      </c>
      <c r="K107">
        <v>32</v>
      </c>
      <c r="L107">
        <v>1</v>
      </c>
      <c r="M107">
        <v>1</v>
      </c>
      <c r="N107">
        <v>2019</v>
      </c>
      <c r="O107" t="s">
        <v>2232</v>
      </c>
      <c r="P107" t="str">
        <f>HYPERLINK("http://dx.doi.org/10.1590/1519-6984.188914","http://dx.doi.org/10.1590/1519-6984.188914")</f>
        <v>http://dx.doi.org/10.1590/1519-6984.188914</v>
      </c>
      <c r="Q107" t="s">
        <v>202</v>
      </c>
      <c r="R107" t="s">
        <v>203</v>
      </c>
      <c r="S107" s="2" t="s">
        <v>3133</v>
      </c>
      <c r="T107" t="s">
        <v>3829</v>
      </c>
      <c r="U107" t="s">
        <v>3832</v>
      </c>
    </row>
    <row r="108" spans="1:21" x14ac:dyDescent="0.25">
      <c r="A108" t="s">
        <v>3747</v>
      </c>
      <c r="B108" t="s">
        <v>2307</v>
      </c>
      <c r="C108" s="2" t="s">
        <v>2309</v>
      </c>
      <c r="D108" t="s">
        <v>1762</v>
      </c>
      <c r="E108" t="s">
        <v>2310</v>
      </c>
      <c r="F108" t="s">
        <v>74</v>
      </c>
      <c r="G108" t="s">
        <v>2311</v>
      </c>
      <c r="H108" t="s">
        <v>2312</v>
      </c>
      <c r="I108" t="s">
        <v>2314</v>
      </c>
      <c r="J108" t="s">
        <v>2316</v>
      </c>
      <c r="K108">
        <v>12</v>
      </c>
      <c r="L108">
        <v>2</v>
      </c>
      <c r="M108">
        <v>2</v>
      </c>
      <c r="N108">
        <v>2019</v>
      </c>
      <c r="O108" t="s">
        <v>2318</v>
      </c>
      <c r="P108" t="str">
        <f>HYPERLINK("http://dx.doi.org/10.1016/j.heliyon.2019.e01546","http://dx.doi.org/10.1016/j.heliyon.2019.e01546")</f>
        <v>http://dx.doi.org/10.1016/j.heliyon.2019.e01546</v>
      </c>
      <c r="Q108" t="s">
        <v>1197</v>
      </c>
      <c r="R108" t="s">
        <v>1198</v>
      </c>
      <c r="S108" s="2" t="s">
        <v>3133</v>
      </c>
      <c r="T108" t="s">
        <v>3829</v>
      </c>
      <c r="U108" t="s">
        <v>3832</v>
      </c>
    </row>
    <row r="109" spans="1:21" x14ac:dyDescent="0.25">
      <c r="A109" t="s">
        <v>3639</v>
      </c>
      <c r="B109" t="s">
        <v>299</v>
      </c>
      <c r="C109" t="s">
        <v>301</v>
      </c>
      <c r="D109" t="s">
        <v>302</v>
      </c>
      <c r="E109" t="s">
        <v>303</v>
      </c>
      <c r="F109" t="s">
        <v>304</v>
      </c>
      <c r="G109" s="2" t="s">
        <v>305</v>
      </c>
      <c r="H109" t="s">
        <v>306</v>
      </c>
      <c r="I109" t="s">
        <v>308</v>
      </c>
      <c r="J109" t="s">
        <v>74</v>
      </c>
      <c r="K109">
        <v>51</v>
      </c>
      <c r="L109">
        <v>3</v>
      </c>
      <c r="M109">
        <v>3</v>
      </c>
      <c r="N109">
        <v>2018</v>
      </c>
      <c r="O109" t="s">
        <v>319</v>
      </c>
      <c r="P109" t="str">
        <f>HYPERLINK("http://dx.doi.org/10.1186/s13071-018-2710-2","http://dx.doi.org/10.1186/s13071-018-2710-2")</f>
        <v>http://dx.doi.org/10.1186/s13071-018-2710-2</v>
      </c>
      <c r="Q109" t="s">
        <v>320</v>
      </c>
      <c r="R109" t="s">
        <v>320</v>
      </c>
      <c r="S109" s="2" t="s">
        <v>3133</v>
      </c>
      <c r="T109" t="s">
        <v>3829</v>
      </c>
      <c r="U109" t="s">
        <v>3832</v>
      </c>
    </row>
    <row r="110" spans="1:21" x14ac:dyDescent="0.25">
      <c r="A110" t="s">
        <v>3647</v>
      </c>
      <c r="B110" t="s">
        <v>486</v>
      </c>
      <c r="C110" t="s">
        <v>488</v>
      </c>
      <c r="D110" t="s">
        <v>489</v>
      </c>
      <c r="E110" t="s">
        <v>490</v>
      </c>
      <c r="F110" t="s">
        <v>491</v>
      </c>
      <c r="G110" t="s">
        <v>492</v>
      </c>
      <c r="H110" t="s">
        <v>493</v>
      </c>
      <c r="I110" t="s">
        <v>495</v>
      </c>
      <c r="J110" t="s">
        <v>497</v>
      </c>
      <c r="K110">
        <v>63</v>
      </c>
      <c r="L110">
        <v>9</v>
      </c>
      <c r="M110">
        <v>10</v>
      </c>
      <c r="N110">
        <v>2018</v>
      </c>
      <c r="O110" t="s">
        <v>505</v>
      </c>
      <c r="P110" t="str">
        <f>HYPERLINK("http://dx.doi.org/10.1016/j.ibiod.2017.10.006","http://dx.doi.org/10.1016/j.ibiod.2017.10.006")</f>
        <v>http://dx.doi.org/10.1016/j.ibiod.2017.10.006</v>
      </c>
      <c r="Q110" t="s">
        <v>506</v>
      </c>
      <c r="R110" t="s">
        <v>507</v>
      </c>
      <c r="S110" s="2" t="s">
        <v>3133</v>
      </c>
      <c r="T110" t="s">
        <v>3829</v>
      </c>
      <c r="U110" t="s">
        <v>3832</v>
      </c>
    </row>
    <row r="111" spans="1:21" x14ac:dyDescent="0.25">
      <c r="A111" t="s">
        <v>3654</v>
      </c>
      <c r="B111" t="s">
        <v>636</v>
      </c>
      <c r="C111" t="s">
        <v>638</v>
      </c>
      <c r="D111" t="s">
        <v>532</v>
      </c>
      <c r="E111" t="s">
        <v>639</v>
      </c>
      <c r="F111" t="s">
        <v>640</v>
      </c>
      <c r="G111" s="2" t="s">
        <v>641</v>
      </c>
      <c r="H111" t="s">
        <v>642</v>
      </c>
      <c r="I111" t="s">
        <v>644</v>
      </c>
      <c r="J111" t="s">
        <v>646</v>
      </c>
      <c r="K111">
        <v>42</v>
      </c>
      <c r="L111">
        <v>6</v>
      </c>
      <c r="M111">
        <v>7</v>
      </c>
      <c r="N111">
        <v>2018</v>
      </c>
      <c r="O111" t="s">
        <v>652</v>
      </c>
      <c r="P111" t="str">
        <f>HYPERLINK("http://dx.doi.org/10.1007/s00436-018-5859-x","http://dx.doi.org/10.1007/s00436-018-5859-x")</f>
        <v>http://dx.doi.org/10.1007/s00436-018-5859-x</v>
      </c>
      <c r="Q111" t="s">
        <v>550</v>
      </c>
      <c r="R111" t="s">
        <v>550</v>
      </c>
      <c r="S111" s="2" t="s">
        <v>3133</v>
      </c>
      <c r="T111" t="s">
        <v>3829</v>
      </c>
      <c r="U111" t="s">
        <v>3832</v>
      </c>
    </row>
    <row r="112" spans="1:21" x14ac:dyDescent="0.25">
      <c r="A112" t="s">
        <v>3670</v>
      </c>
      <c r="B112" t="s">
        <v>940</v>
      </c>
      <c r="C112" s="2" t="s">
        <v>942</v>
      </c>
      <c r="D112" t="s">
        <v>757</v>
      </c>
      <c r="E112" t="s">
        <v>943</v>
      </c>
      <c r="F112" t="s">
        <v>944</v>
      </c>
      <c r="G112" t="s">
        <v>945</v>
      </c>
      <c r="H112" t="s">
        <v>946</v>
      </c>
      <c r="I112" t="s">
        <v>948</v>
      </c>
      <c r="J112" t="s">
        <v>950</v>
      </c>
      <c r="K112">
        <v>31</v>
      </c>
      <c r="L112">
        <v>0</v>
      </c>
      <c r="M112">
        <v>4</v>
      </c>
      <c r="N112">
        <v>2018</v>
      </c>
      <c r="O112" t="s">
        <v>953</v>
      </c>
      <c r="P112" t="str">
        <f>HYPERLINK("http://dx.doi.org/10.1016/j.actatropica.2018.04.019","http://dx.doi.org/10.1016/j.actatropica.2018.04.019")</f>
        <v>http://dx.doi.org/10.1016/j.actatropica.2018.04.019</v>
      </c>
      <c r="Q112" t="s">
        <v>320</v>
      </c>
      <c r="R112" t="s">
        <v>320</v>
      </c>
      <c r="S112" s="2" t="s">
        <v>3133</v>
      </c>
      <c r="T112" t="s">
        <v>3829</v>
      </c>
      <c r="U112" t="s">
        <v>3832</v>
      </c>
    </row>
    <row r="113" spans="1:21" x14ac:dyDescent="0.25">
      <c r="A113" t="s">
        <v>3712</v>
      </c>
      <c r="B113" t="s">
        <v>1744</v>
      </c>
      <c r="C113" t="s">
        <v>1746</v>
      </c>
      <c r="D113" t="s">
        <v>532</v>
      </c>
      <c r="E113" t="s">
        <v>1747</v>
      </c>
      <c r="F113" t="s">
        <v>1748</v>
      </c>
      <c r="G113" s="2" t="s">
        <v>1749</v>
      </c>
      <c r="H113" t="s">
        <v>1750</v>
      </c>
      <c r="I113" t="s">
        <v>1752</v>
      </c>
      <c r="J113" t="s">
        <v>1753</v>
      </c>
      <c r="K113">
        <v>89</v>
      </c>
      <c r="L113">
        <v>6</v>
      </c>
      <c r="M113">
        <v>6</v>
      </c>
      <c r="N113">
        <v>2018</v>
      </c>
      <c r="O113" t="s">
        <v>1756</v>
      </c>
      <c r="P113" t="str">
        <f>HYPERLINK("http://dx.doi.org/10.1007/s00436-018-5803-0","http://dx.doi.org/10.1007/s00436-018-5803-0")</f>
        <v>http://dx.doi.org/10.1007/s00436-018-5803-0</v>
      </c>
      <c r="Q113" t="s">
        <v>550</v>
      </c>
      <c r="R113" t="s">
        <v>550</v>
      </c>
      <c r="S113" s="2" t="s">
        <v>3133</v>
      </c>
      <c r="T113" t="s">
        <v>3829</v>
      </c>
      <c r="U113" t="s">
        <v>3832</v>
      </c>
    </row>
    <row r="114" spans="1:21" x14ac:dyDescent="0.25">
      <c r="A114" t="s">
        <v>3752</v>
      </c>
      <c r="B114" t="s">
        <v>2396</v>
      </c>
      <c r="C114" t="s">
        <v>2398</v>
      </c>
      <c r="D114" t="s">
        <v>2063</v>
      </c>
      <c r="E114" t="s">
        <v>2399</v>
      </c>
      <c r="F114" t="s">
        <v>2400</v>
      </c>
      <c r="G114" s="2" t="s">
        <v>2401</v>
      </c>
      <c r="H114" t="s">
        <v>2402</v>
      </c>
      <c r="I114" t="s">
        <v>2404</v>
      </c>
      <c r="J114" t="s">
        <v>74</v>
      </c>
      <c r="K114">
        <v>47</v>
      </c>
      <c r="L114">
        <v>1</v>
      </c>
      <c r="M114">
        <v>3</v>
      </c>
      <c r="N114">
        <v>2018</v>
      </c>
      <c r="O114" t="s">
        <v>2405</v>
      </c>
      <c r="P114" t="str">
        <f>HYPERLINK("http://dx.doi.org/10.7705/biomedica.v38i0.3407","http://dx.doi.org/10.7705/biomedica.v38i0.3407")</f>
        <v>http://dx.doi.org/10.7705/biomedica.v38i0.3407</v>
      </c>
      <c r="Q114" t="s">
        <v>2077</v>
      </c>
      <c r="R114" t="s">
        <v>2077</v>
      </c>
      <c r="S114" s="2" t="s">
        <v>3133</v>
      </c>
      <c r="T114" t="s">
        <v>3829</v>
      </c>
      <c r="U114" t="s">
        <v>3832</v>
      </c>
    </row>
    <row r="115" spans="1:21" x14ac:dyDescent="0.25">
      <c r="A115" t="s">
        <v>3780</v>
      </c>
      <c r="B115" t="s">
        <v>2881</v>
      </c>
      <c r="C115" t="s">
        <v>2883</v>
      </c>
      <c r="D115" t="s">
        <v>618</v>
      </c>
      <c r="E115" t="s">
        <v>2884</v>
      </c>
      <c r="F115" t="s">
        <v>2885</v>
      </c>
      <c r="G115" t="s">
        <v>2886</v>
      </c>
      <c r="H115" t="s">
        <v>2887</v>
      </c>
      <c r="I115" t="s">
        <v>2889</v>
      </c>
      <c r="J115" t="s">
        <v>2891</v>
      </c>
      <c r="K115">
        <v>39</v>
      </c>
      <c r="L115">
        <v>4</v>
      </c>
      <c r="M115">
        <v>4</v>
      </c>
      <c r="N115">
        <v>2018</v>
      </c>
      <c r="O115" t="s">
        <v>2895</v>
      </c>
      <c r="P115" t="str">
        <f>HYPERLINK("http://dx.doi.org/10.1016/j.vetpar.2018.01.002","http://dx.doi.org/10.1016/j.vetpar.2018.01.002")</f>
        <v>http://dx.doi.org/10.1016/j.vetpar.2018.01.002</v>
      </c>
      <c r="Q115" t="s">
        <v>632</v>
      </c>
      <c r="R115" t="s">
        <v>632</v>
      </c>
      <c r="S115" t="s">
        <v>3827</v>
      </c>
      <c r="T115" t="s">
        <v>3829</v>
      </c>
      <c r="U115" t="s">
        <v>3832</v>
      </c>
    </row>
    <row r="116" spans="1:21" x14ac:dyDescent="0.25">
      <c r="A116" t="s">
        <v>3782</v>
      </c>
      <c r="B116" t="s">
        <v>2913</v>
      </c>
      <c r="C116" t="s">
        <v>2915</v>
      </c>
      <c r="D116" t="s">
        <v>2916</v>
      </c>
      <c r="E116" t="s">
        <v>2917</v>
      </c>
      <c r="F116" t="s">
        <v>2918</v>
      </c>
      <c r="G116" s="2" t="s">
        <v>2919</v>
      </c>
      <c r="H116" t="s">
        <v>2920</v>
      </c>
      <c r="I116" t="s">
        <v>2922</v>
      </c>
      <c r="J116" t="s">
        <v>74</v>
      </c>
      <c r="K116">
        <v>41</v>
      </c>
      <c r="L116">
        <v>8</v>
      </c>
      <c r="M116">
        <v>9</v>
      </c>
      <c r="N116">
        <v>2018</v>
      </c>
      <c r="O116" t="s">
        <v>2931</v>
      </c>
      <c r="P116" t="str">
        <f>HYPERLINK("http://dx.doi.org/10.1186/s40249-018-0482-8","http://dx.doi.org/10.1186/s40249-018-0482-8")</f>
        <v>http://dx.doi.org/10.1186/s40249-018-0482-8</v>
      </c>
      <c r="Q116" t="s">
        <v>872</v>
      </c>
      <c r="R116" t="s">
        <v>872</v>
      </c>
      <c r="S116" s="2" t="s">
        <v>3133</v>
      </c>
      <c r="T116" t="s">
        <v>3829</v>
      </c>
      <c r="U116" t="s">
        <v>3832</v>
      </c>
    </row>
    <row r="117" spans="1:21" x14ac:dyDescent="0.25">
      <c r="A117" t="s">
        <v>3788</v>
      </c>
      <c r="B117" t="s">
        <v>3027</v>
      </c>
      <c r="C117" t="s">
        <v>3029</v>
      </c>
      <c r="D117" t="s">
        <v>3030</v>
      </c>
      <c r="E117" t="s">
        <v>3031</v>
      </c>
      <c r="F117" t="s">
        <v>3032</v>
      </c>
      <c r="G117" t="s">
        <v>3033</v>
      </c>
      <c r="H117" t="s">
        <v>3034</v>
      </c>
      <c r="I117" t="s">
        <v>3036</v>
      </c>
      <c r="J117" t="s">
        <v>497</v>
      </c>
      <c r="K117">
        <v>101</v>
      </c>
      <c r="L117">
        <v>23</v>
      </c>
      <c r="M117">
        <v>26</v>
      </c>
      <c r="N117">
        <v>2018</v>
      </c>
      <c r="O117" t="s">
        <v>3044</v>
      </c>
      <c r="P117" t="str">
        <f>HYPERLINK("http://dx.doi.org/10.1016/j.procbio.2018.08.001","http://dx.doi.org/10.1016/j.procbio.2018.08.001")</f>
        <v>http://dx.doi.org/10.1016/j.procbio.2018.08.001</v>
      </c>
      <c r="Q117" t="s">
        <v>3045</v>
      </c>
      <c r="R117" t="s">
        <v>3046</v>
      </c>
      <c r="S117" s="2" t="s">
        <v>3133</v>
      </c>
      <c r="T117" t="s">
        <v>3829</v>
      </c>
      <c r="U117" t="s">
        <v>3832</v>
      </c>
    </row>
    <row r="118" spans="1:21" x14ac:dyDescent="0.25">
      <c r="A118" t="s">
        <v>3798</v>
      </c>
      <c r="B118" t="s">
        <v>3204</v>
      </c>
      <c r="C118" t="s">
        <v>3206</v>
      </c>
      <c r="D118" t="s">
        <v>3066</v>
      </c>
      <c r="E118" t="s">
        <v>3207</v>
      </c>
      <c r="F118" t="s">
        <v>3208</v>
      </c>
      <c r="G118" t="s">
        <v>3209</v>
      </c>
      <c r="H118" t="s">
        <v>3210</v>
      </c>
      <c r="I118" t="s">
        <v>3212</v>
      </c>
      <c r="J118" t="s">
        <v>3214</v>
      </c>
      <c r="K118">
        <v>67</v>
      </c>
      <c r="L118">
        <v>26</v>
      </c>
      <c r="M118">
        <v>26</v>
      </c>
      <c r="N118">
        <v>2018</v>
      </c>
      <c r="O118" t="s">
        <v>3220</v>
      </c>
      <c r="P118" t="str">
        <f>HYPERLINK("http://dx.doi.org/10.7717/peerj.5537","http://dx.doi.org/10.7717/peerj.5537")</f>
        <v>http://dx.doi.org/10.7717/peerj.5537</v>
      </c>
      <c r="Q118" t="s">
        <v>1197</v>
      </c>
      <c r="R118" t="s">
        <v>1198</v>
      </c>
      <c r="S118" s="2" t="s">
        <v>3133</v>
      </c>
      <c r="T118" t="s">
        <v>3829</v>
      </c>
      <c r="U118" t="s">
        <v>3832</v>
      </c>
    </row>
    <row r="119" spans="1:21" x14ac:dyDescent="0.25">
      <c r="A119" t="s">
        <v>3813</v>
      </c>
      <c r="B119" t="s">
        <v>3464</v>
      </c>
      <c r="C119" t="s">
        <v>3466</v>
      </c>
      <c r="D119" t="s">
        <v>417</v>
      </c>
      <c r="E119" t="s">
        <v>3467</v>
      </c>
      <c r="F119" t="s">
        <v>3468</v>
      </c>
      <c r="G119" s="2" t="s">
        <v>3469</v>
      </c>
      <c r="H119" t="s">
        <v>3470</v>
      </c>
      <c r="I119" t="s">
        <v>423</v>
      </c>
      <c r="J119" t="s">
        <v>3473</v>
      </c>
      <c r="K119">
        <v>48</v>
      </c>
      <c r="L119">
        <v>2</v>
      </c>
      <c r="M119">
        <v>2</v>
      </c>
      <c r="N119">
        <v>2018</v>
      </c>
      <c r="O119" t="s">
        <v>3477</v>
      </c>
      <c r="P119" t="str">
        <f>HYPERLINK("http://dx.doi.org/10.1016/j.jip.2018.04.003","http://dx.doi.org/10.1016/j.jip.2018.04.003")</f>
        <v>http://dx.doi.org/10.1016/j.jip.2018.04.003</v>
      </c>
      <c r="Q119" t="s">
        <v>434</v>
      </c>
      <c r="R119" t="s">
        <v>434</v>
      </c>
      <c r="S119" s="2" t="s">
        <v>3133</v>
      </c>
      <c r="T119" t="s">
        <v>3829</v>
      </c>
      <c r="U119" t="s">
        <v>3832</v>
      </c>
    </row>
    <row r="120" spans="1:21" x14ac:dyDescent="0.25">
      <c r="A120" t="s">
        <v>3817</v>
      </c>
      <c r="B120" t="s">
        <v>3548</v>
      </c>
      <c r="C120" t="s">
        <v>3550</v>
      </c>
      <c r="D120" t="s">
        <v>302</v>
      </c>
      <c r="E120" t="s">
        <v>3551</v>
      </c>
      <c r="F120" t="s">
        <v>3552</v>
      </c>
      <c r="G120" s="2" t="s">
        <v>3553</v>
      </c>
      <c r="H120" t="s">
        <v>3554</v>
      </c>
      <c r="I120" t="s">
        <v>1752</v>
      </c>
      <c r="J120" t="s">
        <v>3556</v>
      </c>
      <c r="K120">
        <v>156</v>
      </c>
      <c r="L120">
        <v>30</v>
      </c>
      <c r="M120">
        <v>30</v>
      </c>
      <c r="N120">
        <v>2018</v>
      </c>
      <c r="O120" t="s">
        <v>3562</v>
      </c>
      <c r="P120" t="str">
        <f>HYPERLINK("http://dx.doi.org/10.1186/s13071-018-2765-0","http://dx.doi.org/10.1186/s13071-018-2765-0")</f>
        <v>http://dx.doi.org/10.1186/s13071-018-2765-0</v>
      </c>
      <c r="Q120" t="s">
        <v>320</v>
      </c>
      <c r="R120" t="s">
        <v>320</v>
      </c>
      <c r="S120" s="2" t="s">
        <v>3133</v>
      </c>
      <c r="T120" t="s">
        <v>3829</v>
      </c>
      <c r="U120" t="s">
        <v>3832</v>
      </c>
    </row>
    <row r="121" spans="1:21" x14ac:dyDescent="0.25">
      <c r="A121" t="s">
        <v>3685</v>
      </c>
      <c r="B121" t="s">
        <v>1241</v>
      </c>
      <c r="C121" t="s">
        <v>1243</v>
      </c>
      <c r="D121" t="s">
        <v>1244</v>
      </c>
      <c r="E121" t="s">
        <v>1245</v>
      </c>
      <c r="F121" t="s">
        <v>1246</v>
      </c>
      <c r="G121" s="2" t="s">
        <v>1247</v>
      </c>
      <c r="H121" t="s">
        <v>1248</v>
      </c>
      <c r="I121" t="s">
        <v>1250</v>
      </c>
      <c r="J121" t="s">
        <v>1252</v>
      </c>
      <c r="K121">
        <v>29</v>
      </c>
      <c r="L121">
        <v>6</v>
      </c>
      <c r="M121">
        <v>8</v>
      </c>
      <c r="N121">
        <v>2017</v>
      </c>
      <c r="O121" t="s">
        <v>74</v>
      </c>
      <c r="P121" t="s">
        <v>74</v>
      </c>
      <c r="Q121" t="s">
        <v>999</v>
      </c>
      <c r="R121" t="s">
        <v>999</v>
      </c>
      <c r="S121" s="2" t="s">
        <v>3133</v>
      </c>
      <c r="T121" t="s">
        <v>3829</v>
      </c>
      <c r="U121" t="s">
        <v>3832</v>
      </c>
    </row>
    <row r="122" spans="1:21" x14ac:dyDescent="0.25">
      <c r="A122" t="s">
        <v>3709</v>
      </c>
      <c r="B122" t="s">
        <v>1690</v>
      </c>
      <c r="C122" t="s">
        <v>1692</v>
      </c>
      <c r="D122" t="s">
        <v>1693</v>
      </c>
      <c r="E122" t="s">
        <v>1694</v>
      </c>
      <c r="F122" t="s">
        <v>1695</v>
      </c>
      <c r="G122" t="s">
        <v>1696</v>
      </c>
      <c r="H122" t="s">
        <v>1697</v>
      </c>
      <c r="I122" t="s">
        <v>576</v>
      </c>
      <c r="J122" t="s">
        <v>1700</v>
      </c>
      <c r="K122">
        <v>65</v>
      </c>
      <c r="L122">
        <v>11</v>
      </c>
      <c r="M122">
        <v>12</v>
      </c>
      <c r="N122">
        <v>2017</v>
      </c>
      <c r="O122" t="s">
        <v>1708</v>
      </c>
      <c r="P122" t="str">
        <f>HYPERLINK("http://dx.doi.org/10.1007/s00253-016-7851-7","http://dx.doi.org/10.1007/s00253-016-7851-7")</f>
        <v>http://dx.doi.org/10.1007/s00253-016-7851-7</v>
      </c>
      <c r="Q122" t="s">
        <v>1372</v>
      </c>
      <c r="R122" t="s">
        <v>1372</v>
      </c>
      <c r="S122" t="s">
        <v>3827</v>
      </c>
      <c r="T122" t="s">
        <v>3829</v>
      </c>
      <c r="U122" t="s">
        <v>3832</v>
      </c>
    </row>
    <row r="123" spans="1:21" x14ac:dyDescent="0.25">
      <c r="A123" t="s">
        <v>3730</v>
      </c>
      <c r="B123" t="s">
        <v>2030</v>
      </c>
      <c r="C123" t="s">
        <v>2032</v>
      </c>
      <c r="D123" t="s">
        <v>1396</v>
      </c>
      <c r="E123" t="s">
        <v>2033</v>
      </c>
      <c r="F123" t="s">
        <v>2034</v>
      </c>
      <c r="G123" t="s">
        <v>2035</v>
      </c>
      <c r="H123" t="s">
        <v>2036</v>
      </c>
      <c r="I123" t="s">
        <v>576</v>
      </c>
      <c r="J123" t="s">
        <v>2039</v>
      </c>
      <c r="K123">
        <v>54</v>
      </c>
      <c r="L123">
        <v>2</v>
      </c>
      <c r="M123">
        <v>2</v>
      </c>
      <c r="N123">
        <v>2017</v>
      </c>
      <c r="O123" t="s">
        <v>2041</v>
      </c>
      <c r="P123" t="str">
        <f>HYPERLINK("http://dx.doi.org/10.1007/s12155-016-9771-x","http://dx.doi.org/10.1007/s12155-016-9771-x")</f>
        <v>http://dx.doi.org/10.1007/s12155-016-9771-x</v>
      </c>
      <c r="Q123" t="s">
        <v>1414</v>
      </c>
      <c r="R123" t="s">
        <v>1415</v>
      </c>
      <c r="S123" t="s">
        <v>3827</v>
      </c>
      <c r="T123" t="s">
        <v>3829</v>
      </c>
      <c r="U123" t="s">
        <v>3832</v>
      </c>
    </row>
    <row r="124" spans="1:21" x14ac:dyDescent="0.25">
      <c r="A124" t="s">
        <v>3753</v>
      </c>
      <c r="B124" t="s">
        <v>2408</v>
      </c>
      <c r="C124" t="s">
        <v>2410</v>
      </c>
      <c r="D124" t="s">
        <v>1184</v>
      </c>
      <c r="E124" t="s">
        <v>74</v>
      </c>
      <c r="F124" t="s">
        <v>2411</v>
      </c>
      <c r="G124" t="s">
        <v>2412</v>
      </c>
      <c r="H124" t="s">
        <v>2413</v>
      </c>
      <c r="I124" t="s">
        <v>2415</v>
      </c>
      <c r="J124" t="s">
        <v>2417</v>
      </c>
      <c r="K124">
        <v>53</v>
      </c>
      <c r="L124">
        <v>15</v>
      </c>
      <c r="M124">
        <v>17</v>
      </c>
      <c r="N124">
        <v>2017</v>
      </c>
      <c r="O124" t="s">
        <v>2422</v>
      </c>
      <c r="P124" t="str">
        <f>HYPERLINK("http://dx.doi.org/10.1371/journal.pone.0176550","http://dx.doi.org/10.1371/journal.pone.0176550")</f>
        <v>http://dx.doi.org/10.1371/journal.pone.0176550</v>
      </c>
      <c r="Q124" t="s">
        <v>1197</v>
      </c>
      <c r="R124" t="s">
        <v>1198</v>
      </c>
      <c r="S124" t="s">
        <v>3827</v>
      </c>
      <c r="T124" t="s">
        <v>3829</v>
      </c>
      <c r="U124" t="s">
        <v>3832</v>
      </c>
    </row>
    <row r="125" spans="1:21" x14ac:dyDescent="0.25">
      <c r="A125" t="s">
        <v>3757</v>
      </c>
      <c r="B125" t="s">
        <v>2477</v>
      </c>
      <c r="C125" t="s">
        <v>2479</v>
      </c>
      <c r="D125" t="s">
        <v>302</v>
      </c>
      <c r="E125" t="s">
        <v>2480</v>
      </c>
      <c r="F125" t="s">
        <v>2481</v>
      </c>
      <c r="G125" s="2" t="s">
        <v>2482</v>
      </c>
      <c r="H125" t="s">
        <v>2483</v>
      </c>
      <c r="I125" t="s">
        <v>2485</v>
      </c>
      <c r="J125" t="s">
        <v>2487</v>
      </c>
      <c r="K125">
        <v>74</v>
      </c>
      <c r="L125">
        <v>40</v>
      </c>
      <c r="M125">
        <v>40</v>
      </c>
      <c r="N125">
        <v>2017</v>
      </c>
      <c r="O125" t="s">
        <v>2491</v>
      </c>
      <c r="P125" t="str">
        <f>HYPERLINK("http://dx.doi.org/10.1186/s13071-016-1961-z","http://dx.doi.org/10.1186/s13071-016-1961-z")</f>
        <v>http://dx.doi.org/10.1186/s13071-016-1961-z</v>
      </c>
      <c r="Q125" t="s">
        <v>320</v>
      </c>
      <c r="R125" t="s">
        <v>320</v>
      </c>
      <c r="S125" s="2" t="s">
        <v>3133</v>
      </c>
      <c r="T125" t="s">
        <v>3829</v>
      </c>
      <c r="U125" t="s">
        <v>3832</v>
      </c>
    </row>
    <row r="126" spans="1:21" x14ac:dyDescent="0.25">
      <c r="A126" t="s">
        <v>3787</v>
      </c>
      <c r="B126" t="s">
        <v>3003</v>
      </c>
      <c r="C126" t="s">
        <v>3005</v>
      </c>
      <c r="D126" t="s">
        <v>3006</v>
      </c>
      <c r="E126" t="s">
        <v>3007</v>
      </c>
      <c r="F126" t="s">
        <v>3008</v>
      </c>
      <c r="G126" t="s">
        <v>3009</v>
      </c>
      <c r="H126" t="s">
        <v>3010</v>
      </c>
      <c r="I126" t="s">
        <v>3012</v>
      </c>
      <c r="J126" t="s">
        <v>74</v>
      </c>
      <c r="K126">
        <v>51</v>
      </c>
      <c r="L126">
        <v>9</v>
      </c>
      <c r="M126">
        <v>9</v>
      </c>
      <c r="N126">
        <v>2017</v>
      </c>
      <c r="O126" t="s">
        <v>3024</v>
      </c>
      <c r="P126" t="str">
        <f>HYPERLINK("http://dx.doi.org/10.3347/kjp.2017.55.3.267","http://dx.doi.org/10.3347/kjp.2017.55.3.267")</f>
        <v>http://dx.doi.org/10.3347/kjp.2017.55.3.267</v>
      </c>
      <c r="Q126" t="s">
        <v>550</v>
      </c>
      <c r="R126" t="s">
        <v>550</v>
      </c>
      <c r="S126" t="s">
        <v>3827</v>
      </c>
      <c r="T126" t="s">
        <v>3829</v>
      </c>
      <c r="U126" t="s">
        <v>3832</v>
      </c>
    </row>
    <row r="127" spans="1:21" x14ac:dyDescent="0.25">
      <c r="A127" t="s">
        <v>3796</v>
      </c>
      <c r="B127" t="s">
        <v>3174</v>
      </c>
      <c r="C127" t="s">
        <v>3176</v>
      </c>
      <c r="D127" t="s">
        <v>302</v>
      </c>
      <c r="E127" t="s">
        <v>3177</v>
      </c>
      <c r="F127" t="s">
        <v>3178</v>
      </c>
      <c r="G127" t="s">
        <v>3179</v>
      </c>
      <c r="H127" t="s">
        <v>3180</v>
      </c>
      <c r="I127" t="s">
        <v>3182</v>
      </c>
      <c r="J127" t="s">
        <v>74</v>
      </c>
      <c r="K127">
        <v>54</v>
      </c>
      <c r="L127">
        <v>21</v>
      </c>
      <c r="M127">
        <v>22</v>
      </c>
      <c r="N127">
        <v>2017</v>
      </c>
      <c r="O127" t="s">
        <v>3187</v>
      </c>
      <c r="P127" t="str">
        <f>HYPERLINK("http://dx.doi.org/10.1186/s13071-017-2565-y","http://dx.doi.org/10.1186/s13071-017-2565-y")</f>
        <v>http://dx.doi.org/10.1186/s13071-017-2565-y</v>
      </c>
      <c r="Q127" t="s">
        <v>320</v>
      </c>
      <c r="R127" t="s">
        <v>320</v>
      </c>
      <c r="S127" t="s">
        <v>3827</v>
      </c>
      <c r="T127" t="s">
        <v>3829</v>
      </c>
      <c r="U127" t="s">
        <v>3832</v>
      </c>
    </row>
    <row r="128" spans="1:21" x14ac:dyDescent="0.25">
      <c r="A128" t="s">
        <v>3802</v>
      </c>
      <c r="B128" t="s">
        <v>3273</v>
      </c>
      <c r="C128" t="s">
        <v>3275</v>
      </c>
      <c r="D128" t="s">
        <v>417</v>
      </c>
      <c r="E128" t="s">
        <v>3276</v>
      </c>
      <c r="F128" t="s">
        <v>3277</v>
      </c>
      <c r="G128" t="s">
        <v>3278</v>
      </c>
      <c r="H128" t="s">
        <v>3279</v>
      </c>
      <c r="I128" t="s">
        <v>3281</v>
      </c>
      <c r="J128" t="s">
        <v>3283</v>
      </c>
      <c r="K128">
        <v>42</v>
      </c>
      <c r="L128">
        <v>4</v>
      </c>
      <c r="M128">
        <v>4</v>
      </c>
      <c r="N128">
        <v>2017</v>
      </c>
      <c r="O128" t="s">
        <v>3287</v>
      </c>
      <c r="P128" t="str">
        <f>HYPERLINK("http://dx.doi.org/10.1016/j.jip.2017.08.006","http://dx.doi.org/10.1016/j.jip.2017.08.006")</f>
        <v>http://dx.doi.org/10.1016/j.jip.2017.08.006</v>
      </c>
      <c r="Q128" t="s">
        <v>434</v>
      </c>
      <c r="R128" t="s">
        <v>434</v>
      </c>
      <c r="S128" t="s">
        <v>3827</v>
      </c>
      <c r="T128" t="s">
        <v>3829</v>
      </c>
      <c r="U128" t="s">
        <v>3832</v>
      </c>
    </row>
    <row r="129" spans="1:21" x14ac:dyDescent="0.25">
      <c r="A129" t="s">
        <v>3659</v>
      </c>
      <c r="B129" t="s">
        <v>730</v>
      </c>
      <c r="C129" t="s">
        <v>732</v>
      </c>
      <c r="D129" t="s">
        <v>733</v>
      </c>
      <c r="E129" t="s">
        <v>734</v>
      </c>
      <c r="F129" t="s">
        <v>735</v>
      </c>
      <c r="G129" t="s">
        <v>736</v>
      </c>
      <c r="H129" t="s">
        <v>737</v>
      </c>
      <c r="I129" t="s">
        <v>739</v>
      </c>
      <c r="J129" t="s">
        <v>740</v>
      </c>
      <c r="K129">
        <v>16</v>
      </c>
      <c r="L129">
        <v>11</v>
      </c>
      <c r="M129">
        <v>11</v>
      </c>
      <c r="N129">
        <v>2016</v>
      </c>
      <c r="O129" t="s">
        <v>750</v>
      </c>
      <c r="P129" t="str">
        <f>HYPERLINK("http://dx.doi.org/10.3109/19401736.2014.930833","http://dx.doi.org/10.3109/19401736.2014.930833")</f>
        <v>http://dx.doi.org/10.3109/19401736.2014.930833</v>
      </c>
      <c r="Q129" t="s">
        <v>751</v>
      </c>
      <c r="R129" t="s">
        <v>751</v>
      </c>
      <c r="S129" t="s">
        <v>3827</v>
      </c>
      <c r="T129" t="s">
        <v>3829</v>
      </c>
      <c r="U129" t="s">
        <v>3832</v>
      </c>
    </row>
    <row r="130" spans="1:21" x14ac:dyDescent="0.25">
      <c r="A130" t="s">
        <v>3678</v>
      </c>
      <c r="B130" t="s">
        <v>1106</v>
      </c>
      <c r="C130" t="s">
        <v>1109</v>
      </c>
      <c r="D130" t="s">
        <v>1110</v>
      </c>
      <c r="E130" t="s">
        <v>1117</v>
      </c>
      <c r="F130" t="s">
        <v>74</v>
      </c>
      <c r="G130" t="s">
        <v>1118</v>
      </c>
      <c r="H130" t="s">
        <v>1119</v>
      </c>
      <c r="I130" t="s">
        <v>74</v>
      </c>
      <c r="J130" t="s">
        <v>1122</v>
      </c>
      <c r="K130">
        <v>14</v>
      </c>
      <c r="L130">
        <v>0</v>
      </c>
      <c r="M130">
        <v>0</v>
      </c>
      <c r="N130">
        <v>2016</v>
      </c>
      <c r="O130" t="s">
        <v>1129</v>
      </c>
      <c r="P130" t="str">
        <f>HYPERLINK("http://dx.doi.org/10.17660/ActaHortic.2016.1128.35","http://dx.doi.org/10.17660/ActaHortic.2016.1128.35")</f>
        <v>http://dx.doi.org/10.17660/ActaHortic.2016.1128.35</v>
      </c>
      <c r="Q130" t="s">
        <v>1130</v>
      </c>
      <c r="R130" t="s">
        <v>1132</v>
      </c>
      <c r="S130" t="s">
        <v>3827</v>
      </c>
      <c r="T130" t="s">
        <v>3829</v>
      </c>
      <c r="U130" t="s">
        <v>3832</v>
      </c>
    </row>
    <row r="131" spans="1:21" x14ac:dyDescent="0.25">
      <c r="A131" t="s">
        <v>3741</v>
      </c>
      <c r="B131" t="s">
        <v>2200</v>
      </c>
      <c r="C131" t="s">
        <v>2202</v>
      </c>
      <c r="D131" t="s">
        <v>2203</v>
      </c>
      <c r="E131" t="s">
        <v>2204</v>
      </c>
      <c r="F131" t="s">
        <v>2205</v>
      </c>
      <c r="G131" t="s">
        <v>2206</v>
      </c>
      <c r="H131" t="s">
        <v>2207</v>
      </c>
      <c r="I131" t="s">
        <v>2209</v>
      </c>
      <c r="J131" t="s">
        <v>74</v>
      </c>
      <c r="K131">
        <v>30</v>
      </c>
      <c r="L131">
        <v>13</v>
      </c>
      <c r="M131">
        <v>13</v>
      </c>
      <c r="N131">
        <v>2016</v>
      </c>
      <c r="O131" t="s">
        <v>2214</v>
      </c>
      <c r="P131" t="str">
        <f>HYPERLINK("http://dx.doi.org/10.1016/j.cropro.2016.01.018","http://dx.doi.org/10.1016/j.cropro.2016.01.018")</f>
        <v>http://dx.doi.org/10.1016/j.cropro.2016.01.018</v>
      </c>
      <c r="Q131" t="s">
        <v>2215</v>
      </c>
      <c r="R131" t="s">
        <v>127</v>
      </c>
      <c r="S131" s="2" t="s">
        <v>3133</v>
      </c>
      <c r="T131" t="s">
        <v>3829</v>
      </c>
      <c r="U131" t="s">
        <v>3832</v>
      </c>
    </row>
    <row r="132" spans="1:21" x14ac:dyDescent="0.25">
      <c r="A132" t="s">
        <v>3785</v>
      </c>
      <c r="B132" t="s">
        <v>2976</v>
      </c>
      <c r="C132" s="2" t="s">
        <v>2978</v>
      </c>
      <c r="D132" t="s">
        <v>757</v>
      </c>
      <c r="E132" t="s">
        <v>2979</v>
      </c>
      <c r="F132" t="s">
        <v>2980</v>
      </c>
      <c r="G132" s="2" t="s">
        <v>2981</v>
      </c>
      <c r="H132" t="s">
        <v>2982</v>
      </c>
      <c r="I132" t="s">
        <v>2984</v>
      </c>
      <c r="J132" t="s">
        <v>74</v>
      </c>
      <c r="K132">
        <v>41</v>
      </c>
      <c r="L132">
        <v>1</v>
      </c>
      <c r="M132">
        <v>1</v>
      </c>
      <c r="N132">
        <v>2016</v>
      </c>
      <c r="O132" t="s">
        <v>2988</v>
      </c>
      <c r="P132" t="str">
        <f>HYPERLINK("http://dx.doi.org/10.1016/j.actatropica.2016.01.020","http://dx.doi.org/10.1016/j.actatropica.2016.01.020")</f>
        <v>http://dx.doi.org/10.1016/j.actatropica.2016.01.020</v>
      </c>
      <c r="Q132" t="s">
        <v>320</v>
      </c>
      <c r="R132" t="s">
        <v>320</v>
      </c>
      <c r="S132" s="2" t="s">
        <v>3133</v>
      </c>
      <c r="T132" t="s">
        <v>3829</v>
      </c>
      <c r="U132" t="s">
        <v>3832</v>
      </c>
    </row>
    <row r="133" spans="1:21" x14ac:dyDescent="0.25">
      <c r="A133" t="s">
        <v>3651</v>
      </c>
      <c r="B133" t="s">
        <v>567</v>
      </c>
      <c r="C133" t="s">
        <v>569</v>
      </c>
      <c r="D133" t="s">
        <v>570</v>
      </c>
      <c r="E133" t="s">
        <v>571</v>
      </c>
      <c r="F133" t="s">
        <v>572</v>
      </c>
      <c r="G133" t="s">
        <v>573</v>
      </c>
      <c r="H133" t="s">
        <v>574</v>
      </c>
      <c r="I133" t="s">
        <v>576</v>
      </c>
      <c r="J133" t="s">
        <v>578</v>
      </c>
      <c r="K133">
        <v>48</v>
      </c>
      <c r="L133">
        <v>29</v>
      </c>
      <c r="M133">
        <v>30</v>
      </c>
      <c r="N133">
        <v>2015</v>
      </c>
      <c r="O133" t="s">
        <v>586</v>
      </c>
      <c r="P133" t="str">
        <f>HYPERLINK("http://dx.doi.org/10.3389/fmicb.2015.00860","http://dx.doi.org/10.3389/fmicb.2015.00860")</f>
        <v>http://dx.doi.org/10.3389/fmicb.2015.00860</v>
      </c>
      <c r="Q133" t="s">
        <v>587</v>
      </c>
      <c r="R133" t="s">
        <v>587</v>
      </c>
      <c r="S133" s="2" t="s">
        <v>3133</v>
      </c>
      <c r="T133" t="s">
        <v>3829</v>
      </c>
      <c r="U133" t="s">
        <v>3832</v>
      </c>
    </row>
    <row r="134" spans="1:21" x14ac:dyDescent="0.25">
      <c r="A134" t="s">
        <v>3674</v>
      </c>
      <c r="B134" t="s">
        <v>1027</v>
      </c>
      <c r="C134" t="s">
        <v>1029</v>
      </c>
      <c r="D134" t="s">
        <v>1030</v>
      </c>
      <c r="E134" t="s">
        <v>1031</v>
      </c>
      <c r="F134" t="s">
        <v>1032</v>
      </c>
      <c r="G134" t="s">
        <v>1033</v>
      </c>
      <c r="H134" t="s">
        <v>1034</v>
      </c>
      <c r="I134" t="s">
        <v>1036</v>
      </c>
      <c r="J134" t="s">
        <v>497</v>
      </c>
      <c r="K134">
        <v>36</v>
      </c>
      <c r="L134">
        <v>31</v>
      </c>
      <c r="M134">
        <v>33</v>
      </c>
      <c r="N134">
        <v>2015</v>
      </c>
      <c r="O134" t="s">
        <v>1044</v>
      </c>
      <c r="P134" t="str">
        <f>HYPERLINK("http://dx.doi.org/10.1007/s12010-014-1379-z","http://dx.doi.org/10.1007/s12010-014-1379-z")</f>
        <v>http://dx.doi.org/10.1007/s12010-014-1379-z</v>
      </c>
      <c r="Q134" t="s">
        <v>1045</v>
      </c>
      <c r="R134" t="s">
        <v>1045</v>
      </c>
      <c r="S134" t="s">
        <v>3827</v>
      </c>
      <c r="T134" t="s">
        <v>3829</v>
      </c>
      <c r="U134" t="s">
        <v>3832</v>
      </c>
    </row>
    <row r="135" spans="1:21" x14ac:dyDescent="0.25">
      <c r="A135" t="s">
        <v>3679</v>
      </c>
      <c r="B135" t="s">
        <v>1135</v>
      </c>
      <c r="C135" t="s">
        <v>1137</v>
      </c>
      <c r="D135" t="s">
        <v>489</v>
      </c>
      <c r="E135" t="s">
        <v>1138</v>
      </c>
      <c r="F135" t="s">
        <v>1139</v>
      </c>
      <c r="G135" t="s">
        <v>1140</v>
      </c>
      <c r="H135" t="s">
        <v>1141</v>
      </c>
      <c r="I135" t="s">
        <v>1142</v>
      </c>
      <c r="J135" t="s">
        <v>497</v>
      </c>
      <c r="K135">
        <v>38</v>
      </c>
      <c r="L135">
        <v>29</v>
      </c>
      <c r="M135">
        <v>30</v>
      </c>
      <c r="N135">
        <v>2015</v>
      </c>
      <c r="O135" t="s">
        <v>1146</v>
      </c>
      <c r="P135" t="str">
        <f>HYPERLINK("http://dx.doi.org/10.1016/j.ibiod.2014.11.016","http://dx.doi.org/10.1016/j.ibiod.2014.11.016")</f>
        <v>http://dx.doi.org/10.1016/j.ibiod.2014.11.016</v>
      </c>
      <c r="Q135" t="s">
        <v>506</v>
      </c>
      <c r="R135" t="s">
        <v>507</v>
      </c>
      <c r="S135" t="s">
        <v>3827</v>
      </c>
      <c r="T135" t="s">
        <v>3829</v>
      </c>
      <c r="U135" t="s">
        <v>3832</v>
      </c>
    </row>
    <row r="136" spans="1:21" x14ac:dyDescent="0.25">
      <c r="A136" t="s">
        <v>3680</v>
      </c>
      <c r="B136" t="s">
        <v>1149</v>
      </c>
      <c r="C136" t="s">
        <v>1151</v>
      </c>
      <c r="D136" t="s">
        <v>417</v>
      </c>
      <c r="E136" t="s">
        <v>1152</v>
      </c>
      <c r="F136" t="s">
        <v>1153</v>
      </c>
      <c r="G136" t="s">
        <v>1154</v>
      </c>
      <c r="H136" t="s">
        <v>1155</v>
      </c>
      <c r="I136" t="s">
        <v>1157</v>
      </c>
      <c r="J136" t="s">
        <v>1159</v>
      </c>
      <c r="K136">
        <v>27</v>
      </c>
      <c r="L136">
        <v>8</v>
      </c>
      <c r="M136">
        <v>10</v>
      </c>
      <c r="N136">
        <v>2015</v>
      </c>
      <c r="O136" t="s">
        <v>1160</v>
      </c>
      <c r="P136" t="str">
        <f>HYPERLINK("http://dx.doi.org/10.1016/j.jip.2014.10.001","http://dx.doi.org/10.1016/j.jip.2014.10.001")</f>
        <v>http://dx.doi.org/10.1016/j.jip.2014.10.001</v>
      </c>
      <c r="Q136" t="s">
        <v>434</v>
      </c>
      <c r="R136" t="s">
        <v>434</v>
      </c>
      <c r="S136" t="s">
        <v>3827</v>
      </c>
      <c r="T136" t="s">
        <v>3829</v>
      </c>
      <c r="U136" t="s">
        <v>3832</v>
      </c>
    </row>
    <row r="137" spans="1:21" x14ac:dyDescent="0.25">
      <c r="A137" t="s">
        <v>3749</v>
      </c>
      <c r="B137" t="s">
        <v>2336</v>
      </c>
      <c r="C137" t="s">
        <v>2338</v>
      </c>
      <c r="D137" t="s">
        <v>2339</v>
      </c>
      <c r="E137" t="s">
        <v>2340</v>
      </c>
      <c r="F137" t="s">
        <v>2341</v>
      </c>
      <c r="G137" t="s">
        <v>2342</v>
      </c>
      <c r="H137" t="s">
        <v>2343</v>
      </c>
      <c r="I137" t="s">
        <v>2345</v>
      </c>
      <c r="J137" t="s">
        <v>2346</v>
      </c>
      <c r="K137">
        <v>22</v>
      </c>
      <c r="L137">
        <v>9</v>
      </c>
      <c r="M137">
        <v>14</v>
      </c>
      <c r="N137">
        <v>2015</v>
      </c>
      <c r="O137" t="s">
        <v>2353</v>
      </c>
      <c r="P137" t="str">
        <f>HYPERLINK("http://dx.doi.org/10.15517/rbt.v63i2.15600","http://dx.doi.org/10.15517/rbt.v63i2.15600")</f>
        <v>http://dx.doi.org/10.15517/rbt.v63i2.15600</v>
      </c>
      <c r="Q137" t="s">
        <v>202</v>
      </c>
      <c r="R137" t="s">
        <v>203</v>
      </c>
      <c r="S137" t="s">
        <v>3827</v>
      </c>
      <c r="T137" t="s">
        <v>3829</v>
      </c>
      <c r="U137" t="s">
        <v>3832</v>
      </c>
    </row>
    <row r="138" spans="1:21" x14ac:dyDescent="0.25">
      <c r="A138" t="s">
        <v>3793</v>
      </c>
      <c r="B138" t="s">
        <v>3121</v>
      </c>
      <c r="C138" t="s">
        <v>3123</v>
      </c>
      <c r="D138" t="s">
        <v>757</v>
      </c>
      <c r="E138" t="s">
        <v>3124</v>
      </c>
      <c r="F138" t="s">
        <v>3125</v>
      </c>
      <c r="G138" t="s">
        <v>3126</v>
      </c>
      <c r="H138" t="s">
        <v>3127</v>
      </c>
      <c r="I138" t="s">
        <v>3129</v>
      </c>
      <c r="J138" t="s">
        <v>74</v>
      </c>
      <c r="K138">
        <v>101</v>
      </c>
      <c r="L138">
        <v>38</v>
      </c>
      <c r="M138">
        <v>41</v>
      </c>
      <c r="N138">
        <v>2015</v>
      </c>
      <c r="O138" t="s">
        <v>3134</v>
      </c>
      <c r="P138" t="str">
        <f>HYPERLINK("http://dx.doi.org/10.1016/j.actatropica.2014.10.002","http://dx.doi.org/10.1016/j.actatropica.2014.10.002")</f>
        <v>http://dx.doi.org/10.1016/j.actatropica.2014.10.002</v>
      </c>
      <c r="Q138" t="s">
        <v>320</v>
      </c>
      <c r="R138" t="s">
        <v>320</v>
      </c>
      <c r="S138" t="s">
        <v>3827</v>
      </c>
      <c r="T138" t="s">
        <v>3829</v>
      </c>
      <c r="U138" t="s">
        <v>3832</v>
      </c>
    </row>
    <row r="139" spans="1:21" x14ac:dyDescent="0.25">
      <c r="A139" t="s">
        <v>3717</v>
      </c>
      <c r="B139" t="s">
        <v>1816</v>
      </c>
      <c r="C139" t="s">
        <v>1818</v>
      </c>
      <c r="D139" t="s">
        <v>1819</v>
      </c>
      <c r="E139" t="s">
        <v>1820</v>
      </c>
      <c r="F139" t="s">
        <v>1821</v>
      </c>
      <c r="G139" t="s">
        <v>1822</v>
      </c>
      <c r="H139" t="s">
        <v>1823</v>
      </c>
      <c r="I139" t="s">
        <v>1825</v>
      </c>
      <c r="J139" t="s">
        <v>74</v>
      </c>
      <c r="K139">
        <v>52</v>
      </c>
      <c r="L139">
        <v>8</v>
      </c>
      <c r="M139">
        <v>11</v>
      </c>
      <c r="N139">
        <v>2014</v>
      </c>
      <c r="O139" t="s">
        <v>74</v>
      </c>
      <c r="P139" t="s">
        <v>74</v>
      </c>
      <c r="Q139" t="s">
        <v>202</v>
      </c>
      <c r="R139" t="s">
        <v>203</v>
      </c>
      <c r="S139" t="s">
        <v>3827</v>
      </c>
      <c r="T139" t="s">
        <v>3829</v>
      </c>
      <c r="U139" t="s">
        <v>3832</v>
      </c>
    </row>
    <row r="140" spans="1:21" x14ac:dyDescent="0.25">
      <c r="A140" t="s">
        <v>3761</v>
      </c>
      <c r="B140" t="s">
        <v>2552</v>
      </c>
      <c r="C140" t="s">
        <v>2554</v>
      </c>
      <c r="D140" t="s">
        <v>2555</v>
      </c>
      <c r="E140" t="s">
        <v>2556</v>
      </c>
      <c r="F140" t="s">
        <v>2557</v>
      </c>
      <c r="G140" t="s">
        <v>2558</v>
      </c>
      <c r="H140" t="s">
        <v>2559</v>
      </c>
      <c r="I140" t="s">
        <v>2561</v>
      </c>
      <c r="J140" t="s">
        <v>1159</v>
      </c>
      <c r="K140">
        <v>38</v>
      </c>
      <c r="L140">
        <v>3</v>
      </c>
      <c r="M140">
        <v>4</v>
      </c>
      <c r="N140">
        <v>2014</v>
      </c>
      <c r="O140" t="s">
        <v>2570</v>
      </c>
      <c r="P140" t="str">
        <f>HYPERLINK("http://dx.doi.org/10.1016/j.exppara.2013.12.002","http://dx.doi.org/10.1016/j.exppara.2013.12.002")</f>
        <v>http://dx.doi.org/10.1016/j.exppara.2013.12.002</v>
      </c>
      <c r="Q140" t="s">
        <v>550</v>
      </c>
      <c r="R140" t="s">
        <v>550</v>
      </c>
      <c r="S140" t="s">
        <v>3827</v>
      </c>
      <c r="T140" t="s">
        <v>3829</v>
      </c>
      <c r="U140" t="s">
        <v>3832</v>
      </c>
    </row>
    <row r="141" spans="1:21" x14ac:dyDescent="0.25">
      <c r="A141" t="s">
        <v>3771</v>
      </c>
      <c r="B141" t="s">
        <v>2717</v>
      </c>
      <c r="C141" t="s">
        <v>2719</v>
      </c>
      <c r="D141" t="s">
        <v>2720</v>
      </c>
      <c r="E141" t="s">
        <v>2721</v>
      </c>
      <c r="F141" t="s">
        <v>2722</v>
      </c>
      <c r="G141" t="s">
        <v>2723</v>
      </c>
      <c r="H141" t="s">
        <v>2724</v>
      </c>
      <c r="I141" t="s">
        <v>2726</v>
      </c>
      <c r="J141" t="s">
        <v>2727</v>
      </c>
      <c r="K141">
        <v>42</v>
      </c>
      <c r="L141">
        <v>15</v>
      </c>
      <c r="M141">
        <v>15</v>
      </c>
      <c r="N141">
        <v>2014</v>
      </c>
      <c r="O141" t="s">
        <v>2734</v>
      </c>
      <c r="P141" t="str">
        <f>HYPERLINK("http://dx.doi.org/10.1016/j.parint.2014.02.001","http://dx.doi.org/10.1016/j.parint.2014.02.001")</f>
        <v>http://dx.doi.org/10.1016/j.parint.2014.02.001</v>
      </c>
      <c r="Q141" t="s">
        <v>550</v>
      </c>
      <c r="R141" t="s">
        <v>550</v>
      </c>
      <c r="S141" t="s">
        <v>3133</v>
      </c>
      <c r="T141" t="s">
        <v>3829</v>
      </c>
      <c r="U141" t="s">
        <v>3832</v>
      </c>
    </row>
    <row r="142" spans="1:21" x14ac:dyDescent="0.25">
      <c r="A142" t="s">
        <v>3777</v>
      </c>
      <c r="B142" t="s">
        <v>2827</v>
      </c>
      <c r="C142" t="s">
        <v>2829</v>
      </c>
      <c r="D142" t="s">
        <v>2830</v>
      </c>
      <c r="E142" t="s">
        <v>2831</v>
      </c>
      <c r="F142" t="s">
        <v>2832</v>
      </c>
      <c r="G142" t="s">
        <v>2833</v>
      </c>
      <c r="H142" t="s">
        <v>2834</v>
      </c>
      <c r="I142" t="s">
        <v>2836</v>
      </c>
      <c r="J142" t="s">
        <v>74</v>
      </c>
      <c r="K142">
        <v>33</v>
      </c>
      <c r="L142">
        <v>4</v>
      </c>
      <c r="M142">
        <v>4</v>
      </c>
      <c r="N142">
        <v>2014</v>
      </c>
      <c r="O142" t="s">
        <v>2844</v>
      </c>
      <c r="P142" t="str">
        <f>HYPERLINK("http://dx.doi.org/10.1111/zph.12087","http://dx.doi.org/10.1111/zph.12087")</f>
        <v>http://dx.doi.org/10.1111/zph.12087</v>
      </c>
      <c r="Q142" t="s">
        <v>2845</v>
      </c>
      <c r="R142" t="s">
        <v>2845</v>
      </c>
      <c r="S142" t="s">
        <v>3827</v>
      </c>
      <c r="T142" t="s">
        <v>3829</v>
      </c>
      <c r="U142" t="s">
        <v>3832</v>
      </c>
    </row>
    <row r="143" spans="1:21" x14ac:dyDescent="0.25">
      <c r="A143" t="s">
        <v>3778</v>
      </c>
      <c r="B143" t="s">
        <v>2848</v>
      </c>
      <c r="C143" t="s">
        <v>2850</v>
      </c>
      <c r="D143" t="s">
        <v>532</v>
      </c>
      <c r="E143" t="s">
        <v>74</v>
      </c>
      <c r="F143" t="s">
        <v>2851</v>
      </c>
      <c r="G143" t="s">
        <v>2852</v>
      </c>
      <c r="H143" t="s">
        <v>2853</v>
      </c>
      <c r="I143" t="s">
        <v>2855</v>
      </c>
      <c r="J143" t="s">
        <v>74</v>
      </c>
      <c r="K143">
        <v>56</v>
      </c>
      <c r="L143">
        <v>7</v>
      </c>
      <c r="M143">
        <v>8</v>
      </c>
      <c r="N143">
        <v>2014</v>
      </c>
      <c r="O143" t="s">
        <v>2859</v>
      </c>
      <c r="P143" t="str">
        <f>HYPERLINK("http://dx.doi.org/10.1007/s00436-013-3683-x","http://dx.doi.org/10.1007/s00436-013-3683-x")</f>
        <v>http://dx.doi.org/10.1007/s00436-013-3683-x</v>
      </c>
      <c r="Q143" t="s">
        <v>550</v>
      </c>
      <c r="R143" t="s">
        <v>550</v>
      </c>
      <c r="S143" t="s">
        <v>3827</v>
      </c>
      <c r="T143" t="s">
        <v>3829</v>
      </c>
      <c r="U143" t="s">
        <v>3832</v>
      </c>
    </row>
    <row r="144" spans="1:21" x14ac:dyDescent="0.25">
      <c r="A144" t="s">
        <v>3786</v>
      </c>
      <c r="B144" t="s">
        <v>2991</v>
      </c>
      <c r="C144" t="s">
        <v>2993</v>
      </c>
      <c r="D144" t="s">
        <v>1944</v>
      </c>
      <c r="E144" t="s">
        <v>74</v>
      </c>
      <c r="F144" t="s">
        <v>2994</v>
      </c>
      <c r="G144" t="s">
        <v>2995</v>
      </c>
      <c r="H144" t="s">
        <v>2996</v>
      </c>
      <c r="I144" t="s">
        <v>423</v>
      </c>
      <c r="J144" t="s">
        <v>2999</v>
      </c>
      <c r="K144">
        <v>24</v>
      </c>
      <c r="L144">
        <v>8</v>
      </c>
      <c r="M144">
        <v>8</v>
      </c>
      <c r="N144">
        <v>2014</v>
      </c>
      <c r="O144" t="s">
        <v>3000</v>
      </c>
      <c r="P144" t="str">
        <f>HYPERLINK("http://dx.doi.org/10.1017/S0022149X12000867","http://dx.doi.org/10.1017/S0022149X12000867")</f>
        <v>http://dx.doi.org/10.1017/S0022149X12000867</v>
      </c>
      <c r="Q144" t="s">
        <v>153</v>
      </c>
      <c r="R144" t="s">
        <v>153</v>
      </c>
      <c r="S144" t="s">
        <v>3827</v>
      </c>
      <c r="T144" t="s">
        <v>3829</v>
      </c>
      <c r="U144" t="s">
        <v>3832</v>
      </c>
    </row>
    <row r="145" spans="1:21" x14ac:dyDescent="0.25">
      <c r="A145" t="s">
        <v>3789</v>
      </c>
      <c r="B145" t="s">
        <v>3049</v>
      </c>
      <c r="C145" t="s">
        <v>3051</v>
      </c>
      <c r="D145" t="s">
        <v>302</v>
      </c>
      <c r="E145" t="s">
        <v>3052</v>
      </c>
      <c r="F145" t="s">
        <v>3053</v>
      </c>
      <c r="G145" t="s">
        <v>3054</v>
      </c>
      <c r="H145" t="s">
        <v>3055</v>
      </c>
      <c r="I145" t="s">
        <v>518</v>
      </c>
      <c r="J145" t="s">
        <v>3058</v>
      </c>
      <c r="K145">
        <v>47</v>
      </c>
      <c r="L145">
        <v>19</v>
      </c>
      <c r="M145">
        <v>24</v>
      </c>
      <c r="N145">
        <v>2014</v>
      </c>
      <c r="O145" t="s">
        <v>3060</v>
      </c>
      <c r="P145" t="str">
        <f>HYPERLINK("http://dx.doi.org/10.1186/1756-3305-7-100","http://dx.doi.org/10.1186/1756-3305-7-100")</f>
        <v>http://dx.doi.org/10.1186/1756-3305-7-100</v>
      </c>
      <c r="Q145" t="s">
        <v>320</v>
      </c>
      <c r="R145" t="s">
        <v>320</v>
      </c>
      <c r="S145" t="s">
        <v>3133</v>
      </c>
      <c r="T145" t="s">
        <v>3829</v>
      </c>
      <c r="U145" t="s">
        <v>3832</v>
      </c>
    </row>
    <row r="146" spans="1:21" x14ac:dyDescent="0.25">
      <c r="A146" t="s">
        <v>3812</v>
      </c>
      <c r="B146" t="s">
        <v>3448</v>
      </c>
      <c r="C146" t="s">
        <v>3450</v>
      </c>
      <c r="D146" t="s">
        <v>396</v>
      </c>
      <c r="E146" t="s">
        <v>3451</v>
      </c>
      <c r="F146" t="s">
        <v>3452</v>
      </c>
      <c r="G146" s="2" t="s">
        <v>3453</v>
      </c>
      <c r="H146" t="s">
        <v>3454</v>
      </c>
      <c r="I146" t="s">
        <v>239</v>
      </c>
      <c r="J146" t="s">
        <v>3457</v>
      </c>
      <c r="K146">
        <v>64</v>
      </c>
      <c r="L146">
        <v>72</v>
      </c>
      <c r="M146">
        <v>78</v>
      </c>
      <c r="N146">
        <v>2014</v>
      </c>
      <c r="O146" t="s">
        <v>3461</v>
      </c>
      <c r="P146" t="str">
        <f>HYPERLINK("http://dx.doi.org/10.1590/0074-0276140023","http://dx.doi.org/10.1590/0074-0276140023")</f>
        <v>http://dx.doi.org/10.1590/0074-0276140023</v>
      </c>
      <c r="Q146" t="s">
        <v>320</v>
      </c>
      <c r="R146" t="s">
        <v>320</v>
      </c>
      <c r="S146" t="s">
        <v>3827</v>
      </c>
      <c r="T146" t="s">
        <v>3829</v>
      </c>
      <c r="U146" t="s">
        <v>3832</v>
      </c>
    </row>
    <row r="147" spans="1:21" x14ac:dyDescent="0.25">
      <c r="A147" t="s">
        <v>3640</v>
      </c>
      <c r="B147" t="s">
        <v>323</v>
      </c>
      <c r="C147" t="s">
        <v>325</v>
      </c>
      <c r="D147" t="s">
        <v>326</v>
      </c>
      <c r="E147" t="s">
        <v>327</v>
      </c>
      <c r="F147" t="s">
        <v>328</v>
      </c>
      <c r="G147" t="s">
        <v>329</v>
      </c>
      <c r="H147" t="s">
        <v>330</v>
      </c>
      <c r="I147" t="s">
        <v>332</v>
      </c>
      <c r="J147" t="s">
        <v>333</v>
      </c>
      <c r="K147">
        <v>24</v>
      </c>
      <c r="L147">
        <v>53</v>
      </c>
      <c r="M147">
        <v>58</v>
      </c>
      <c r="N147">
        <v>2013</v>
      </c>
      <c r="O147" t="s">
        <v>342</v>
      </c>
      <c r="P147" t="str">
        <f>HYPERLINK("http://dx.doi.org/10.1016/j.peptides.2012.09.001","http://dx.doi.org/10.1016/j.peptides.2012.09.001")</f>
        <v>http://dx.doi.org/10.1016/j.peptides.2012.09.001</v>
      </c>
      <c r="Q147" t="s">
        <v>343</v>
      </c>
      <c r="R147" t="s">
        <v>343</v>
      </c>
      <c r="S147" t="s">
        <v>3133</v>
      </c>
      <c r="T147" t="s">
        <v>3829</v>
      </c>
      <c r="U147" t="s">
        <v>3832</v>
      </c>
    </row>
    <row r="148" spans="1:21" x14ac:dyDescent="0.25">
      <c r="A148" t="s">
        <v>3672</v>
      </c>
      <c r="B148" t="s">
        <v>978</v>
      </c>
      <c r="C148" t="s">
        <v>980</v>
      </c>
      <c r="D148" t="s">
        <v>981</v>
      </c>
      <c r="E148" t="s">
        <v>982</v>
      </c>
      <c r="F148" t="s">
        <v>983</v>
      </c>
      <c r="G148" t="s">
        <v>984</v>
      </c>
      <c r="H148" t="s">
        <v>985</v>
      </c>
      <c r="I148" t="s">
        <v>987</v>
      </c>
      <c r="J148" t="s">
        <v>989</v>
      </c>
      <c r="K148">
        <v>38</v>
      </c>
      <c r="L148">
        <v>2</v>
      </c>
      <c r="M148">
        <v>3</v>
      </c>
      <c r="N148">
        <v>2013</v>
      </c>
      <c r="O148" t="s">
        <v>74</v>
      </c>
      <c r="P148" t="s">
        <v>74</v>
      </c>
      <c r="Q148" t="s">
        <v>999</v>
      </c>
      <c r="R148" t="s">
        <v>999</v>
      </c>
      <c r="S148" t="s">
        <v>3828</v>
      </c>
      <c r="T148" s="2" t="s">
        <v>3829</v>
      </c>
      <c r="U148" t="s">
        <v>3832</v>
      </c>
    </row>
    <row r="149" spans="1:21" x14ac:dyDescent="0.25">
      <c r="A149" t="s">
        <v>3768</v>
      </c>
      <c r="B149" t="s">
        <v>2671</v>
      </c>
      <c r="C149" t="s">
        <v>2673</v>
      </c>
      <c r="D149" t="s">
        <v>1331</v>
      </c>
      <c r="E149" t="s">
        <v>74</v>
      </c>
      <c r="F149" t="s">
        <v>2675</v>
      </c>
      <c r="G149" t="s">
        <v>3839</v>
      </c>
      <c r="H149" t="s">
        <v>2676</v>
      </c>
      <c r="I149" t="s">
        <v>2678</v>
      </c>
      <c r="J149" t="s">
        <v>2680</v>
      </c>
      <c r="K149">
        <v>11</v>
      </c>
      <c r="L149">
        <v>10</v>
      </c>
      <c r="M149">
        <v>10</v>
      </c>
      <c r="N149">
        <v>2013</v>
      </c>
      <c r="O149" t="s">
        <v>2682</v>
      </c>
      <c r="P149" t="str">
        <f>HYPERLINK("http://dx.doi.org/10.1590/0037-8682-0073-2013","http://dx.doi.org/10.1590/0037-8682-0073-2013")</f>
        <v>http://dx.doi.org/10.1590/0037-8682-0073-2013</v>
      </c>
      <c r="Q149" t="s">
        <v>320</v>
      </c>
      <c r="R149" t="s">
        <v>320</v>
      </c>
      <c r="S149" t="s">
        <v>3133</v>
      </c>
      <c r="T149" t="s">
        <v>3829</v>
      </c>
      <c r="U149" t="s">
        <v>3832</v>
      </c>
    </row>
    <row r="150" spans="1:21" x14ac:dyDescent="0.25">
      <c r="A150" t="s">
        <v>3769</v>
      </c>
      <c r="B150" t="s">
        <v>2685</v>
      </c>
      <c r="C150" t="s">
        <v>2687</v>
      </c>
      <c r="D150" t="s">
        <v>532</v>
      </c>
      <c r="E150" t="s">
        <v>74</v>
      </c>
      <c r="F150" t="s">
        <v>2688</v>
      </c>
      <c r="G150" t="s">
        <v>2689</v>
      </c>
      <c r="H150" t="s">
        <v>2690</v>
      </c>
      <c r="I150" t="s">
        <v>2692</v>
      </c>
      <c r="J150" t="s">
        <v>74</v>
      </c>
      <c r="K150">
        <v>26</v>
      </c>
      <c r="L150">
        <v>9</v>
      </c>
      <c r="M150">
        <v>9</v>
      </c>
      <c r="N150">
        <v>2013</v>
      </c>
      <c r="O150" t="s">
        <v>2696</v>
      </c>
      <c r="P150" t="str">
        <f>HYPERLINK("http://dx.doi.org/10.1007/s00436-012-3228-8","http://dx.doi.org/10.1007/s00436-012-3228-8")</f>
        <v>http://dx.doi.org/10.1007/s00436-012-3228-8</v>
      </c>
      <c r="Q150" t="s">
        <v>550</v>
      </c>
      <c r="R150" t="s">
        <v>550</v>
      </c>
      <c r="S150" t="s">
        <v>3133</v>
      </c>
      <c r="T150" t="s">
        <v>3829</v>
      </c>
      <c r="U150" t="s">
        <v>3832</v>
      </c>
    </row>
    <row r="151" spans="1:21" x14ac:dyDescent="0.25">
      <c r="A151" t="s">
        <v>3806</v>
      </c>
      <c r="B151" t="s">
        <v>3341</v>
      </c>
      <c r="C151" t="s">
        <v>3344</v>
      </c>
      <c r="D151" t="s">
        <v>3345</v>
      </c>
      <c r="E151" t="s">
        <v>74</v>
      </c>
      <c r="F151" t="s">
        <v>3347</v>
      </c>
      <c r="G151" t="s">
        <v>74</v>
      </c>
      <c r="H151" t="s">
        <v>3348</v>
      </c>
      <c r="I151" t="s">
        <v>74</v>
      </c>
      <c r="J151" t="s">
        <v>3351</v>
      </c>
      <c r="K151">
        <v>100</v>
      </c>
      <c r="L151">
        <v>1</v>
      </c>
      <c r="M151">
        <v>1</v>
      </c>
      <c r="N151">
        <v>2013</v>
      </c>
      <c r="O151" t="s">
        <v>74</v>
      </c>
      <c r="P151" t="s">
        <v>74</v>
      </c>
      <c r="Q151" t="s">
        <v>550</v>
      </c>
      <c r="R151" t="s">
        <v>550</v>
      </c>
      <c r="S151" t="s">
        <v>3832</v>
      </c>
      <c r="T151" t="s">
        <v>3829</v>
      </c>
      <c r="U151" t="s">
        <v>3832</v>
      </c>
    </row>
    <row r="152" spans="1:21" x14ac:dyDescent="0.25">
      <c r="A152" t="s">
        <v>3684</v>
      </c>
      <c r="B152" t="s">
        <v>1223</v>
      </c>
      <c r="C152" t="s">
        <v>1225</v>
      </c>
      <c r="D152" t="s">
        <v>1184</v>
      </c>
      <c r="E152" t="s">
        <v>74</v>
      </c>
      <c r="F152" t="s">
        <v>1226</v>
      </c>
      <c r="G152" t="s">
        <v>1227</v>
      </c>
      <c r="H152" t="s">
        <v>1228</v>
      </c>
      <c r="I152" t="s">
        <v>1230</v>
      </c>
      <c r="J152" t="s">
        <v>1232</v>
      </c>
      <c r="K152">
        <v>28</v>
      </c>
      <c r="L152">
        <v>45</v>
      </c>
      <c r="M152">
        <v>49</v>
      </c>
      <c r="N152">
        <v>2012</v>
      </c>
      <c r="O152" t="s">
        <v>1238</v>
      </c>
      <c r="P152" t="str">
        <f>HYPERLINK("http://dx.doi.org/10.1371/journal.pone.0033440","http://dx.doi.org/10.1371/journal.pone.0033440")</f>
        <v>http://dx.doi.org/10.1371/journal.pone.0033440</v>
      </c>
      <c r="Q152" t="s">
        <v>1197</v>
      </c>
      <c r="R152" t="s">
        <v>1198</v>
      </c>
      <c r="S152" s="2" t="s">
        <v>3828</v>
      </c>
      <c r="T152" t="s">
        <v>3829</v>
      </c>
      <c r="U152" t="s">
        <v>3832</v>
      </c>
    </row>
    <row r="153" spans="1:21" x14ac:dyDescent="0.25">
      <c r="A153" t="s">
        <v>3707</v>
      </c>
      <c r="B153" t="s">
        <v>1647</v>
      </c>
      <c r="C153" t="s">
        <v>1649</v>
      </c>
      <c r="D153" t="s">
        <v>302</v>
      </c>
      <c r="E153" t="s">
        <v>1650</v>
      </c>
      <c r="F153" t="s">
        <v>1651</v>
      </c>
      <c r="G153" t="s">
        <v>1652</v>
      </c>
      <c r="H153" t="s">
        <v>1653</v>
      </c>
      <c r="I153" t="s">
        <v>518</v>
      </c>
      <c r="J153" t="s">
        <v>1656</v>
      </c>
      <c r="K153">
        <v>31</v>
      </c>
      <c r="L153">
        <v>31</v>
      </c>
      <c r="M153">
        <v>33</v>
      </c>
      <c r="N153">
        <v>2012</v>
      </c>
      <c r="O153" t="s">
        <v>1661</v>
      </c>
      <c r="P153" t="str">
        <f>HYPERLINK("http://dx.doi.org/10.1186/1756-3305-5-248","http://dx.doi.org/10.1186/1756-3305-5-248")</f>
        <v>http://dx.doi.org/10.1186/1756-3305-5-248</v>
      </c>
      <c r="Q153" t="s">
        <v>320</v>
      </c>
      <c r="R153" t="s">
        <v>320</v>
      </c>
      <c r="S153" t="s">
        <v>3133</v>
      </c>
      <c r="T153" t="s">
        <v>3829</v>
      </c>
      <c r="U153" t="s">
        <v>3832</v>
      </c>
    </row>
    <row r="154" spans="1:21" x14ac:dyDescent="0.25">
      <c r="A154" t="s">
        <v>3734</v>
      </c>
      <c r="B154" t="s">
        <v>2092</v>
      </c>
      <c r="C154" t="s">
        <v>2094</v>
      </c>
      <c r="D154" t="s">
        <v>1184</v>
      </c>
      <c r="E154" t="s">
        <v>74</v>
      </c>
      <c r="F154" t="s">
        <v>2095</v>
      </c>
      <c r="G154" t="s">
        <v>2096</v>
      </c>
      <c r="H154" t="s">
        <v>2097</v>
      </c>
      <c r="I154" t="s">
        <v>2098</v>
      </c>
      <c r="J154" t="s">
        <v>2100</v>
      </c>
      <c r="K154">
        <v>70</v>
      </c>
      <c r="L154">
        <v>45</v>
      </c>
      <c r="M154">
        <v>50</v>
      </c>
      <c r="N154">
        <v>2012</v>
      </c>
      <c r="O154" t="s">
        <v>2103</v>
      </c>
      <c r="P154" t="str">
        <f>HYPERLINK("http://dx.doi.org/10.1371/journal.pone.0048505","http://dx.doi.org/10.1371/journal.pone.0048505")</f>
        <v>http://dx.doi.org/10.1371/journal.pone.0048505</v>
      </c>
      <c r="Q154" t="s">
        <v>1197</v>
      </c>
      <c r="R154" t="s">
        <v>1198</v>
      </c>
      <c r="S154" t="s">
        <v>3133</v>
      </c>
      <c r="T154" t="s">
        <v>3829</v>
      </c>
      <c r="U154" t="s">
        <v>3832</v>
      </c>
    </row>
    <row r="155" spans="1:21" x14ac:dyDescent="0.25">
      <c r="A155" t="s">
        <v>3750</v>
      </c>
      <c r="B155" t="s">
        <v>2356</v>
      </c>
      <c r="C155" t="s">
        <v>2358</v>
      </c>
      <c r="D155" t="s">
        <v>2359</v>
      </c>
      <c r="E155" t="s">
        <v>2360</v>
      </c>
      <c r="F155" t="s">
        <v>2361</v>
      </c>
      <c r="G155" t="s">
        <v>2362</v>
      </c>
      <c r="H155" t="s">
        <v>2363</v>
      </c>
      <c r="I155" t="s">
        <v>2365</v>
      </c>
      <c r="J155" t="s">
        <v>2367</v>
      </c>
      <c r="K155">
        <v>30</v>
      </c>
      <c r="L155">
        <v>13</v>
      </c>
      <c r="M155">
        <v>14</v>
      </c>
      <c r="N155">
        <v>2012</v>
      </c>
      <c r="O155" t="s">
        <v>2374</v>
      </c>
      <c r="P155" t="str">
        <f>HYPERLINK("http://dx.doi.org/10.1007/s10719-012-9391-4","http://dx.doi.org/10.1007/s10719-012-9391-4")</f>
        <v>http://dx.doi.org/10.1007/s10719-012-9391-4</v>
      </c>
      <c r="Q155" t="s">
        <v>2375</v>
      </c>
      <c r="R155" t="s">
        <v>2375</v>
      </c>
      <c r="S155" t="s">
        <v>3133</v>
      </c>
      <c r="T155" t="s">
        <v>3829</v>
      </c>
      <c r="U155" t="s">
        <v>3832</v>
      </c>
    </row>
    <row r="156" spans="1:21" x14ac:dyDescent="0.25">
      <c r="A156" t="s">
        <v>3797</v>
      </c>
      <c r="B156" t="s">
        <v>3190</v>
      </c>
      <c r="C156" t="s">
        <v>3192</v>
      </c>
      <c r="D156" t="s">
        <v>532</v>
      </c>
      <c r="E156" t="s">
        <v>74</v>
      </c>
      <c r="F156" t="s">
        <v>3193</v>
      </c>
      <c r="G156" t="s">
        <v>3194</v>
      </c>
      <c r="H156" t="s">
        <v>3195</v>
      </c>
      <c r="I156" t="s">
        <v>3197</v>
      </c>
      <c r="J156" t="s">
        <v>74</v>
      </c>
      <c r="K156">
        <v>60</v>
      </c>
      <c r="L156">
        <v>36</v>
      </c>
      <c r="M156">
        <v>38</v>
      </c>
      <c r="N156">
        <v>2012</v>
      </c>
      <c r="O156" t="s">
        <v>3201</v>
      </c>
      <c r="P156" t="str">
        <f>HYPERLINK("http://dx.doi.org/10.1007/s00436-012-2995-6","http://dx.doi.org/10.1007/s00436-012-2995-6")</f>
        <v>http://dx.doi.org/10.1007/s00436-012-2995-6</v>
      </c>
      <c r="Q156" t="s">
        <v>550</v>
      </c>
      <c r="R156" t="s">
        <v>550</v>
      </c>
      <c r="S156" t="s">
        <v>3133</v>
      </c>
      <c r="T156" t="s">
        <v>3829</v>
      </c>
      <c r="U156" t="s">
        <v>3832</v>
      </c>
    </row>
    <row r="157" spans="1:21" x14ac:dyDescent="0.25">
      <c r="A157" t="s">
        <v>3800</v>
      </c>
      <c r="B157" t="s">
        <v>3241</v>
      </c>
      <c r="C157" t="s">
        <v>3243</v>
      </c>
      <c r="D157" t="s">
        <v>2937</v>
      </c>
      <c r="E157" t="s">
        <v>3244</v>
      </c>
      <c r="F157" t="s">
        <v>3245</v>
      </c>
      <c r="G157" t="s">
        <v>3246</v>
      </c>
      <c r="H157" t="s">
        <v>3247</v>
      </c>
      <c r="I157" t="s">
        <v>2836</v>
      </c>
      <c r="J157" t="s">
        <v>74</v>
      </c>
      <c r="K157">
        <v>44</v>
      </c>
      <c r="L157">
        <v>5</v>
      </c>
      <c r="M157">
        <v>5</v>
      </c>
      <c r="N157">
        <v>2012</v>
      </c>
      <c r="O157" t="s">
        <v>3252</v>
      </c>
      <c r="P157" t="str">
        <f>HYPERLINK("http://dx.doi.org/10.1017/S0031182011001922","http://dx.doi.org/10.1017/S0031182011001922")</f>
        <v>http://dx.doi.org/10.1017/S0031182011001922</v>
      </c>
      <c r="Q157" t="s">
        <v>550</v>
      </c>
      <c r="R157" t="s">
        <v>550</v>
      </c>
      <c r="S157" t="s">
        <v>3827</v>
      </c>
      <c r="T157" t="s">
        <v>3829</v>
      </c>
      <c r="U157" t="s">
        <v>3832</v>
      </c>
    </row>
    <row r="158" spans="1:21" x14ac:dyDescent="0.25">
      <c r="A158" t="s">
        <v>3809</v>
      </c>
      <c r="B158" t="s">
        <v>3401</v>
      </c>
      <c r="C158" t="s">
        <v>3403</v>
      </c>
      <c r="D158" t="s">
        <v>2555</v>
      </c>
      <c r="E158" t="s">
        <v>3404</v>
      </c>
      <c r="F158" t="s">
        <v>3405</v>
      </c>
      <c r="G158" t="s">
        <v>3406</v>
      </c>
      <c r="H158" t="s">
        <v>3407</v>
      </c>
      <c r="I158" t="s">
        <v>423</v>
      </c>
      <c r="J158" t="s">
        <v>3409</v>
      </c>
      <c r="K158">
        <v>40</v>
      </c>
      <c r="L158">
        <v>24</v>
      </c>
      <c r="M158">
        <v>24</v>
      </c>
      <c r="N158">
        <v>2012</v>
      </c>
      <c r="O158" t="s">
        <v>3410</v>
      </c>
      <c r="P158" t="str">
        <f>HYPERLINK("http://dx.doi.org/10.1016/j.exppara.2012.03.003","http://dx.doi.org/10.1016/j.exppara.2012.03.003")</f>
        <v>http://dx.doi.org/10.1016/j.exppara.2012.03.003</v>
      </c>
      <c r="Q158" t="s">
        <v>550</v>
      </c>
      <c r="R158" t="s">
        <v>550</v>
      </c>
      <c r="S158" t="s">
        <v>3133</v>
      </c>
      <c r="T158" t="s">
        <v>3829</v>
      </c>
      <c r="U158" t="s">
        <v>3832</v>
      </c>
    </row>
    <row r="159" spans="1:21" x14ac:dyDescent="0.25">
      <c r="A159" t="s">
        <v>3811</v>
      </c>
      <c r="B159" t="s">
        <v>3427</v>
      </c>
      <c r="C159" t="s">
        <v>3429</v>
      </c>
      <c r="D159" t="s">
        <v>3430</v>
      </c>
      <c r="E159" t="s">
        <v>3431</v>
      </c>
      <c r="F159" t="s">
        <v>3432</v>
      </c>
      <c r="G159" t="s">
        <v>3433</v>
      </c>
      <c r="H159" t="s">
        <v>3434</v>
      </c>
      <c r="I159" t="s">
        <v>3436</v>
      </c>
      <c r="J159" t="s">
        <v>3437</v>
      </c>
      <c r="K159">
        <v>51</v>
      </c>
      <c r="L159">
        <v>16</v>
      </c>
      <c r="M159">
        <v>18</v>
      </c>
      <c r="N159">
        <v>2012</v>
      </c>
      <c r="O159" t="s">
        <v>3444</v>
      </c>
      <c r="P159" t="str">
        <f>HYPERLINK("http://dx.doi.org/10.1016/j.fsi.2012.01.012","http://dx.doi.org/10.1016/j.fsi.2012.01.012")</f>
        <v>http://dx.doi.org/10.1016/j.fsi.2012.01.012</v>
      </c>
      <c r="Q159" t="s">
        <v>3445</v>
      </c>
      <c r="R159" t="s">
        <v>3445</v>
      </c>
      <c r="S159" t="s">
        <v>3827</v>
      </c>
      <c r="T159" t="s">
        <v>3829</v>
      </c>
      <c r="U159" t="s">
        <v>3832</v>
      </c>
    </row>
    <row r="160" spans="1:21" x14ac:dyDescent="0.25">
      <c r="A160" t="s">
        <v>3637</v>
      </c>
      <c r="B160" t="s">
        <v>253</v>
      </c>
      <c r="C160" t="s">
        <v>255</v>
      </c>
      <c r="D160" t="s">
        <v>256</v>
      </c>
      <c r="E160" t="s">
        <v>257</v>
      </c>
      <c r="F160" t="s">
        <v>258</v>
      </c>
      <c r="G160" t="s">
        <v>259</v>
      </c>
      <c r="H160" t="s">
        <v>260</v>
      </c>
      <c r="I160" t="s">
        <v>262</v>
      </c>
      <c r="J160" t="s">
        <v>263</v>
      </c>
      <c r="K160">
        <v>33</v>
      </c>
      <c r="L160">
        <v>21</v>
      </c>
      <c r="M160">
        <v>24</v>
      </c>
      <c r="N160">
        <v>2011</v>
      </c>
      <c r="O160" t="s">
        <v>272</v>
      </c>
      <c r="P160" t="str">
        <f>HYPERLINK("http://dx.doi.org/10.1271/bbb.100389","http://dx.doi.org/10.1271/bbb.100389")</f>
        <v>http://dx.doi.org/10.1271/bbb.100389</v>
      </c>
      <c r="Q160" t="s">
        <v>273</v>
      </c>
      <c r="R160" t="s">
        <v>274</v>
      </c>
      <c r="S160" t="s">
        <v>3133</v>
      </c>
      <c r="T160" t="s">
        <v>3829</v>
      </c>
      <c r="U160" t="s">
        <v>3832</v>
      </c>
    </row>
    <row r="161" spans="1:21" x14ac:dyDescent="0.25">
      <c r="A161" t="s">
        <v>3663</v>
      </c>
      <c r="B161" t="s">
        <v>808</v>
      </c>
      <c r="C161" t="s">
        <v>810</v>
      </c>
      <c r="D161" t="s">
        <v>811</v>
      </c>
      <c r="E161" t="s">
        <v>812</v>
      </c>
      <c r="F161" t="s">
        <v>813</v>
      </c>
      <c r="G161" s="2" t="s">
        <v>814</v>
      </c>
      <c r="H161" t="s">
        <v>815</v>
      </c>
      <c r="I161" t="s">
        <v>817</v>
      </c>
      <c r="J161" t="s">
        <v>74</v>
      </c>
      <c r="K161">
        <v>26</v>
      </c>
      <c r="L161">
        <v>13</v>
      </c>
      <c r="M161">
        <v>18</v>
      </c>
      <c r="N161">
        <v>2011</v>
      </c>
      <c r="O161" t="s">
        <v>826</v>
      </c>
      <c r="P161" t="str">
        <f>HYPERLINK("http://dx.doi.org/10.1016/j.mcp.2011.04.002","http://dx.doi.org/10.1016/j.mcp.2011.04.002")</f>
        <v>http://dx.doi.org/10.1016/j.mcp.2011.04.002</v>
      </c>
      <c r="Q161" t="s">
        <v>827</v>
      </c>
      <c r="R161" t="s">
        <v>828</v>
      </c>
      <c r="S161" t="s">
        <v>3133</v>
      </c>
      <c r="T161" t="s">
        <v>3829</v>
      </c>
      <c r="U161" t="s">
        <v>3832</v>
      </c>
    </row>
    <row r="162" spans="1:21" x14ac:dyDescent="0.25">
      <c r="A162" t="s">
        <v>3738</v>
      </c>
      <c r="B162" t="s">
        <v>2151</v>
      </c>
      <c r="C162" t="s">
        <v>2153</v>
      </c>
      <c r="D162" t="s">
        <v>959</v>
      </c>
      <c r="E162" t="s">
        <v>74</v>
      </c>
      <c r="F162" t="s">
        <v>2154</v>
      </c>
      <c r="G162" t="s">
        <v>2155</v>
      </c>
      <c r="H162" t="s">
        <v>2156</v>
      </c>
      <c r="I162" t="s">
        <v>2158</v>
      </c>
      <c r="J162" t="s">
        <v>74</v>
      </c>
      <c r="K162">
        <v>13</v>
      </c>
      <c r="L162">
        <v>7</v>
      </c>
      <c r="M162">
        <v>8</v>
      </c>
      <c r="N162">
        <v>2011</v>
      </c>
      <c r="O162" t="s">
        <v>2162</v>
      </c>
      <c r="P162" t="str">
        <f>HYPERLINK("http://dx.doi.org/10.1645/GE-2614.1","http://dx.doi.org/10.1645/GE-2614.1")</f>
        <v>http://dx.doi.org/10.1645/GE-2614.1</v>
      </c>
      <c r="Q162" t="s">
        <v>550</v>
      </c>
      <c r="R162" t="s">
        <v>550</v>
      </c>
      <c r="S162" t="s">
        <v>3133</v>
      </c>
      <c r="T162" t="s">
        <v>3829</v>
      </c>
      <c r="U162" t="s">
        <v>3832</v>
      </c>
    </row>
    <row r="163" spans="1:21" x14ac:dyDescent="0.25">
      <c r="A163" t="s">
        <v>3767</v>
      </c>
      <c r="B163" t="s">
        <v>2655</v>
      </c>
      <c r="C163" t="s">
        <v>2657</v>
      </c>
      <c r="D163" t="s">
        <v>417</v>
      </c>
      <c r="E163" t="s">
        <v>2658</v>
      </c>
      <c r="F163" t="s">
        <v>2659</v>
      </c>
      <c r="G163" t="s">
        <v>2660</v>
      </c>
      <c r="H163" t="s">
        <v>2661</v>
      </c>
      <c r="I163" t="s">
        <v>423</v>
      </c>
      <c r="J163" t="s">
        <v>2664</v>
      </c>
      <c r="K163">
        <v>16</v>
      </c>
      <c r="L163">
        <v>23</v>
      </c>
      <c r="M163">
        <v>25</v>
      </c>
      <c r="N163">
        <v>2011</v>
      </c>
      <c r="O163" t="s">
        <v>2668</v>
      </c>
      <c r="P163" t="str">
        <f>HYPERLINK("http://dx.doi.org/10.1016/j.jip.2011.08.009","http://dx.doi.org/10.1016/j.jip.2011.08.009")</f>
        <v>http://dx.doi.org/10.1016/j.jip.2011.08.009</v>
      </c>
      <c r="Q163" t="s">
        <v>434</v>
      </c>
      <c r="R163" t="s">
        <v>434</v>
      </c>
      <c r="S163" t="s">
        <v>3133</v>
      </c>
      <c r="T163" t="s">
        <v>3829</v>
      </c>
      <c r="U163" t="s">
        <v>3832</v>
      </c>
    </row>
    <row r="164" spans="1:21" x14ac:dyDescent="0.25">
      <c r="A164" t="s">
        <v>3773</v>
      </c>
      <c r="B164" t="s">
        <v>2757</v>
      </c>
      <c r="C164" t="s">
        <v>2759</v>
      </c>
      <c r="D164" t="s">
        <v>2760</v>
      </c>
      <c r="E164" t="s">
        <v>74</v>
      </c>
      <c r="F164" t="s">
        <v>2761</v>
      </c>
      <c r="G164" t="s">
        <v>74</v>
      </c>
      <c r="H164" t="s">
        <v>2762</v>
      </c>
      <c r="I164" t="s">
        <v>518</v>
      </c>
      <c r="J164" t="s">
        <v>2765</v>
      </c>
      <c r="K164">
        <v>10</v>
      </c>
      <c r="L164">
        <v>29</v>
      </c>
      <c r="M164">
        <v>30</v>
      </c>
      <c r="N164">
        <v>2011</v>
      </c>
      <c r="O164" t="s">
        <v>2772</v>
      </c>
      <c r="P164" t="str">
        <f>HYPERLINK("http://dx.doi.org/10.3201/eid1707.101822","http://dx.doi.org/10.3201/eid1707.101822")</f>
        <v>http://dx.doi.org/10.3201/eid1707.101822</v>
      </c>
      <c r="Q164" t="s">
        <v>2773</v>
      </c>
      <c r="R164" t="s">
        <v>2773</v>
      </c>
      <c r="S164" t="s">
        <v>3133</v>
      </c>
      <c r="T164" t="s">
        <v>3829</v>
      </c>
      <c r="U164" t="s">
        <v>3832</v>
      </c>
    </row>
    <row r="165" spans="1:21" x14ac:dyDescent="0.25">
      <c r="A165" t="s">
        <v>3814</v>
      </c>
      <c r="B165" t="s">
        <v>3480</v>
      </c>
      <c r="C165" t="s">
        <v>3482</v>
      </c>
      <c r="D165" t="s">
        <v>3483</v>
      </c>
      <c r="E165" t="s">
        <v>3484</v>
      </c>
      <c r="F165" t="s">
        <v>3485</v>
      </c>
      <c r="G165" t="s">
        <v>3486</v>
      </c>
      <c r="H165" t="s">
        <v>3487</v>
      </c>
      <c r="I165" t="s">
        <v>3489</v>
      </c>
      <c r="J165" t="s">
        <v>3491</v>
      </c>
      <c r="K165">
        <v>127</v>
      </c>
      <c r="L165">
        <v>19</v>
      </c>
      <c r="M165">
        <v>21</v>
      </c>
      <c r="N165">
        <v>2011</v>
      </c>
      <c r="O165" t="s">
        <v>3501</v>
      </c>
      <c r="P165" t="str">
        <f>HYPERLINK("http://dx.doi.org/10.1016/j.jprot.2011.04.031","http://dx.doi.org/10.1016/j.jprot.2011.04.031")</f>
        <v>http://dx.doi.org/10.1016/j.jprot.2011.04.031</v>
      </c>
      <c r="Q165" t="s">
        <v>3502</v>
      </c>
      <c r="R165" t="s">
        <v>2375</v>
      </c>
      <c r="S165" t="s">
        <v>3133</v>
      </c>
      <c r="T165" t="s">
        <v>3829</v>
      </c>
      <c r="U165" t="s">
        <v>3832</v>
      </c>
    </row>
    <row r="166" spans="1:21" x14ac:dyDescent="0.25">
      <c r="A166" t="s">
        <v>3815</v>
      </c>
      <c r="B166" t="s">
        <v>3505</v>
      </c>
      <c r="C166" t="s">
        <v>3507</v>
      </c>
      <c r="D166" t="s">
        <v>3508</v>
      </c>
      <c r="E166" t="s">
        <v>3509</v>
      </c>
      <c r="F166" t="s">
        <v>3510</v>
      </c>
      <c r="G166" t="s">
        <v>3511</v>
      </c>
      <c r="H166" t="s">
        <v>3512</v>
      </c>
      <c r="I166" t="s">
        <v>3514</v>
      </c>
      <c r="J166" t="s">
        <v>3516</v>
      </c>
      <c r="K166">
        <v>60</v>
      </c>
      <c r="L166">
        <v>103</v>
      </c>
      <c r="M166">
        <v>103</v>
      </c>
      <c r="N166">
        <v>2011</v>
      </c>
      <c r="O166" t="s">
        <v>3520</v>
      </c>
      <c r="P166" t="str">
        <f>HYPERLINK("http://dx.doi.org/10.1016/j.ygcen.2011.01.005","http://dx.doi.org/10.1016/j.ygcen.2011.01.005")</f>
        <v>http://dx.doi.org/10.1016/j.ygcen.2011.01.005</v>
      </c>
      <c r="Q166" t="s">
        <v>3521</v>
      </c>
      <c r="R166" t="s">
        <v>3521</v>
      </c>
      <c r="S166" t="s">
        <v>3133</v>
      </c>
      <c r="T166" t="s">
        <v>3829</v>
      </c>
      <c r="U166" t="s">
        <v>3832</v>
      </c>
    </row>
    <row r="167" spans="1:21" x14ac:dyDescent="0.25">
      <c r="A167" t="s">
        <v>3816</v>
      </c>
      <c r="B167" t="s">
        <v>3524</v>
      </c>
      <c r="C167" t="s">
        <v>3526</v>
      </c>
      <c r="D167" t="s">
        <v>3527</v>
      </c>
      <c r="E167" t="s">
        <v>3528</v>
      </c>
      <c r="F167" t="s">
        <v>3529</v>
      </c>
      <c r="G167" t="s">
        <v>3530</v>
      </c>
      <c r="H167" t="s">
        <v>3531</v>
      </c>
      <c r="I167" t="s">
        <v>3533</v>
      </c>
      <c r="J167" t="s">
        <v>74</v>
      </c>
      <c r="K167">
        <v>65</v>
      </c>
      <c r="L167">
        <v>13</v>
      </c>
      <c r="M167">
        <v>13</v>
      </c>
      <c r="N167">
        <v>2011</v>
      </c>
      <c r="O167" t="s">
        <v>74</v>
      </c>
      <c r="P167" t="s">
        <v>74</v>
      </c>
      <c r="Q167" t="s">
        <v>3544</v>
      </c>
      <c r="R167" t="s">
        <v>3545</v>
      </c>
      <c r="S167" t="s">
        <v>3133</v>
      </c>
      <c r="T167" t="s">
        <v>3829</v>
      </c>
      <c r="U167" t="s">
        <v>3832</v>
      </c>
    </row>
    <row r="168" spans="1:21" x14ac:dyDescent="0.25">
      <c r="A168" t="s">
        <v>3652</v>
      </c>
      <c r="B168" t="s">
        <v>590</v>
      </c>
      <c r="C168" t="s">
        <v>592</v>
      </c>
      <c r="D168" t="s">
        <v>593</v>
      </c>
      <c r="E168" t="s">
        <v>594</v>
      </c>
      <c r="F168" t="s">
        <v>595</v>
      </c>
      <c r="G168" s="2" t="s">
        <v>596</v>
      </c>
      <c r="H168" t="s">
        <v>597</v>
      </c>
      <c r="I168" t="s">
        <v>599</v>
      </c>
      <c r="J168" t="s">
        <v>601</v>
      </c>
      <c r="K168">
        <v>34</v>
      </c>
      <c r="L168">
        <v>8</v>
      </c>
      <c r="M168">
        <v>15</v>
      </c>
      <c r="N168">
        <v>2010</v>
      </c>
      <c r="O168" t="s">
        <v>609</v>
      </c>
      <c r="P168" t="str">
        <f>HYPERLINK("http://dx.doi.org/10.1590/S1676-06032010000300038","http://dx.doi.org/10.1590/S1676-06032010000300038")</f>
        <v>http://dx.doi.org/10.1590/S1676-06032010000300038</v>
      </c>
      <c r="Q168" t="s">
        <v>610</v>
      </c>
      <c r="R168" t="s">
        <v>611</v>
      </c>
      <c r="S168" s="2" t="s">
        <v>3828</v>
      </c>
      <c r="T168" t="s">
        <v>3829</v>
      </c>
      <c r="U168" t="s">
        <v>3832</v>
      </c>
    </row>
    <row r="169" spans="1:21" x14ac:dyDescent="0.25">
      <c r="A169" t="s">
        <v>3739</v>
      </c>
      <c r="B169" t="s">
        <v>2165</v>
      </c>
      <c r="C169" t="s">
        <v>2167</v>
      </c>
      <c r="D169" t="s">
        <v>618</v>
      </c>
      <c r="E169" t="s">
        <v>2168</v>
      </c>
      <c r="F169" t="s">
        <v>2169</v>
      </c>
      <c r="G169" t="s">
        <v>2170</v>
      </c>
      <c r="H169" t="s">
        <v>2171</v>
      </c>
      <c r="I169" t="s">
        <v>2173</v>
      </c>
      <c r="J169" t="s">
        <v>74</v>
      </c>
      <c r="K169">
        <v>21</v>
      </c>
      <c r="L169">
        <v>27</v>
      </c>
      <c r="M169">
        <v>28</v>
      </c>
      <c r="N169">
        <v>2010</v>
      </c>
      <c r="O169" t="s">
        <v>2176</v>
      </c>
      <c r="P169" t="str">
        <f>HYPERLINK("http://dx.doi.org/10.1016/j.vetpar.2010.09.012","http://dx.doi.org/10.1016/j.vetpar.2010.09.012")</f>
        <v>http://dx.doi.org/10.1016/j.vetpar.2010.09.012</v>
      </c>
      <c r="Q169" t="s">
        <v>632</v>
      </c>
      <c r="R169" t="s">
        <v>632</v>
      </c>
      <c r="S169" t="s">
        <v>3133</v>
      </c>
      <c r="T169" t="s">
        <v>3829</v>
      </c>
      <c r="U169" t="s">
        <v>3832</v>
      </c>
    </row>
    <row r="170" spans="1:21" x14ac:dyDescent="0.25">
      <c r="A170" t="s">
        <v>3745</v>
      </c>
      <c r="B170" t="s">
        <v>2272</v>
      </c>
      <c r="C170" t="s">
        <v>2274</v>
      </c>
      <c r="D170" t="s">
        <v>2013</v>
      </c>
      <c r="E170" t="s">
        <v>2275</v>
      </c>
      <c r="F170" t="s">
        <v>74</v>
      </c>
      <c r="G170" s="2" t="s">
        <v>2276</v>
      </c>
      <c r="H170" t="s">
        <v>2277</v>
      </c>
      <c r="I170" t="s">
        <v>2279</v>
      </c>
      <c r="J170" t="s">
        <v>74</v>
      </c>
      <c r="K170">
        <v>11</v>
      </c>
      <c r="L170">
        <v>5</v>
      </c>
      <c r="M170">
        <v>6</v>
      </c>
      <c r="N170">
        <v>2010</v>
      </c>
      <c r="O170" t="s">
        <v>74</v>
      </c>
      <c r="P170" t="s">
        <v>74</v>
      </c>
      <c r="Q170" t="s">
        <v>2027</v>
      </c>
      <c r="R170" t="s">
        <v>2027</v>
      </c>
      <c r="S170" t="s">
        <v>3133</v>
      </c>
      <c r="T170" t="s">
        <v>3829</v>
      </c>
      <c r="U170" t="s">
        <v>3832</v>
      </c>
    </row>
    <row r="171" spans="1:21" x14ac:dyDescent="0.25">
      <c r="A171" t="s">
        <v>3775</v>
      </c>
      <c r="B171" t="s">
        <v>2801</v>
      </c>
      <c r="C171" t="s">
        <v>2803</v>
      </c>
      <c r="D171" t="s">
        <v>1051</v>
      </c>
      <c r="E171" t="s">
        <v>74</v>
      </c>
      <c r="F171" t="s">
        <v>2804</v>
      </c>
      <c r="G171" s="2" t="s">
        <v>2805</v>
      </c>
      <c r="H171" t="s">
        <v>2806</v>
      </c>
      <c r="I171" t="s">
        <v>2544</v>
      </c>
      <c r="J171" t="s">
        <v>74</v>
      </c>
      <c r="K171">
        <v>50</v>
      </c>
      <c r="L171">
        <v>49</v>
      </c>
      <c r="M171">
        <v>53</v>
      </c>
      <c r="N171">
        <v>2009</v>
      </c>
      <c r="O171" t="s">
        <v>2811</v>
      </c>
      <c r="P171" t="str">
        <f>HYPERLINK("http://dx.doi.org/10.1371/journal.pntd.0000520","http://dx.doi.org/10.1371/journal.pntd.0000520")</f>
        <v>http://dx.doi.org/10.1371/journal.pntd.0000520</v>
      </c>
      <c r="Q171" t="s">
        <v>872</v>
      </c>
      <c r="R171" t="s">
        <v>872</v>
      </c>
      <c r="S171" t="s">
        <v>3133</v>
      </c>
      <c r="T171" t="s">
        <v>3829</v>
      </c>
      <c r="U171" t="s">
        <v>3832</v>
      </c>
    </row>
    <row r="172" spans="1:21" x14ac:dyDescent="0.25">
      <c r="A172" s="2" t="s">
        <v>3690</v>
      </c>
      <c r="B172" s="2" t="s">
        <v>1353</v>
      </c>
      <c r="C172" t="s">
        <v>1355</v>
      </c>
      <c r="D172" t="s">
        <v>1356</v>
      </c>
      <c r="E172" t="s">
        <v>1357</v>
      </c>
      <c r="F172" t="s">
        <v>1358</v>
      </c>
      <c r="G172" t="s">
        <v>1359</v>
      </c>
      <c r="H172" t="s">
        <v>1360</v>
      </c>
      <c r="I172" t="s">
        <v>1362</v>
      </c>
      <c r="J172" t="s">
        <v>1364</v>
      </c>
      <c r="K172">
        <v>44</v>
      </c>
      <c r="L172">
        <v>14</v>
      </c>
      <c r="M172">
        <v>15</v>
      </c>
      <c r="N172">
        <v>2008</v>
      </c>
      <c r="O172" t="s">
        <v>1371</v>
      </c>
      <c r="P172" t="str">
        <f>HYPERLINK("http://dx.doi.org/10.1016/j.enzmictec.2008.02.010","http://dx.doi.org/10.1016/j.enzmictec.2008.02.010")</f>
        <v>http://dx.doi.org/10.1016/j.enzmictec.2008.02.010</v>
      </c>
      <c r="Q172" t="s">
        <v>1372</v>
      </c>
      <c r="R172" t="s">
        <v>1372</v>
      </c>
      <c r="S172" t="s">
        <v>3133</v>
      </c>
      <c r="T172" t="s">
        <v>3829</v>
      </c>
      <c r="U172" t="s">
        <v>3832</v>
      </c>
    </row>
    <row r="173" spans="1:21" x14ac:dyDescent="0.25">
      <c r="A173" s="2" t="s">
        <v>3695</v>
      </c>
      <c r="B173" s="2" t="s">
        <v>1442</v>
      </c>
      <c r="C173" t="s">
        <v>1444</v>
      </c>
      <c r="D173" t="s">
        <v>1356</v>
      </c>
      <c r="E173" t="s">
        <v>1445</v>
      </c>
      <c r="F173" t="s">
        <v>1446</v>
      </c>
      <c r="G173" t="s">
        <v>1447</v>
      </c>
      <c r="H173" t="s">
        <v>1448</v>
      </c>
      <c r="I173" t="s">
        <v>1362</v>
      </c>
      <c r="J173" t="s">
        <v>74</v>
      </c>
      <c r="K173">
        <v>47</v>
      </c>
      <c r="L173">
        <v>28</v>
      </c>
      <c r="M173">
        <v>30</v>
      </c>
      <c r="N173">
        <v>2007</v>
      </c>
      <c r="O173" t="s">
        <v>1450</v>
      </c>
      <c r="P173" t="str">
        <f>HYPERLINK("http://dx.doi.org/10.1016/j.enzmictec.2006.10.011","http://dx.doi.org/10.1016/j.enzmictec.2006.10.011")</f>
        <v>http://dx.doi.org/10.1016/j.enzmictec.2006.10.011</v>
      </c>
      <c r="Q173" t="s">
        <v>1372</v>
      </c>
      <c r="R173" t="s">
        <v>1372</v>
      </c>
      <c r="S173" t="s">
        <v>3133</v>
      </c>
      <c r="T173" t="s">
        <v>3829</v>
      </c>
      <c r="U173" t="s">
        <v>3832</v>
      </c>
    </row>
    <row r="174" spans="1:21" x14ac:dyDescent="0.25">
      <c r="A174" s="2" t="s">
        <v>3808</v>
      </c>
      <c r="B174" s="2" t="s">
        <v>3379</v>
      </c>
      <c r="C174" t="s">
        <v>3381</v>
      </c>
      <c r="D174" t="s">
        <v>3382</v>
      </c>
      <c r="E174" t="s">
        <v>74</v>
      </c>
      <c r="F174" t="s">
        <v>3383</v>
      </c>
      <c r="G174" t="s">
        <v>74</v>
      </c>
      <c r="H174" t="s">
        <v>3384</v>
      </c>
      <c r="I174" t="s">
        <v>3386</v>
      </c>
      <c r="J174" t="s">
        <v>3388</v>
      </c>
      <c r="K174">
        <v>64</v>
      </c>
      <c r="L174">
        <v>13</v>
      </c>
      <c r="M174">
        <v>15</v>
      </c>
      <c r="N174">
        <v>2007</v>
      </c>
      <c r="O174" t="s">
        <v>3396</v>
      </c>
      <c r="P174" t="str">
        <f>HYPERLINK("http://dx.doi.org/10.33588/rn.4512.2007393","http://dx.doi.org/10.33588/rn.4512.2007393")</f>
        <v>http://dx.doi.org/10.33588/rn.4512.2007393</v>
      </c>
      <c r="Q174" t="s">
        <v>3397</v>
      </c>
      <c r="R174" t="s">
        <v>3398</v>
      </c>
      <c r="S174" t="s">
        <v>3827</v>
      </c>
      <c r="T174" t="s">
        <v>3829</v>
      </c>
      <c r="U174" t="s">
        <v>3832</v>
      </c>
    </row>
    <row r="175" spans="1:21" x14ac:dyDescent="0.25">
      <c r="A175" s="2" t="s">
        <v>3820</v>
      </c>
      <c r="B175" s="2" t="s">
        <v>3592</v>
      </c>
      <c r="C175" t="s">
        <v>3594</v>
      </c>
      <c r="D175" t="s">
        <v>3595</v>
      </c>
      <c r="E175" t="s">
        <v>74</v>
      </c>
      <c r="F175" t="s">
        <v>3600</v>
      </c>
      <c r="G175" t="s">
        <v>3601</v>
      </c>
      <c r="H175" t="s">
        <v>3602</v>
      </c>
      <c r="I175" t="s">
        <v>3604</v>
      </c>
      <c r="J175" t="s">
        <v>74</v>
      </c>
      <c r="K175">
        <v>336</v>
      </c>
      <c r="L175">
        <v>52</v>
      </c>
      <c r="M175">
        <v>53</v>
      </c>
      <c r="N175">
        <v>2007</v>
      </c>
      <c r="O175" t="s">
        <v>3612</v>
      </c>
      <c r="P175" t="str">
        <f>HYPERLINK("http://dx.doi.org/10.1163/157075607780377965","http://dx.doi.org/10.1163/157075607780377965")</f>
        <v>http://dx.doi.org/10.1163/157075607780377965</v>
      </c>
      <c r="Q175" t="s">
        <v>434</v>
      </c>
      <c r="R175" t="s">
        <v>434</v>
      </c>
      <c r="S175" t="s">
        <v>3133</v>
      </c>
      <c r="T175" t="s">
        <v>3829</v>
      </c>
      <c r="U175" t="s">
        <v>3832</v>
      </c>
    </row>
    <row r="176" spans="1:21" x14ac:dyDescent="0.25">
      <c r="A176" t="s">
        <v>3779</v>
      </c>
      <c r="B176" t="s">
        <v>2862</v>
      </c>
      <c r="C176" t="s">
        <v>2864</v>
      </c>
      <c r="D176" t="s">
        <v>2865</v>
      </c>
      <c r="E176" t="s">
        <v>2866</v>
      </c>
      <c r="F176" t="s">
        <v>2867</v>
      </c>
      <c r="G176" t="s">
        <v>2868</v>
      </c>
      <c r="H176" t="s">
        <v>2869</v>
      </c>
      <c r="I176" t="s">
        <v>2871</v>
      </c>
      <c r="J176" t="s">
        <v>74</v>
      </c>
      <c r="K176">
        <v>23</v>
      </c>
      <c r="L176">
        <v>6</v>
      </c>
      <c r="M176">
        <v>6</v>
      </c>
      <c r="N176">
        <v>2006</v>
      </c>
      <c r="O176" t="s">
        <v>74</v>
      </c>
      <c r="P176" t="s">
        <v>74</v>
      </c>
      <c r="Q176" t="s">
        <v>178</v>
      </c>
      <c r="R176" t="s">
        <v>178</v>
      </c>
      <c r="S176" t="s">
        <v>3133</v>
      </c>
      <c r="T176" t="s">
        <v>3829</v>
      </c>
      <c r="U176" s="2" t="s">
        <v>3832</v>
      </c>
    </row>
    <row r="177" spans="1:21" x14ac:dyDescent="0.25">
      <c r="A177" t="s">
        <v>3735</v>
      </c>
      <c r="B177" t="s">
        <v>2106</v>
      </c>
      <c r="C177" t="s">
        <v>2107</v>
      </c>
      <c r="D177" t="s">
        <v>1244</v>
      </c>
      <c r="E177" t="s">
        <v>2113</v>
      </c>
      <c r="F177" t="s">
        <v>2114</v>
      </c>
      <c r="G177" t="s">
        <v>2115</v>
      </c>
      <c r="H177" t="s">
        <v>2116</v>
      </c>
      <c r="I177" t="s">
        <v>2118</v>
      </c>
      <c r="J177" t="s">
        <v>74</v>
      </c>
      <c r="K177">
        <v>41</v>
      </c>
      <c r="L177">
        <v>2</v>
      </c>
      <c r="M177">
        <v>2</v>
      </c>
      <c r="N177">
        <v>2005</v>
      </c>
      <c r="O177" t="s">
        <v>74</v>
      </c>
      <c r="P177" t="s">
        <v>74</v>
      </c>
      <c r="Q177" t="s">
        <v>999</v>
      </c>
      <c r="R177" t="s">
        <v>999</v>
      </c>
      <c r="S177" t="s">
        <v>3133</v>
      </c>
      <c r="T177" t="s">
        <v>3829</v>
      </c>
      <c r="U177" t="s">
        <v>3832</v>
      </c>
    </row>
    <row r="178" spans="1:21" x14ac:dyDescent="0.25">
      <c r="A178" t="s">
        <v>3794</v>
      </c>
      <c r="B178" t="s">
        <v>3137</v>
      </c>
      <c r="C178" t="s">
        <v>3138</v>
      </c>
      <c r="D178" t="s">
        <v>3139</v>
      </c>
      <c r="E178" t="s">
        <v>74</v>
      </c>
      <c r="F178" t="s">
        <v>3140</v>
      </c>
      <c r="G178" t="s">
        <v>3141</v>
      </c>
      <c r="H178" t="s">
        <v>3142</v>
      </c>
      <c r="I178" t="s">
        <v>796</v>
      </c>
      <c r="J178" t="s">
        <v>74</v>
      </c>
      <c r="K178">
        <v>31</v>
      </c>
      <c r="L178">
        <v>33</v>
      </c>
      <c r="M178">
        <v>34</v>
      </c>
      <c r="N178">
        <v>2004</v>
      </c>
      <c r="O178" t="s">
        <v>3152</v>
      </c>
      <c r="P178" t="str">
        <f>HYPERLINK("http://dx.doi.org/10.1086/382752","http://dx.doi.org/10.1086/382752")</f>
        <v>http://dx.doi.org/10.1086/382752</v>
      </c>
      <c r="Q178" t="s">
        <v>3153</v>
      </c>
      <c r="R178" t="s">
        <v>3153</v>
      </c>
      <c r="S178" t="s">
        <v>3133</v>
      </c>
      <c r="T178" t="s">
        <v>3829</v>
      </c>
      <c r="U178" t="s">
        <v>3832</v>
      </c>
    </row>
    <row r="179" spans="1:21" x14ac:dyDescent="0.25">
      <c r="A179" t="s">
        <v>3733</v>
      </c>
      <c r="B179" t="s">
        <v>2080</v>
      </c>
      <c r="C179" t="s">
        <v>2081</v>
      </c>
      <c r="D179" t="s">
        <v>2046</v>
      </c>
      <c r="E179" t="s">
        <v>2082</v>
      </c>
      <c r="F179" t="s">
        <v>2083</v>
      </c>
      <c r="G179" t="s">
        <v>2084</v>
      </c>
      <c r="H179" t="s">
        <v>2085</v>
      </c>
      <c r="I179" t="s">
        <v>74</v>
      </c>
      <c r="J179" t="s">
        <v>263</v>
      </c>
      <c r="K179">
        <v>29</v>
      </c>
      <c r="L179">
        <v>78</v>
      </c>
      <c r="M179">
        <v>85</v>
      </c>
      <c r="N179">
        <v>2002</v>
      </c>
      <c r="O179" t="s">
        <v>2089</v>
      </c>
      <c r="P179" t="str">
        <f>HYPERLINK("http://dx.doi.org/10.1016/S0014-5793(02)03608-6","http://dx.doi.org/10.1016/S0014-5793(02)03608-6")</f>
        <v>http://dx.doi.org/10.1016/S0014-5793(02)03608-6</v>
      </c>
      <c r="Q179" t="s">
        <v>2057</v>
      </c>
      <c r="R179" t="s">
        <v>2057</v>
      </c>
      <c r="S179" t="s">
        <v>3133</v>
      </c>
      <c r="T179" t="s">
        <v>3829</v>
      </c>
      <c r="U179" t="s">
        <v>3832</v>
      </c>
    </row>
    <row r="180" spans="1:21" x14ac:dyDescent="0.25">
      <c r="A180" s="4" t="s">
        <v>3743</v>
      </c>
      <c r="B180" t="s">
        <v>2235</v>
      </c>
      <c r="C180" t="s">
        <v>2236</v>
      </c>
      <c r="D180" t="s">
        <v>2237</v>
      </c>
      <c r="E180" t="s">
        <v>74</v>
      </c>
      <c r="F180" t="s">
        <v>2238</v>
      </c>
      <c r="G180" t="s">
        <v>2239</v>
      </c>
      <c r="H180" t="s">
        <v>74</v>
      </c>
      <c r="I180" t="s">
        <v>2241</v>
      </c>
      <c r="J180" t="s">
        <v>2242</v>
      </c>
      <c r="K180">
        <v>24</v>
      </c>
      <c r="L180">
        <v>18</v>
      </c>
      <c r="M180">
        <v>18</v>
      </c>
      <c r="N180">
        <v>2001</v>
      </c>
      <c r="O180" t="s">
        <v>2247</v>
      </c>
      <c r="P180" t="str">
        <f>HYPERLINK("http://dx.doi.org/10.1017/S136794300100124X","http://dx.doi.org/10.1017/S136794300100124X")</f>
        <v>http://dx.doi.org/10.1017/S136794300100124X</v>
      </c>
      <c r="Q180" t="s">
        <v>97</v>
      </c>
      <c r="R180" t="s">
        <v>99</v>
      </c>
      <c r="S180" t="s">
        <v>3828</v>
      </c>
      <c r="T180" t="s">
        <v>3829</v>
      </c>
      <c r="U180" t="s">
        <v>3832</v>
      </c>
    </row>
    <row r="181" spans="1:21" x14ac:dyDescent="0.25">
      <c r="A181" s="4" t="s">
        <v>3751</v>
      </c>
      <c r="B181" t="s">
        <v>2379</v>
      </c>
      <c r="C181" t="s">
        <v>2380</v>
      </c>
      <c r="D181" t="s">
        <v>2381</v>
      </c>
      <c r="E181" t="s">
        <v>2382</v>
      </c>
      <c r="F181" t="s">
        <v>2383</v>
      </c>
      <c r="G181" t="s">
        <v>2384</v>
      </c>
      <c r="H181" t="s">
        <v>2385</v>
      </c>
      <c r="I181" t="s">
        <v>74</v>
      </c>
      <c r="J181" t="s">
        <v>74</v>
      </c>
      <c r="K181">
        <v>167</v>
      </c>
      <c r="L181">
        <v>101</v>
      </c>
      <c r="M181">
        <v>109</v>
      </c>
      <c r="N181">
        <v>2001</v>
      </c>
      <c r="O181" t="s">
        <v>2392</v>
      </c>
      <c r="P181" t="str">
        <f>HYPERLINK("http://dx.doi.org/10.1080/09670870150215577","http://dx.doi.org/10.1080/09670870150215577")</f>
        <v>http://dx.doi.org/10.1080/09670870150215577</v>
      </c>
      <c r="Q181" t="s">
        <v>2393</v>
      </c>
      <c r="R181" t="s">
        <v>2393</v>
      </c>
      <c r="S181" t="s">
        <v>3133</v>
      </c>
      <c r="T181" t="s">
        <v>3829</v>
      </c>
      <c r="U181" t="s">
        <v>3832</v>
      </c>
    </row>
    <row r="182" spans="1:21" x14ac:dyDescent="0.25">
      <c r="A182" t="s">
        <v>3662</v>
      </c>
      <c r="B182" t="s">
        <v>788</v>
      </c>
      <c r="C182" t="s">
        <v>789</v>
      </c>
      <c r="D182" t="s">
        <v>790</v>
      </c>
      <c r="E182" t="s">
        <v>791</v>
      </c>
      <c r="F182" t="s">
        <v>792</v>
      </c>
      <c r="G182" t="s">
        <v>793</v>
      </c>
      <c r="H182" t="s">
        <v>794</v>
      </c>
      <c r="I182" t="s">
        <v>796</v>
      </c>
      <c r="J182" t="s">
        <v>74</v>
      </c>
      <c r="K182">
        <v>45</v>
      </c>
      <c r="L182">
        <v>23</v>
      </c>
      <c r="M182">
        <v>27</v>
      </c>
      <c r="N182">
        <v>2000</v>
      </c>
      <c r="O182" t="s">
        <v>804</v>
      </c>
      <c r="P182" t="str">
        <f>HYPERLINK("http://dx.doi.org/10.1016/S0161-5890(00)00096-1","http://dx.doi.org/10.1016/S0161-5890(00)00096-1")</f>
        <v>http://dx.doi.org/10.1016/S0161-5890(00)00096-1</v>
      </c>
      <c r="Q182" t="s">
        <v>805</v>
      </c>
      <c r="R182" t="s">
        <v>805</v>
      </c>
      <c r="S182" t="s">
        <v>3133</v>
      </c>
      <c r="T182" t="s">
        <v>3829</v>
      </c>
      <c r="U182" t="s">
        <v>3832</v>
      </c>
    </row>
    <row r="183" spans="1:21" x14ac:dyDescent="0.25">
      <c r="A183" t="s">
        <v>3818</v>
      </c>
      <c r="B183" t="s">
        <v>3565</v>
      </c>
      <c r="C183" t="s">
        <v>3566</v>
      </c>
      <c r="D183" t="s">
        <v>2359</v>
      </c>
      <c r="E183" t="s">
        <v>3567</v>
      </c>
      <c r="F183" t="s">
        <v>3568</v>
      </c>
      <c r="G183" t="s">
        <v>3569</v>
      </c>
      <c r="H183" t="s">
        <v>3570</v>
      </c>
      <c r="I183" t="s">
        <v>796</v>
      </c>
      <c r="J183" t="s">
        <v>74</v>
      </c>
      <c r="K183">
        <v>44</v>
      </c>
      <c r="L183">
        <v>24</v>
      </c>
      <c r="M183">
        <v>24</v>
      </c>
      <c r="N183">
        <v>2000</v>
      </c>
      <c r="O183" t="s">
        <v>3573</v>
      </c>
      <c r="P183" t="str">
        <f>HYPERLINK("http://dx.doi.org/10.1023/A:1010925414222","http://dx.doi.org/10.1023/A:1010925414222")</f>
        <v>http://dx.doi.org/10.1023/A:1010925414222</v>
      </c>
      <c r="Q183" t="s">
        <v>2375</v>
      </c>
      <c r="R183" t="s">
        <v>2375</v>
      </c>
      <c r="S183" t="s">
        <v>3133</v>
      </c>
      <c r="T183" t="s">
        <v>3829</v>
      </c>
      <c r="U183" t="s">
        <v>3832</v>
      </c>
    </row>
    <row r="184" spans="1:21" x14ac:dyDescent="0.25">
      <c r="A184" t="s">
        <v>3821</v>
      </c>
      <c r="B184" t="s">
        <v>3615</v>
      </c>
      <c r="C184" t="s">
        <v>3616</v>
      </c>
      <c r="D184" t="s">
        <v>3617</v>
      </c>
      <c r="E184" t="s">
        <v>3618</v>
      </c>
      <c r="F184" t="s">
        <v>3619</v>
      </c>
      <c r="G184" t="s">
        <v>74</v>
      </c>
      <c r="H184" t="s">
        <v>3620</v>
      </c>
      <c r="I184" t="s">
        <v>74</v>
      </c>
      <c r="J184" t="s">
        <v>74</v>
      </c>
      <c r="K184">
        <v>96</v>
      </c>
      <c r="L184">
        <v>62</v>
      </c>
      <c r="M184">
        <v>64</v>
      </c>
      <c r="N184">
        <v>2000</v>
      </c>
      <c r="O184" t="s">
        <v>3625</v>
      </c>
      <c r="P184" t="str">
        <f>HYPERLINK("http://dx.doi.org/10.1046/j.1365-2141.2000.02105.x","http://dx.doi.org/10.1046/j.1365-2141.2000.02105.x")</f>
        <v>http://dx.doi.org/10.1046/j.1365-2141.2000.02105.x</v>
      </c>
      <c r="Q184" t="s">
        <v>3626</v>
      </c>
      <c r="R184" t="s">
        <v>3626</v>
      </c>
      <c r="S184" t="s">
        <v>3133</v>
      </c>
      <c r="T184" t="s">
        <v>3829</v>
      </c>
      <c r="U184" t="s">
        <v>3832</v>
      </c>
    </row>
    <row r="185" spans="1:21" x14ac:dyDescent="0.25">
      <c r="A185" t="s">
        <v>3676</v>
      </c>
      <c r="B185" t="s">
        <v>1068</v>
      </c>
      <c r="C185" t="s">
        <v>1069</v>
      </c>
      <c r="D185" t="s">
        <v>1070</v>
      </c>
      <c r="E185" t="s">
        <v>74</v>
      </c>
      <c r="F185" t="s">
        <v>1071</v>
      </c>
      <c r="G185" t="s">
        <v>1072</v>
      </c>
      <c r="H185" t="s">
        <v>1073</v>
      </c>
      <c r="I185" t="s">
        <v>74</v>
      </c>
      <c r="J185" t="s">
        <v>74</v>
      </c>
      <c r="K185">
        <v>33</v>
      </c>
      <c r="L185">
        <v>13</v>
      </c>
      <c r="M185">
        <v>16</v>
      </c>
      <c r="N185">
        <v>1999</v>
      </c>
      <c r="O185" t="s">
        <v>74</v>
      </c>
      <c r="P185" t="s">
        <v>74</v>
      </c>
      <c r="Q185" t="s">
        <v>1080</v>
      </c>
      <c r="R185" t="s">
        <v>1080</v>
      </c>
      <c r="S185" t="s">
        <v>3133</v>
      </c>
      <c r="T185" t="s">
        <v>3829</v>
      </c>
      <c r="U185" t="s">
        <v>3832</v>
      </c>
    </row>
    <row r="186" spans="1:21" x14ac:dyDescent="0.25">
      <c r="A186" t="s">
        <v>3801</v>
      </c>
      <c r="B186" t="s">
        <v>3255</v>
      </c>
      <c r="C186" t="s">
        <v>3256</v>
      </c>
      <c r="D186" t="s">
        <v>3257</v>
      </c>
      <c r="E186" t="s">
        <v>3258</v>
      </c>
      <c r="F186" t="s">
        <v>3259</v>
      </c>
      <c r="G186" t="s">
        <v>3260</v>
      </c>
      <c r="H186" t="s">
        <v>3261</v>
      </c>
      <c r="I186" t="s">
        <v>74</v>
      </c>
      <c r="J186" t="s">
        <v>3264</v>
      </c>
      <c r="K186">
        <v>37</v>
      </c>
      <c r="L186">
        <v>7</v>
      </c>
      <c r="M186">
        <v>9</v>
      </c>
      <c r="N186">
        <v>1999</v>
      </c>
      <c r="O186" t="s">
        <v>3269</v>
      </c>
      <c r="P186" t="str">
        <f>HYPERLINK("http://dx.doi.org/10.1016/S0165-2427(99)00064-1","http://dx.doi.org/10.1016/S0165-2427(99)00064-1")</f>
        <v>http://dx.doi.org/10.1016/S0165-2427(99)00064-1</v>
      </c>
      <c r="Q186" t="s">
        <v>3270</v>
      </c>
      <c r="R186" t="s">
        <v>3270</v>
      </c>
      <c r="S186" t="s">
        <v>3133</v>
      </c>
      <c r="T186" t="s">
        <v>3829</v>
      </c>
      <c r="U186" t="s">
        <v>3832</v>
      </c>
    </row>
    <row r="187" spans="1:21" x14ac:dyDescent="0.25">
      <c r="A187" t="s">
        <v>3791</v>
      </c>
      <c r="B187" t="s">
        <v>3086</v>
      </c>
      <c r="C187" t="s">
        <v>3087</v>
      </c>
      <c r="D187" t="s">
        <v>2359</v>
      </c>
      <c r="E187" t="s">
        <v>3088</v>
      </c>
      <c r="F187" t="s">
        <v>3089</v>
      </c>
      <c r="G187" t="s">
        <v>3090</v>
      </c>
      <c r="H187" t="s">
        <v>3091</v>
      </c>
      <c r="I187" t="s">
        <v>74</v>
      </c>
      <c r="J187" t="s">
        <v>74</v>
      </c>
      <c r="K187">
        <v>36</v>
      </c>
      <c r="L187">
        <v>36</v>
      </c>
      <c r="M187">
        <v>39</v>
      </c>
      <c r="N187">
        <v>1998</v>
      </c>
      <c r="O187" t="s">
        <v>74</v>
      </c>
      <c r="P187" t="s">
        <v>74</v>
      </c>
      <c r="Q187" t="s">
        <v>2375</v>
      </c>
      <c r="R187" t="s">
        <v>2375</v>
      </c>
      <c r="S187" t="s">
        <v>3133</v>
      </c>
      <c r="T187" t="s">
        <v>3829</v>
      </c>
      <c r="U187" t="s">
        <v>3832</v>
      </c>
    </row>
    <row r="188" spans="1:21" x14ac:dyDescent="0.25">
      <c r="A188" t="s">
        <v>3803</v>
      </c>
      <c r="B188" t="s">
        <v>3290</v>
      </c>
      <c r="C188" t="s">
        <v>3291</v>
      </c>
      <c r="D188" t="s">
        <v>3292</v>
      </c>
      <c r="E188" t="s">
        <v>3293</v>
      </c>
      <c r="F188" t="s">
        <v>3294</v>
      </c>
      <c r="G188" t="s">
        <v>3295</v>
      </c>
      <c r="H188" t="s">
        <v>3296</v>
      </c>
      <c r="I188" t="s">
        <v>3298</v>
      </c>
      <c r="J188" t="s">
        <v>74</v>
      </c>
      <c r="K188">
        <v>38</v>
      </c>
      <c r="L188">
        <v>73</v>
      </c>
      <c r="M188">
        <v>76</v>
      </c>
      <c r="N188">
        <v>1998</v>
      </c>
      <c r="O188" t="s">
        <v>3304</v>
      </c>
      <c r="P188" t="str">
        <f>HYPERLINK("http://dx.doi.org/10.1016/S0304-4165(97)00084-6","http://dx.doi.org/10.1016/S0304-4165(97)00084-6")</f>
        <v>http://dx.doi.org/10.1016/S0304-4165(97)00084-6</v>
      </c>
      <c r="Q188" t="s">
        <v>3305</v>
      </c>
      <c r="R188" t="s">
        <v>3305</v>
      </c>
      <c r="S188" t="s">
        <v>3133</v>
      </c>
      <c r="T188" t="s">
        <v>3829</v>
      </c>
      <c r="U188" t="s">
        <v>3832</v>
      </c>
    </row>
    <row r="189" spans="1:21" x14ac:dyDescent="0.25">
      <c r="A189" t="s">
        <v>3784</v>
      </c>
      <c r="B189" t="s">
        <v>2956</v>
      </c>
      <c r="C189" t="s">
        <v>2957</v>
      </c>
      <c r="D189" t="s">
        <v>2958</v>
      </c>
      <c r="E189" t="s">
        <v>2963</v>
      </c>
      <c r="F189" t="s">
        <v>2964</v>
      </c>
      <c r="G189" t="s">
        <v>2965</v>
      </c>
      <c r="H189" t="s">
        <v>2966</v>
      </c>
      <c r="I189" t="s">
        <v>74</v>
      </c>
      <c r="J189" t="s">
        <v>2967</v>
      </c>
      <c r="K189">
        <v>43</v>
      </c>
      <c r="L189">
        <v>30</v>
      </c>
      <c r="M189">
        <v>33</v>
      </c>
      <c r="N189">
        <v>1997</v>
      </c>
      <c r="O189" t="s">
        <v>2972</v>
      </c>
      <c r="P189" t="str">
        <f>HYPERLINK("http://dx.doi.org/10.1016/S0305-0491(97)00189-2","http://dx.doi.org/10.1016/S0305-0491(97)00189-2")</f>
        <v>http://dx.doi.org/10.1016/S0305-0491(97)00189-2</v>
      </c>
      <c r="Q189" t="s">
        <v>2973</v>
      </c>
      <c r="R189" t="s">
        <v>2973</v>
      </c>
      <c r="S189" t="s">
        <v>3133</v>
      </c>
      <c r="T189" t="s">
        <v>3829</v>
      </c>
      <c r="U189" t="s">
        <v>3832</v>
      </c>
    </row>
    <row r="190" spans="1:21" x14ac:dyDescent="0.25">
      <c r="A190" t="s">
        <v>3668</v>
      </c>
      <c r="B190" t="s">
        <v>904</v>
      </c>
      <c r="C190" t="s">
        <v>905</v>
      </c>
      <c r="D190" t="s">
        <v>906</v>
      </c>
      <c r="E190" t="s">
        <v>907</v>
      </c>
      <c r="F190" t="s">
        <v>908</v>
      </c>
      <c r="G190" t="s">
        <v>909</v>
      </c>
      <c r="H190" t="s">
        <v>910</v>
      </c>
      <c r="I190" t="s">
        <v>74</v>
      </c>
      <c r="J190" t="s">
        <v>74</v>
      </c>
      <c r="K190">
        <v>38</v>
      </c>
      <c r="L190">
        <v>61</v>
      </c>
      <c r="M190">
        <v>65</v>
      </c>
      <c r="N190">
        <v>1995</v>
      </c>
      <c r="O190" t="s">
        <v>915</v>
      </c>
      <c r="P190" t="str">
        <f>HYPERLINK("http://dx.doi.org/10.1016/0008-6215(94)00311-3","http://dx.doi.org/10.1016/0008-6215(94)00311-3")</f>
        <v>http://dx.doi.org/10.1016/0008-6215(94)00311-3</v>
      </c>
      <c r="Q190" t="s">
        <v>916</v>
      </c>
      <c r="R190" t="s">
        <v>482</v>
      </c>
      <c r="S190" t="s">
        <v>3133</v>
      </c>
      <c r="T190" t="s">
        <v>3829</v>
      </c>
      <c r="U190" t="s">
        <v>3832</v>
      </c>
    </row>
    <row r="191" spans="1:21" x14ac:dyDescent="0.25">
      <c r="A191" t="s">
        <v>3731</v>
      </c>
      <c r="B191" t="s">
        <v>2044</v>
      </c>
      <c r="C191" t="s">
        <v>2045</v>
      </c>
      <c r="D191" t="s">
        <v>2046</v>
      </c>
      <c r="E191" t="s">
        <v>2047</v>
      </c>
      <c r="F191" t="s">
        <v>2048</v>
      </c>
      <c r="G191" t="s">
        <v>2049</v>
      </c>
      <c r="H191" t="s">
        <v>2050</v>
      </c>
      <c r="I191" t="s">
        <v>74</v>
      </c>
      <c r="J191" t="s">
        <v>74</v>
      </c>
      <c r="K191">
        <v>19</v>
      </c>
      <c r="L191">
        <v>35</v>
      </c>
      <c r="M191">
        <v>43</v>
      </c>
      <c r="N191">
        <v>1995</v>
      </c>
      <c r="O191" t="s">
        <v>2056</v>
      </c>
      <c r="P191" t="str">
        <f>HYPERLINK("http://dx.doi.org/10.1016/0014-5793(95)01375-X","http://dx.doi.org/10.1016/0014-5793(95)01375-X")</f>
        <v>http://dx.doi.org/10.1016/0014-5793(95)01375-X</v>
      </c>
      <c r="Q191" t="s">
        <v>2057</v>
      </c>
      <c r="R191" t="s">
        <v>2057</v>
      </c>
      <c r="S191" t="s">
        <v>3133</v>
      </c>
      <c r="T191" t="s">
        <v>3829</v>
      </c>
      <c r="U191" t="s">
        <v>3832</v>
      </c>
    </row>
    <row r="192" spans="1:21" x14ac:dyDescent="0.25">
      <c r="A192" t="s">
        <v>3728</v>
      </c>
      <c r="B192" t="s">
        <v>1996</v>
      </c>
      <c r="C192" t="s">
        <v>1997</v>
      </c>
      <c r="D192" t="s">
        <v>1998</v>
      </c>
      <c r="E192" t="s">
        <v>74</v>
      </c>
      <c r="F192" t="s">
        <v>1999</v>
      </c>
      <c r="G192" t="s">
        <v>2000</v>
      </c>
      <c r="H192" t="s">
        <v>74</v>
      </c>
      <c r="I192" t="s">
        <v>74</v>
      </c>
      <c r="J192" t="s">
        <v>74</v>
      </c>
      <c r="K192">
        <v>39</v>
      </c>
      <c r="L192">
        <v>6</v>
      </c>
      <c r="M192">
        <v>6</v>
      </c>
      <c r="N192">
        <v>1993</v>
      </c>
      <c r="O192" t="s">
        <v>2006</v>
      </c>
      <c r="P192" t="str">
        <f>HYPERLINK("http://dx.doi.org/10.1016/0742-8413(93)90107-V","http://dx.doi.org/10.1016/0742-8413(93)90107-V")</f>
        <v>http://dx.doi.org/10.1016/0742-8413(93)90107-V</v>
      </c>
      <c r="Q192" t="s">
        <v>2007</v>
      </c>
      <c r="R192" t="s">
        <v>2007</v>
      </c>
      <c r="S192" t="s">
        <v>3133</v>
      </c>
      <c r="T192" t="s">
        <v>3829</v>
      </c>
      <c r="U192" t="s">
        <v>3832</v>
      </c>
    </row>
    <row r="193" spans="1:21" x14ac:dyDescent="0.25">
      <c r="A193" t="s">
        <v>3758</v>
      </c>
      <c r="B193" t="s">
        <v>2494</v>
      </c>
      <c r="C193" t="s">
        <v>2495</v>
      </c>
      <c r="D193" t="s">
        <v>2496</v>
      </c>
      <c r="E193" t="s">
        <v>74</v>
      </c>
      <c r="F193" t="s">
        <v>2497</v>
      </c>
      <c r="G193" t="s">
        <v>2498</v>
      </c>
      <c r="H193" t="s">
        <v>2499</v>
      </c>
      <c r="I193" t="s">
        <v>74</v>
      </c>
      <c r="J193" t="s">
        <v>74</v>
      </c>
      <c r="K193">
        <v>19</v>
      </c>
      <c r="L193">
        <v>322</v>
      </c>
      <c r="M193">
        <v>345</v>
      </c>
      <c r="N193">
        <v>1993</v>
      </c>
      <c r="O193" t="s">
        <v>2508</v>
      </c>
      <c r="P193" t="str">
        <f>HYPERLINK("http://dx.doi.org/10.1021/jm00078a001","http://dx.doi.org/10.1021/jm00078a001")</f>
        <v>http://dx.doi.org/10.1021/jm00078a001</v>
      </c>
      <c r="Q193" t="s">
        <v>2509</v>
      </c>
      <c r="R193" t="s">
        <v>2511</v>
      </c>
      <c r="S193" t="s">
        <v>3133</v>
      </c>
      <c r="T193" t="s">
        <v>3829</v>
      </c>
      <c r="U193" t="s">
        <v>3832</v>
      </c>
    </row>
    <row r="195" spans="1:21" x14ac:dyDescent="0.25">
      <c r="B195" s="5"/>
    </row>
  </sheetData>
  <sortState xmlns:xlrd2="http://schemas.microsoft.com/office/spreadsheetml/2017/richdata2" ref="A2:U193">
    <sortCondition sortBy="cellColor" ref="A2:A193" dxfId="2"/>
    <sortCondition descending="1" ref="N2:N193"/>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D8E47-3454-4DEB-90F1-91202EC8A5A9}">
  <dimension ref="A1:AB58"/>
  <sheetViews>
    <sheetView zoomScale="55" zoomScaleNormal="55" workbookViewId="0">
      <pane xSplit="1" ySplit="1" topLeftCell="B14" activePane="bottomRight" state="frozen"/>
      <selection pane="topRight" activeCell="B1" sqref="B1"/>
      <selection pane="bottomLeft" activeCell="A2" sqref="A2"/>
      <selection pane="bottomRight" activeCell="O35" sqref="O35"/>
    </sheetView>
  </sheetViews>
  <sheetFormatPr defaultColWidth="11.5546875" defaultRowHeight="15" x14ac:dyDescent="0.25"/>
  <cols>
    <col min="1" max="1" width="11.5546875" style="6"/>
    <col min="2" max="23" width="4.77734375" style="7" customWidth="1"/>
    <col min="24" max="24" width="4.77734375" style="8" customWidth="1"/>
    <col min="25" max="25" width="4.77734375" style="15" customWidth="1"/>
  </cols>
  <sheetData>
    <row r="1" spans="1:28" ht="199.8" customHeight="1" x14ac:dyDescent="0.25">
      <c r="A1" s="9" t="s">
        <v>3876</v>
      </c>
      <c r="B1" s="10" t="s">
        <v>3836</v>
      </c>
      <c r="C1" s="10" t="s">
        <v>3824</v>
      </c>
      <c r="D1" s="10" t="s">
        <v>3863</v>
      </c>
      <c r="E1" s="10" t="s">
        <v>3855</v>
      </c>
      <c r="F1" s="10" t="s">
        <v>3867</v>
      </c>
      <c r="G1" s="10" t="s">
        <v>3868</v>
      </c>
      <c r="H1" s="10" t="s">
        <v>3847</v>
      </c>
      <c r="I1" s="10" t="s">
        <v>3870</v>
      </c>
      <c r="J1" s="10" t="s">
        <v>3871</v>
      </c>
      <c r="K1" s="11" t="s">
        <v>3858</v>
      </c>
      <c r="L1" s="11" t="s">
        <v>3859</v>
      </c>
      <c r="M1" s="11" t="s">
        <v>3857</v>
      </c>
      <c r="N1" s="12" t="s">
        <v>3823</v>
      </c>
      <c r="O1" s="11" t="s">
        <v>3860</v>
      </c>
      <c r="P1" s="11" t="s">
        <v>3861</v>
      </c>
      <c r="Q1" s="11" t="s">
        <v>3862</v>
      </c>
      <c r="R1" s="11" t="s">
        <v>3864</v>
      </c>
      <c r="S1" s="11" t="s">
        <v>3865</v>
      </c>
      <c r="T1" s="11" t="s">
        <v>3866</v>
      </c>
      <c r="U1" s="11" t="s">
        <v>3869</v>
      </c>
      <c r="V1" s="11" t="s">
        <v>3875</v>
      </c>
      <c r="W1" s="11" t="s">
        <v>3874</v>
      </c>
      <c r="X1" s="11" t="s">
        <v>3845</v>
      </c>
      <c r="Y1" s="14" t="s">
        <v>3877</v>
      </c>
      <c r="Z1" s="14" t="s">
        <v>3878</v>
      </c>
      <c r="AA1" s="14" t="s">
        <v>3880</v>
      </c>
      <c r="AB1" s="14" t="s">
        <v>3879</v>
      </c>
    </row>
    <row r="2" spans="1:28" ht="15.6" x14ac:dyDescent="0.25">
      <c r="A2" s="9">
        <v>1966</v>
      </c>
      <c r="B2" s="13">
        <v>0</v>
      </c>
      <c r="C2" s="13">
        <v>0</v>
      </c>
      <c r="D2" s="13">
        <v>0</v>
      </c>
      <c r="E2" s="13">
        <v>0</v>
      </c>
      <c r="F2" s="13">
        <v>0</v>
      </c>
      <c r="G2" s="13">
        <v>0</v>
      </c>
      <c r="H2" s="13">
        <v>0</v>
      </c>
      <c r="I2" s="13">
        <v>0</v>
      </c>
      <c r="J2" s="13">
        <v>0</v>
      </c>
      <c r="K2" s="13">
        <v>0</v>
      </c>
      <c r="L2" s="13">
        <v>0</v>
      </c>
      <c r="M2" s="13">
        <v>0</v>
      </c>
      <c r="N2" s="13">
        <v>2</v>
      </c>
      <c r="O2" s="13">
        <v>0</v>
      </c>
      <c r="P2" s="13">
        <v>0</v>
      </c>
      <c r="Q2" s="13">
        <v>0</v>
      </c>
      <c r="R2" s="13">
        <v>0</v>
      </c>
      <c r="S2" s="13">
        <v>0</v>
      </c>
      <c r="T2" s="13">
        <v>0</v>
      </c>
      <c r="U2" s="13">
        <v>0</v>
      </c>
      <c r="V2" s="13">
        <v>0</v>
      </c>
      <c r="W2" s="13">
        <v>0</v>
      </c>
      <c r="X2" s="13">
        <v>0</v>
      </c>
      <c r="Y2" s="15">
        <v>2</v>
      </c>
      <c r="Z2">
        <f>Y2</f>
        <v>2</v>
      </c>
      <c r="AA2">
        <v>1</v>
      </c>
      <c r="AB2">
        <f>AA2</f>
        <v>1</v>
      </c>
    </row>
    <row r="3" spans="1:28" ht="15.6" x14ac:dyDescent="0.25">
      <c r="A3" s="9">
        <v>1967</v>
      </c>
      <c r="B3" s="13">
        <v>0</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13">
        <v>0</v>
      </c>
      <c r="U3" s="13">
        <v>0</v>
      </c>
      <c r="V3" s="13">
        <v>0</v>
      </c>
      <c r="W3" s="13">
        <v>0</v>
      </c>
      <c r="X3" s="13">
        <v>0</v>
      </c>
      <c r="Y3" s="15">
        <v>0</v>
      </c>
      <c r="Z3">
        <f>Z2+Y3</f>
        <v>2</v>
      </c>
      <c r="AA3">
        <v>0</v>
      </c>
      <c r="AB3">
        <f>AB2+AA3</f>
        <v>1</v>
      </c>
    </row>
    <row r="4" spans="1:28" ht="15.6" x14ac:dyDescent="0.25">
      <c r="A4" s="9">
        <v>1968</v>
      </c>
      <c r="B4" s="13">
        <v>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0</v>
      </c>
      <c r="U4" s="13">
        <v>0</v>
      </c>
      <c r="V4" s="13">
        <v>0</v>
      </c>
      <c r="W4" s="13">
        <v>0</v>
      </c>
      <c r="X4" s="13">
        <v>0</v>
      </c>
      <c r="Y4" s="15">
        <v>0</v>
      </c>
      <c r="Z4">
        <f t="shared" ref="Z4:Z58" si="0">Z3+Y4</f>
        <v>2</v>
      </c>
      <c r="AA4">
        <v>0</v>
      </c>
      <c r="AB4">
        <f t="shared" ref="AB4:AB58" si="1">AB3+AA4</f>
        <v>1</v>
      </c>
    </row>
    <row r="5" spans="1:28" ht="15.6" x14ac:dyDescent="0.25">
      <c r="A5" s="9">
        <v>1969</v>
      </c>
      <c r="B5" s="13">
        <v>0</v>
      </c>
      <c r="C5" s="13">
        <v>0</v>
      </c>
      <c r="D5" s="13">
        <v>0</v>
      </c>
      <c r="E5" s="13">
        <v>0</v>
      </c>
      <c r="F5" s="13">
        <v>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5">
        <v>0</v>
      </c>
      <c r="Z5">
        <f t="shared" si="0"/>
        <v>2</v>
      </c>
      <c r="AA5">
        <v>0</v>
      </c>
      <c r="AB5">
        <f t="shared" si="1"/>
        <v>1</v>
      </c>
    </row>
    <row r="6" spans="1:28" ht="15.6" x14ac:dyDescent="0.25">
      <c r="A6" s="9">
        <v>1970</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5">
        <v>0</v>
      </c>
      <c r="Z6">
        <f t="shared" si="0"/>
        <v>2</v>
      </c>
      <c r="AA6">
        <v>0</v>
      </c>
      <c r="AB6">
        <f t="shared" si="1"/>
        <v>1</v>
      </c>
    </row>
    <row r="7" spans="1:28" ht="15.6" x14ac:dyDescent="0.25">
      <c r="A7" s="9">
        <v>1971</v>
      </c>
      <c r="B7" s="13">
        <v>0</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5">
        <v>0</v>
      </c>
      <c r="Z7">
        <f t="shared" si="0"/>
        <v>2</v>
      </c>
      <c r="AA7">
        <v>0</v>
      </c>
      <c r="AB7">
        <f t="shared" si="1"/>
        <v>1</v>
      </c>
    </row>
    <row r="8" spans="1:28" ht="15.6" x14ac:dyDescent="0.25">
      <c r="A8" s="9">
        <v>1972</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5">
        <v>0</v>
      </c>
      <c r="Z8">
        <f t="shared" si="0"/>
        <v>2</v>
      </c>
      <c r="AA8">
        <v>0</v>
      </c>
      <c r="AB8">
        <f t="shared" si="1"/>
        <v>1</v>
      </c>
    </row>
    <row r="9" spans="1:28" ht="15.6" x14ac:dyDescent="0.25">
      <c r="A9" s="9">
        <v>1973</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5">
        <v>0</v>
      </c>
      <c r="Z9">
        <f t="shared" si="0"/>
        <v>2</v>
      </c>
      <c r="AA9">
        <v>0</v>
      </c>
      <c r="AB9">
        <f t="shared" si="1"/>
        <v>1</v>
      </c>
    </row>
    <row r="10" spans="1:28" ht="15.6" x14ac:dyDescent="0.25">
      <c r="A10" s="9">
        <v>1974</v>
      </c>
      <c r="B10" s="13">
        <v>0</v>
      </c>
      <c r="C10" s="13">
        <v>1</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5">
        <v>1</v>
      </c>
      <c r="Z10">
        <f t="shared" si="0"/>
        <v>3</v>
      </c>
      <c r="AA10">
        <v>1</v>
      </c>
      <c r="AB10">
        <f t="shared" si="1"/>
        <v>2</v>
      </c>
    </row>
    <row r="11" spans="1:28" ht="15.6" x14ac:dyDescent="0.25">
      <c r="A11" s="9">
        <v>1975</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5">
        <v>0</v>
      </c>
      <c r="Z11">
        <f t="shared" si="0"/>
        <v>3</v>
      </c>
      <c r="AA11">
        <v>0</v>
      </c>
      <c r="AB11">
        <f t="shared" si="1"/>
        <v>2</v>
      </c>
    </row>
    <row r="12" spans="1:28" ht="15.6" x14ac:dyDescent="0.25">
      <c r="A12" s="9">
        <v>1976</v>
      </c>
      <c r="B12" s="13">
        <v>0</v>
      </c>
      <c r="C12" s="13">
        <v>1</v>
      </c>
      <c r="D12" s="13">
        <v>0</v>
      </c>
      <c r="E12" s="13">
        <v>0</v>
      </c>
      <c r="F12" s="13">
        <v>0</v>
      </c>
      <c r="G12" s="13">
        <v>0</v>
      </c>
      <c r="H12" s="13">
        <v>0</v>
      </c>
      <c r="I12" s="13">
        <v>0</v>
      </c>
      <c r="J12" s="13">
        <v>0</v>
      </c>
      <c r="K12" s="13">
        <v>0</v>
      </c>
      <c r="L12" s="13">
        <v>0</v>
      </c>
      <c r="M12" s="13">
        <v>0</v>
      </c>
      <c r="N12" s="13">
        <v>1</v>
      </c>
      <c r="O12" s="13">
        <v>0</v>
      </c>
      <c r="P12" s="13">
        <v>0</v>
      </c>
      <c r="Q12" s="13">
        <v>0</v>
      </c>
      <c r="R12" s="13">
        <v>0</v>
      </c>
      <c r="S12" s="13">
        <v>0</v>
      </c>
      <c r="T12" s="13">
        <v>0</v>
      </c>
      <c r="U12" s="13">
        <v>0</v>
      </c>
      <c r="V12" s="13">
        <v>0</v>
      </c>
      <c r="W12" s="13">
        <v>0</v>
      </c>
      <c r="X12" s="13">
        <v>0</v>
      </c>
      <c r="Y12" s="15">
        <v>1</v>
      </c>
      <c r="Z12">
        <f t="shared" si="0"/>
        <v>4</v>
      </c>
      <c r="AA12">
        <v>0</v>
      </c>
      <c r="AB12">
        <f t="shared" si="1"/>
        <v>2</v>
      </c>
    </row>
    <row r="13" spans="1:28" ht="15.6" x14ac:dyDescent="0.25">
      <c r="A13" s="9">
        <v>1977</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5">
        <v>0</v>
      </c>
      <c r="Z13">
        <f t="shared" si="0"/>
        <v>4</v>
      </c>
      <c r="AA13">
        <v>0</v>
      </c>
      <c r="AB13">
        <f t="shared" si="1"/>
        <v>2</v>
      </c>
    </row>
    <row r="14" spans="1:28" ht="15.6" x14ac:dyDescent="0.25">
      <c r="A14" s="9">
        <v>1978</v>
      </c>
      <c r="B14" s="13">
        <v>0</v>
      </c>
      <c r="C14" s="13">
        <v>0</v>
      </c>
      <c r="D14" s="13">
        <v>0</v>
      </c>
      <c r="E14" s="13">
        <v>0</v>
      </c>
      <c r="F14" s="13">
        <v>0</v>
      </c>
      <c r="G14" s="13">
        <v>0</v>
      </c>
      <c r="H14" s="13">
        <v>0</v>
      </c>
      <c r="I14" s="13">
        <v>0</v>
      </c>
      <c r="J14" s="13">
        <v>0</v>
      </c>
      <c r="K14" s="13">
        <v>0</v>
      </c>
      <c r="L14" s="13">
        <v>0</v>
      </c>
      <c r="M14" s="13">
        <v>0</v>
      </c>
      <c r="N14" s="13">
        <v>1</v>
      </c>
      <c r="O14" s="13">
        <v>0</v>
      </c>
      <c r="P14" s="13">
        <v>0</v>
      </c>
      <c r="Q14" s="13">
        <v>0</v>
      </c>
      <c r="R14" s="13">
        <v>0</v>
      </c>
      <c r="S14" s="13">
        <v>0</v>
      </c>
      <c r="T14" s="13">
        <v>0</v>
      </c>
      <c r="U14" s="13">
        <v>0</v>
      </c>
      <c r="V14" s="13">
        <v>0</v>
      </c>
      <c r="W14" s="13">
        <v>0</v>
      </c>
      <c r="X14" s="13">
        <v>0</v>
      </c>
      <c r="Y14" s="15">
        <v>1</v>
      </c>
      <c r="Z14">
        <f t="shared" si="0"/>
        <v>5</v>
      </c>
      <c r="AA14">
        <v>0</v>
      </c>
      <c r="AB14">
        <f t="shared" si="1"/>
        <v>2</v>
      </c>
    </row>
    <row r="15" spans="1:28" ht="15.6" x14ac:dyDescent="0.25">
      <c r="A15" s="9">
        <v>1979</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5">
        <v>0</v>
      </c>
      <c r="Z15">
        <f t="shared" si="0"/>
        <v>5</v>
      </c>
      <c r="AA15">
        <v>0</v>
      </c>
      <c r="AB15">
        <f t="shared" si="1"/>
        <v>2</v>
      </c>
    </row>
    <row r="16" spans="1:28" ht="15.6" x14ac:dyDescent="0.25">
      <c r="A16" s="9">
        <v>1980</v>
      </c>
      <c r="B16" s="13">
        <v>0</v>
      </c>
      <c r="C16" s="13">
        <v>0</v>
      </c>
      <c r="D16" s="13">
        <v>0</v>
      </c>
      <c r="E16" s="13">
        <v>0</v>
      </c>
      <c r="F16" s="13">
        <v>0</v>
      </c>
      <c r="G16" s="13">
        <v>0</v>
      </c>
      <c r="H16" s="13">
        <v>0</v>
      </c>
      <c r="I16" s="13">
        <v>0</v>
      </c>
      <c r="J16" s="13">
        <v>0</v>
      </c>
      <c r="K16" s="13">
        <v>0</v>
      </c>
      <c r="L16" s="13">
        <v>0</v>
      </c>
      <c r="M16" s="13">
        <v>0</v>
      </c>
      <c r="N16" s="13">
        <v>1</v>
      </c>
      <c r="O16" s="13">
        <v>0</v>
      </c>
      <c r="P16" s="13">
        <v>0</v>
      </c>
      <c r="Q16" s="13">
        <v>0</v>
      </c>
      <c r="R16" s="13">
        <v>0</v>
      </c>
      <c r="S16" s="13">
        <v>0</v>
      </c>
      <c r="T16" s="13">
        <v>0</v>
      </c>
      <c r="U16" s="13">
        <v>0</v>
      </c>
      <c r="V16" s="13">
        <v>0</v>
      </c>
      <c r="W16" s="13">
        <v>0</v>
      </c>
      <c r="X16" s="13">
        <v>0</v>
      </c>
      <c r="Y16" s="15">
        <v>1</v>
      </c>
      <c r="Z16">
        <f t="shared" si="0"/>
        <v>6</v>
      </c>
      <c r="AA16">
        <v>0</v>
      </c>
      <c r="AB16">
        <f t="shared" si="1"/>
        <v>2</v>
      </c>
    </row>
    <row r="17" spans="1:28" ht="15.6" x14ac:dyDescent="0.25">
      <c r="A17" s="9">
        <v>1981</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5">
        <v>0</v>
      </c>
      <c r="Z17">
        <f t="shared" si="0"/>
        <v>6</v>
      </c>
      <c r="AA17">
        <v>0</v>
      </c>
      <c r="AB17">
        <f t="shared" si="1"/>
        <v>2</v>
      </c>
    </row>
    <row r="18" spans="1:28" ht="15.6" x14ac:dyDescent="0.25">
      <c r="A18" s="9">
        <v>1982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5">
        <v>0</v>
      </c>
      <c r="Z18">
        <f t="shared" si="0"/>
        <v>6</v>
      </c>
      <c r="AA18">
        <v>0</v>
      </c>
      <c r="AB18">
        <f t="shared" si="1"/>
        <v>2</v>
      </c>
    </row>
    <row r="19" spans="1:28" ht="15.6" x14ac:dyDescent="0.25">
      <c r="A19" s="9">
        <v>1983</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5">
        <v>0</v>
      </c>
      <c r="Z19">
        <f t="shared" si="0"/>
        <v>6</v>
      </c>
      <c r="AA19">
        <v>0</v>
      </c>
      <c r="AB19">
        <f t="shared" si="1"/>
        <v>2</v>
      </c>
    </row>
    <row r="20" spans="1:28" ht="15.6" x14ac:dyDescent="0.25">
      <c r="A20" s="9">
        <v>1984</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5">
        <v>0</v>
      </c>
      <c r="Z20">
        <f t="shared" si="0"/>
        <v>6</v>
      </c>
      <c r="AA20">
        <v>0</v>
      </c>
      <c r="AB20">
        <f t="shared" si="1"/>
        <v>2</v>
      </c>
    </row>
    <row r="21" spans="1:28" ht="15.6" x14ac:dyDescent="0.25">
      <c r="A21" s="9">
        <v>1985</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5">
        <v>0</v>
      </c>
      <c r="Z21">
        <f t="shared" si="0"/>
        <v>6</v>
      </c>
      <c r="AA21">
        <v>0</v>
      </c>
      <c r="AB21">
        <f t="shared" si="1"/>
        <v>2</v>
      </c>
    </row>
    <row r="22" spans="1:28" ht="15.6" x14ac:dyDescent="0.25">
      <c r="A22" s="9">
        <v>1986</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5">
        <v>0</v>
      </c>
      <c r="Z22">
        <f t="shared" si="0"/>
        <v>6</v>
      </c>
      <c r="AA22">
        <v>0</v>
      </c>
      <c r="AB22">
        <f t="shared" si="1"/>
        <v>2</v>
      </c>
    </row>
    <row r="23" spans="1:28" ht="15.6" x14ac:dyDescent="0.25">
      <c r="A23" s="9">
        <v>1987</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5">
        <v>0</v>
      </c>
      <c r="Z23">
        <f t="shared" si="0"/>
        <v>6</v>
      </c>
      <c r="AA23">
        <v>0</v>
      </c>
      <c r="AB23">
        <f t="shared" si="1"/>
        <v>2</v>
      </c>
    </row>
    <row r="24" spans="1:28" ht="15.6" x14ac:dyDescent="0.25">
      <c r="A24" s="9">
        <v>1988</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5">
        <v>0</v>
      </c>
      <c r="Z24">
        <f t="shared" si="0"/>
        <v>6</v>
      </c>
      <c r="AA24">
        <v>0</v>
      </c>
      <c r="AB24">
        <f t="shared" si="1"/>
        <v>2</v>
      </c>
    </row>
    <row r="25" spans="1:28" ht="15.6" x14ac:dyDescent="0.25">
      <c r="A25" s="9">
        <v>1989</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5">
        <v>0</v>
      </c>
      <c r="Z25">
        <f t="shared" si="0"/>
        <v>6</v>
      </c>
      <c r="AA25">
        <v>0</v>
      </c>
      <c r="AB25">
        <f t="shared" si="1"/>
        <v>2</v>
      </c>
    </row>
    <row r="26" spans="1:28" ht="15.6" x14ac:dyDescent="0.25">
      <c r="A26" s="9">
        <v>1990</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5">
        <v>0</v>
      </c>
      <c r="Z26">
        <f t="shared" si="0"/>
        <v>6</v>
      </c>
      <c r="AA26">
        <v>0</v>
      </c>
      <c r="AB26">
        <f t="shared" si="1"/>
        <v>2</v>
      </c>
    </row>
    <row r="27" spans="1:28" ht="15.6" x14ac:dyDescent="0.25">
      <c r="A27" s="9">
        <v>1991</v>
      </c>
      <c r="B27" s="13">
        <v>0</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5">
        <v>0</v>
      </c>
      <c r="Z27">
        <f t="shared" si="0"/>
        <v>6</v>
      </c>
      <c r="AA27">
        <v>0</v>
      </c>
      <c r="AB27">
        <f t="shared" si="1"/>
        <v>2</v>
      </c>
    </row>
    <row r="28" spans="1:28" ht="15.6" x14ac:dyDescent="0.25">
      <c r="A28" s="9">
        <v>1992</v>
      </c>
      <c r="B28" s="13">
        <v>0</v>
      </c>
      <c r="C28" s="13">
        <v>0</v>
      </c>
      <c r="D28" s="13">
        <v>0</v>
      </c>
      <c r="E28" s="13">
        <v>0</v>
      </c>
      <c r="F28" s="13">
        <v>0</v>
      </c>
      <c r="G28" s="13">
        <v>0</v>
      </c>
      <c r="H28" s="13">
        <v>0</v>
      </c>
      <c r="I28" s="13">
        <v>0</v>
      </c>
      <c r="J28" s="13">
        <v>0</v>
      </c>
      <c r="K28" s="13">
        <v>0</v>
      </c>
      <c r="L28" s="13">
        <v>0</v>
      </c>
      <c r="M28" s="13">
        <v>0</v>
      </c>
      <c r="N28" s="13">
        <v>1</v>
      </c>
      <c r="O28" s="13">
        <v>0</v>
      </c>
      <c r="P28" s="13">
        <v>0</v>
      </c>
      <c r="Q28" s="13">
        <v>0</v>
      </c>
      <c r="R28" s="13">
        <v>0</v>
      </c>
      <c r="S28" s="13">
        <v>0</v>
      </c>
      <c r="T28" s="13">
        <v>0</v>
      </c>
      <c r="U28" s="13">
        <v>0</v>
      </c>
      <c r="V28" s="13">
        <v>0</v>
      </c>
      <c r="W28" s="13">
        <v>0</v>
      </c>
      <c r="X28" s="13">
        <v>0</v>
      </c>
      <c r="Y28" s="15">
        <v>1</v>
      </c>
      <c r="Z28">
        <f t="shared" si="0"/>
        <v>7</v>
      </c>
      <c r="AA28">
        <v>0</v>
      </c>
      <c r="AB28">
        <f t="shared" si="1"/>
        <v>2</v>
      </c>
    </row>
    <row r="29" spans="1:28" ht="15.6" x14ac:dyDescent="0.25">
      <c r="A29" s="9">
        <v>1993</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5">
        <v>0</v>
      </c>
      <c r="Z29">
        <f t="shared" si="0"/>
        <v>7</v>
      </c>
      <c r="AA29">
        <v>0</v>
      </c>
      <c r="AB29">
        <f t="shared" si="1"/>
        <v>2</v>
      </c>
    </row>
    <row r="30" spans="1:28" ht="15.6" x14ac:dyDescent="0.25">
      <c r="A30" s="9">
        <v>1994</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5">
        <v>0</v>
      </c>
      <c r="Z30">
        <f t="shared" si="0"/>
        <v>7</v>
      </c>
      <c r="AA30">
        <v>0</v>
      </c>
      <c r="AB30">
        <f t="shared" si="1"/>
        <v>2</v>
      </c>
    </row>
    <row r="31" spans="1:28" ht="15.6" x14ac:dyDescent="0.25">
      <c r="A31" s="9">
        <v>1995</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5">
        <v>0</v>
      </c>
      <c r="Z31">
        <f t="shared" si="0"/>
        <v>7</v>
      </c>
      <c r="AA31">
        <v>0</v>
      </c>
      <c r="AB31">
        <f t="shared" si="1"/>
        <v>2</v>
      </c>
    </row>
    <row r="32" spans="1:28" ht="15.6" x14ac:dyDescent="0.25">
      <c r="A32" s="9">
        <v>1996</v>
      </c>
      <c r="B32" s="13">
        <v>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5">
        <v>0</v>
      </c>
      <c r="Z32">
        <f t="shared" si="0"/>
        <v>7</v>
      </c>
      <c r="AA32">
        <v>0</v>
      </c>
      <c r="AB32">
        <f t="shared" si="1"/>
        <v>2</v>
      </c>
    </row>
    <row r="33" spans="1:28" ht="15.6" x14ac:dyDescent="0.25">
      <c r="A33" s="9">
        <v>1997</v>
      </c>
      <c r="B33" s="13">
        <v>0</v>
      </c>
      <c r="C33" s="13">
        <v>0</v>
      </c>
      <c r="D33" s="13">
        <v>0</v>
      </c>
      <c r="E33" s="13">
        <v>0</v>
      </c>
      <c r="F33" s="13">
        <v>0</v>
      </c>
      <c r="G33" s="13">
        <v>0</v>
      </c>
      <c r="H33" s="13">
        <v>0</v>
      </c>
      <c r="I33" s="13">
        <v>0</v>
      </c>
      <c r="J33" s="13">
        <v>0</v>
      </c>
      <c r="K33" s="13">
        <v>0</v>
      </c>
      <c r="L33" s="13">
        <v>0</v>
      </c>
      <c r="M33" s="13">
        <v>0</v>
      </c>
      <c r="N33" s="13">
        <v>1</v>
      </c>
      <c r="O33" s="13">
        <v>0</v>
      </c>
      <c r="P33" s="13">
        <v>0</v>
      </c>
      <c r="Q33" s="13">
        <v>0</v>
      </c>
      <c r="R33" s="13">
        <v>0</v>
      </c>
      <c r="S33" s="13">
        <v>0</v>
      </c>
      <c r="T33" s="13">
        <v>0</v>
      </c>
      <c r="U33" s="13">
        <v>0</v>
      </c>
      <c r="V33" s="13">
        <v>0</v>
      </c>
      <c r="W33" s="13">
        <v>0</v>
      </c>
      <c r="X33" s="13">
        <v>0</v>
      </c>
      <c r="Y33" s="15">
        <v>1</v>
      </c>
      <c r="Z33">
        <f t="shared" si="0"/>
        <v>8</v>
      </c>
      <c r="AA33">
        <v>0</v>
      </c>
      <c r="AB33">
        <f t="shared" si="1"/>
        <v>2</v>
      </c>
    </row>
    <row r="34" spans="1:28" ht="15.6" x14ac:dyDescent="0.25">
      <c r="A34" s="9">
        <v>1998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5">
        <v>0</v>
      </c>
      <c r="Z34">
        <f t="shared" si="0"/>
        <v>8</v>
      </c>
      <c r="AA34">
        <v>0</v>
      </c>
      <c r="AB34">
        <f t="shared" si="1"/>
        <v>2</v>
      </c>
    </row>
    <row r="35" spans="1:28" ht="15.6" x14ac:dyDescent="0.25">
      <c r="A35" s="9">
        <v>1999</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5">
        <v>0</v>
      </c>
      <c r="Z35">
        <f t="shared" si="0"/>
        <v>8</v>
      </c>
      <c r="AA35">
        <v>0</v>
      </c>
      <c r="AB35">
        <f t="shared" si="1"/>
        <v>2</v>
      </c>
    </row>
    <row r="36" spans="1:28" ht="15.6" x14ac:dyDescent="0.25">
      <c r="A36" s="9">
        <v>2000</v>
      </c>
      <c r="B36" s="13">
        <v>0</v>
      </c>
      <c r="C36" s="13">
        <v>0</v>
      </c>
      <c r="D36" s="13">
        <v>0</v>
      </c>
      <c r="E36" s="13">
        <v>0</v>
      </c>
      <c r="F36" s="13">
        <v>0</v>
      </c>
      <c r="G36" s="13">
        <v>0</v>
      </c>
      <c r="H36" s="13">
        <v>0</v>
      </c>
      <c r="I36" s="13">
        <v>0</v>
      </c>
      <c r="J36" s="13">
        <v>0</v>
      </c>
      <c r="K36" s="13">
        <v>0</v>
      </c>
      <c r="L36" s="13">
        <v>0</v>
      </c>
      <c r="M36" s="13">
        <v>0</v>
      </c>
      <c r="N36" s="13">
        <v>1</v>
      </c>
      <c r="O36" s="13">
        <v>0</v>
      </c>
      <c r="P36" s="13">
        <v>0</v>
      </c>
      <c r="Q36" s="13">
        <v>0</v>
      </c>
      <c r="R36" s="13">
        <v>0</v>
      </c>
      <c r="S36" s="13">
        <v>0</v>
      </c>
      <c r="T36" s="13">
        <v>0</v>
      </c>
      <c r="U36" s="13">
        <v>0</v>
      </c>
      <c r="V36" s="13">
        <v>0</v>
      </c>
      <c r="W36" s="13">
        <v>0</v>
      </c>
      <c r="X36" s="13">
        <v>0</v>
      </c>
      <c r="Y36" s="15">
        <v>1</v>
      </c>
      <c r="Z36">
        <f t="shared" si="0"/>
        <v>9</v>
      </c>
      <c r="AA36">
        <v>0</v>
      </c>
      <c r="AB36">
        <f t="shared" si="1"/>
        <v>2</v>
      </c>
    </row>
    <row r="37" spans="1:28" ht="15.6" x14ac:dyDescent="0.25">
      <c r="A37" s="9">
        <v>2001</v>
      </c>
      <c r="B37" s="13">
        <v>0</v>
      </c>
      <c r="C37" s="13">
        <v>0</v>
      </c>
      <c r="D37" s="13">
        <v>0</v>
      </c>
      <c r="E37" s="13">
        <v>0</v>
      </c>
      <c r="F37" s="13">
        <v>0</v>
      </c>
      <c r="G37" s="13">
        <v>0</v>
      </c>
      <c r="H37" s="13">
        <v>0</v>
      </c>
      <c r="I37" s="13">
        <v>0</v>
      </c>
      <c r="J37" s="13">
        <v>0</v>
      </c>
      <c r="K37" s="13">
        <v>0</v>
      </c>
      <c r="L37" s="13">
        <v>0</v>
      </c>
      <c r="M37" s="13">
        <v>0</v>
      </c>
      <c r="N37" s="13">
        <v>1</v>
      </c>
      <c r="O37" s="13">
        <v>0</v>
      </c>
      <c r="P37" s="13">
        <v>0</v>
      </c>
      <c r="Q37" s="13">
        <v>0</v>
      </c>
      <c r="R37" s="13">
        <v>0</v>
      </c>
      <c r="S37" s="13">
        <v>0</v>
      </c>
      <c r="T37" s="13">
        <v>0</v>
      </c>
      <c r="U37" s="13">
        <v>0</v>
      </c>
      <c r="V37" s="13">
        <v>0</v>
      </c>
      <c r="W37" s="13">
        <v>0</v>
      </c>
      <c r="X37" s="13">
        <v>0</v>
      </c>
      <c r="Y37" s="15">
        <v>1</v>
      </c>
      <c r="Z37">
        <f t="shared" si="0"/>
        <v>10</v>
      </c>
      <c r="AA37">
        <v>0</v>
      </c>
      <c r="AB37">
        <f t="shared" si="1"/>
        <v>2</v>
      </c>
    </row>
    <row r="38" spans="1:28" ht="15.6" x14ac:dyDescent="0.25">
      <c r="A38" s="9">
        <v>2002</v>
      </c>
      <c r="B38" s="13">
        <v>0</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X38" s="13">
        <v>0</v>
      </c>
      <c r="Y38" s="15">
        <v>0</v>
      </c>
      <c r="Z38">
        <f t="shared" si="0"/>
        <v>10</v>
      </c>
      <c r="AA38">
        <v>0</v>
      </c>
      <c r="AB38">
        <f t="shared" si="1"/>
        <v>2</v>
      </c>
    </row>
    <row r="39" spans="1:28" ht="15.6" x14ac:dyDescent="0.25">
      <c r="A39" s="9">
        <v>2003</v>
      </c>
      <c r="B39" s="13">
        <v>0</v>
      </c>
      <c r="C39" s="13">
        <v>0</v>
      </c>
      <c r="D39" s="13">
        <v>0</v>
      </c>
      <c r="E39" s="13">
        <v>0</v>
      </c>
      <c r="F39" s="13">
        <v>0</v>
      </c>
      <c r="G39" s="13">
        <v>0</v>
      </c>
      <c r="H39" s="13">
        <v>0</v>
      </c>
      <c r="I39" s="13">
        <v>0</v>
      </c>
      <c r="J39" s="13">
        <v>0</v>
      </c>
      <c r="K39" s="13">
        <v>0</v>
      </c>
      <c r="L39" s="13">
        <v>0</v>
      </c>
      <c r="M39" s="13">
        <v>0</v>
      </c>
      <c r="N39" s="13">
        <v>0</v>
      </c>
      <c r="O39" s="13">
        <v>0</v>
      </c>
      <c r="P39" s="13">
        <v>0</v>
      </c>
      <c r="Q39" s="13">
        <v>0</v>
      </c>
      <c r="R39" s="13">
        <v>0</v>
      </c>
      <c r="S39" s="13">
        <v>0</v>
      </c>
      <c r="T39" s="13">
        <v>0</v>
      </c>
      <c r="U39" s="13">
        <v>0</v>
      </c>
      <c r="V39" s="13">
        <v>0</v>
      </c>
      <c r="W39" s="13">
        <v>0</v>
      </c>
      <c r="X39" s="13">
        <v>0</v>
      </c>
      <c r="Y39" s="15">
        <v>0</v>
      </c>
      <c r="Z39">
        <f t="shared" si="0"/>
        <v>10</v>
      </c>
      <c r="AA39">
        <v>0</v>
      </c>
      <c r="AB39">
        <f t="shared" si="1"/>
        <v>2</v>
      </c>
    </row>
    <row r="40" spans="1:28" ht="15.6" x14ac:dyDescent="0.25">
      <c r="A40" s="9">
        <v>2004</v>
      </c>
      <c r="B40" s="13">
        <v>0</v>
      </c>
      <c r="C40" s="13">
        <v>0</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v>0</v>
      </c>
      <c r="X40" s="13">
        <v>0</v>
      </c>
      <c r="Y40" s="15">
        <v>0</v>
      </c>
      <c r="Z40">
        <f t="shared" si="0"/>
        <v>10</v>
      </c>
      <c r="AA40">
        <v>0</v>
      </c>
      <c r="AB40">
        <f t="shared" si="1"/>
        <v>2</v>
      </c>
    </row>
    <row r="41" spans="1:28" ht="15.6" x14ac:dyDescent="0.25">
      <c r="A41" s="9">
        <v>2005</v>
      </c>
      <c r="B41" s="13">
        <v>0</v>
      </c>
      <c r="C41" s="13">
        <v>0</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c r="W41" s="13">
        <v>0</v>
      </c>
      <c r="X41" s="13">
        <v>0</v>
      </c>
      <c r="Y41" s="15">
        <v>0</v>
      </c>
      <c r="Z41">
        <f t="shared" si="0"/>
        <v>10</v>
      </c>
      <c r="AA41">
        <v>0</v>
      </c>
      <c r="AB41">
        <f t="shared" si="1"/>
        <v>2</v>
      </c>
    </row>
    <row r="42" spans="1:28" ht="15.6" x14ac:dyDescent="0.25">
      <c r="A42" s="9">
        <v>2006</v>
      </c>
      <c r="B42" s="13">
        <v>0</v>
      </c>
      <c r="C42" s="13">
        <v>0</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c r="W42" s="13">
        <v>0</v>
      </c>
      <c r="X42" s="13">
        <v>0</v>
      </c>
      <c r="Y42" s="15">
        <v>0</v>
      </c>
      <c r="Z42">
        <f t="shared" si="0"/>
        <v>10</v>
      </c>
      <c r="AA42">
        <v>0</v>
      </c>
      <c r="AB42">
        <f t="shared" si="1"/>
        <v>2</v>
      </c>
    </row>
    <row r="43" spans="1:28" ht="15.6" x14ac:dyDescent="0.25">
      <c r="A43" s="9">
        <v>2007</v>
      </c>
      <c r="B43" s="13">
        <v>0</v>
      </c>
      <c r="C43" s="13">
        <v>0</v>
      </c>
      <c r="D43" s="13">
        <v>0</v>
      </c>
      <c r="E43" s="13">
        <v>0</v>
      </c>
      <c r="F43" s="13">
        <v>0</v>
      </c>
      <c r="G43" s="13">
        <v>0</v>
      </c>
      <c r="H43" s="13">
        <v>0</v>
      </c>
      <c r="I43" s="13">
        <v>0</v>
      </c>
      <c r="J43" s="13">
        <v>0</v>
      </c>
      <c r="K43" s="13">
        <v>0</v>
      </c>
      <c r="L43" s="13">
        <v>0</v>
      </c>
      <c r="M43" s="13">
        <v>0</v>
      </c>
      <c r="N43" s="13">
        <v>4</v>
      </c>
      <c r="O43" s="13">
        <v>3</v>
      </c>
      <c r="P43" s="13">
        <v>0</v>
      </c>
      <c r="Q43" s="13">
        <v>0</v>
      </c>
      <c r="R43" s="13">
        <v>0</v>
      </c>
      <c r="S43" s="13">
        <v>0</v>
      </c>
      <c r="T43" s="13">
        <v>0</v>
      </c>
      <c r="U43" s="13">
        <v>0</v>
      </c>
      <c r="V43" s="13">
        <v>0</v>
      </c>
      <c r="W43" s="13">
        <v>0</v>
      </c>
      <c r="X43" s="13">
        <v>0</v>
      </c>
      <c r="Y43" s="15">
        <v>4</v>
      </c>
      <c r="Z43">
        <f t="shared" si="0"/>
        <v>14</v>
      </c>
      <c r="AA43">
        <v>1</v>
      </c>
      <c r="AB43">
        <f t="shared" si="1"/>
        <v>3</v>
      </c>
    </row>
    <row r="44" spans="1:28" ht="15.6" x14ac:dyDescent="0.25">
      <c r="A44" s="9">
        <v>2008</v>
      </c>
      <c r="B44" s="13">
        <v>1</v>
      </c>
      <c r="C44" s="13">
        <v>0</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v>0</v>
      </c>
      <c r="X44" s="13">
        <v>0</v>
      </c>
      <c r="Y44" s="15">
        <v>1</v>
      </c>
      <c r="Z44">
        <f t="shared" si="0"/>
        <v>15</v>
      </c>
      <c r="AA44">
        <v>1</v>
      </c>
      <c r="AB44">
        <f t="shared" si="1"/>
        <v>4</v>
      </c>
    </row>
    <row r="45" spans="1:28" ht="15.6" x14ac:dyDescent="0.25">
      <c r="A45" s="9">
        <v>2009</v>
      </c>
      <c r="B45" s="13">
        <v>1</v>
      </c>
      <c r="C45" s="13">
        <v>0</v>
      </c>
      <c r="D45" s="13">
        <v>0</v>
      </c>
      <c r="E45" s="13">
        <v>0</v>
      </c>
      <c r="F45" s="13">
        <v>0</v>
      </c>
      <c r="G45" s="13">
        <v>0</v>
      </c>
      <c r="H45" s="13">
        <v>0</v>
      </c>
      <c r="I45" s="13">
        <v>0</v>
      </c>
      <c r="J45" s="13">
        <v>0</v>
      </c>
      <c r="K45" s="13">
        <v>0</v>
      </c>
      <c r="L45" s="13">
        <v>0</v>
      </c>
      <c r="M45" s="13">
        <v>0</v>
      </c>
      <c r="N45" s="13">
        <v>3</v>
      </c>
      <c r="O45" s="13">
        <v>0</v>
      </c>
      <c r="P45" s="13">
        <v>0</v>
      </c>
      <c r="Q45" s="13">
        <v>0</v>
      </c>
      <c r="R45" s="13">
        <v>0</v>
      </c>
      <c r="S45" s="13">
        <v>0</v>
      </c>
      <c r="T45" s="13">
        <v>0</v>
      </c>
      <c r="U45" s="13">
        <v>0</v>
      </c>
      <c r="V45" s="13">
        <v>0</v>
      </c>
      <c r="W45" s="13">
        <v>0</v>
      </c>
      <c r="X45" s="13">
        <v>0</v>
      </c>
      <c r="Y45" s="15">
        <v>3</v>
      </c>
      <c r="Z45">
        <f t="shared" si="0"/>
        <v>18</v>
      </c>
      <c r="AA45">
        <v>0</v>
      </c>
      <c r="AB45">
        <f t="shared" si="1"/>
        <v>4</v>
      </c>
    </row>
    <row r="46" spans="1:28" ht="15.6" x14ac:dyDescent="0.25">
      <c r="A46" s="9">
        <v>2010</v>
      </c>
      <c r="B46" s="13">
        <v>0</v>
      </c>
      <c r="C46" s="13">
        <v>0</v>
      </c>
      <c r="D46" s="13">
        <v>0</v>
      </c>
      <c r="E46" s="13">
        <v>0</v>
      </c>
      <c r="F46" s="13">
        <v>0</v>
      </c>
      <c r="G46" s="13">
        <v>0</v>
      </c>
      <c r="H46" s="13">
        <v>0</v>
      </c>
      <c r="I46" s="13">
        <v>0</v>
      </c>
      <c r="J46" s="13">
        <v>0</v>
      </c>
      <c r="K46" s="13">
        <v>0</v>
      </c>
      <c r="L46" s="13">
        <v>0</v>
      </c>
      <c r="M46" s="13">
        <v>0</v>
      </c>
      <c r="N46" s="13">
        <v>2</v>
      </c>
      <c r="O46" s="13">
        <v>0</v>
      </c>
      <c r="P46" s="13">
        <v>0</v>
      </c>
      <c r="Q46" s="13">
        <v>0</v>
      </c>
      <c r="R46" s="13">
        <v>0</v>
      </c>
      <c r="S46" s="13">
        <v>0</v>
      </c>
      <c r="T46" s="13">
        <v>0</v>
      </c>
      <c r="U46" s="13">
        <v>0</v>
      </c>
      <c r="V46" s="13">
        <v>0</v>
      </c>
      <c r="W46" s="13">
        <v>0</v>
      </c>
      <c r="X46" s="13">
        <v>0</v>
      </c>
      <c r="Y46" s="15">
        <v>2</v>
      </c>
      <c r="Z46">
        <f t="shared" si="0"/>
        <v>20</v>
      </c>
      <c r="AA46">
        <v>0</v>
      </c>
      <c r="AB46">
        <f t="shared" si="1"/>
        <v>4</v>
      </c>
    </row>
    <row r="47" spans="1:28" ht="15.6" x14ac:dyDescent="0.25">
      <c r="A47" s="9">
        <v>2011</v>
      </c>
      <c r="B47" s="13">
        <v>0</v>
      </c>
      <c r="C47" s="13">
        <v>0</v>
      </c>
      <c r="D47" s="13">
        <v>0</v>
      </c>
      <c r="E47" s="13">
        <v>0</v>
      </c>
      <c r="F47" s="13">
        <v>0</v>
      </c>
      <c r="G47" s="13">
        <v>0</v>
      </c>
      <c r="H47" s="13">
        <v>0</v>
      </c>
      <c r="I47" s="13">
        <v>0</v>
      </c>
      <c r="J47" s="13">
        <v>0</v>
      </c>
      <c r="K47" s="13">
        <v>0</v>
      </c>
      <c r="L47" s="13">
        <v>0</v>
      </c>
      <c r="M47" s="13">
        <v>0</v>
      </c>
      <c r="N47" s="13">
        <v>3</v>
      </c>
      <c r="O47" s="13">
        <v>0</v>
      </c>
      <c r="P47" s="13">
        <v>0</v>
      </c>
      <c r="Q47" s="13">
        <v>0</v>
      </c>
      <c r="R47" s="13">
        <v>0</v>
      </c>
      <c r="S47" s="13">
        <v>0</v>
      </c>
      <c r="T47" s="13">
        <v>0</v>
      </c>
      <c r="U47" s="13">
        <v>0</v>
      </c>
      <c r="V47" s="13">
        <v>0</v>
      </c>
      <c r="W47" s="13">
        <v>0</v>
      </c>
      <c r="X47" s="13">
        <v>0</v>
      </c>
      <c r="Y47" s="15">
        <v>3</v>
      </c>
      <c r="Z47">
        <f t="shared" si="0"/>
        <v>23</v>
      </c>
      <c r="AA47">
        <v>0</v>
      </c>
      <c r="AB47">
        <f t="shared" si="1"/>
        <v>4</v>
      </c>
    </row>
    <row r="48" spans="1:28" ht="15.6" x14ac:dyDescent="0.25">
      <c r="A48" s="9">
        <v>2012</v>
      </c>
      <c r="B48" s="13">
        <v>0</v>
      </c>
      <c r="C48" s="13">
        <v>0</v>
      </c>
      <c r="D48" s="13">
        <v>0</v>
      </c>
      <c r="E48" s="13">
        <v>0</v>
      </c>
      <c r="F48" s="13">
        <v>0</v>
      </c>
      <c r="G48" s="13">
        <v>0</v>
      </c>
      <c r="H48" s="13">
        <v>0</v>
      </c>
      <c r="I48" s="13">
        <v>0</v>
      </c>
      <c r="J48" s="13">
        <v>0</v>
      </c>
      <c r="K48" s="13">
        <v>0</v>
      </c>
      <c r="L48" s="13">
        <v>0</v>
      </c>
      <c r="M48" s="13">
        <v>0</v>
      </c>
      <c r="N48" s="13">
        <v>4</v>
      </c>
      <c r="O48" s="13">
        <v>0</v>
      </c>
      <c r="P48" s="13">
        <v>0</v>
      </c>
      <c r="Q48" s="13">
        <v>1</v>
      </c>
      <c r="R48" s="13">
        <v>0</v>
      </c>
      <c r="S48" s="13">
        <v>0</v>
      </c>
      <c r="T48" s="13">
        <v>0</v>
      </c>
      <c r="U48" s="13">
        <v>0</v>
      </c>
      <c r="V48" s="13">
        <v>0</v>
      </c>
      <c r="W48" s="13">
        <v>0</v>
      </c>
      <c r="X48" s="13">
        <v>0</v>
      </c>
      <c r="Y48" s="15">
        <v>5</v>
      </c>
      <c r="Z48">
        <f t="shared" si="0"/>
        <v>28</v>
      </c>
      <c r="AA48">
        <v>1</v>
      </c>
      <c r="AB48">
        <f t="shared" si="1"/>
        <v>5</v>
      </c>
    </row>
    <row r="49" spans="1:28" ht="15.6" x14ac:dyDescent="0.25">
      <c r="A49" s="9">
        <v>2013</v>
      </c>
      <c r="B49" s="13">
        <v>0</v>
      </c>
      <c r="C49" s="13">
        <v>0</v>
      </c>
      <c r="D49" s="13">
        <v>0</v>
      </c>
      <c r="E49" s="13">
        <v>0</v>
      </c>
      <c r="F49" s="13">
        <v>0</v>
      </c>
      <c r="G49" s="13">
        <v>0</v>
      </c>
      <c r="H49" s="13">
        <v>0</v>
      </c>
      <c r="I49" s="13">
        <v>0</v>
      </c>
      <c r="J49" s="13">
        <v>0</v>
      </c>
      <c r="K49" s="13">
        <v>0</v>
      </c>
      <c r="L49" s="13">
        <v>0</v>
      </c>
      <c r="M49" s="13">
        <v>0</v>
      </c>
      <c r="N49" s="13">
        <v>1</v>
      </c>
      <c r="O49" s="13">
        <v>0</v>
      </c>
      <c r="P49" s="13">
        <v>0</v>
      </c>
      <c r="Q49" s="13">
        <v>0</v>
      </c>
      <c r="R49" s="13">
        <v>0</v>
      </c>
      <c r="S49" s="13">
        <v>0</v>
      </c>
      <c r="T49" s="13">
        <v>0</v>
      </c>
      <c r="U49" s="13">
        <v>0</v>
      </c>
      <c r="V49" s="13">
        <v>0</v>
      </c>
      <c r="W49" s="13">
        <v>0</v>
      </c>
      <c r="X49" s="13">
        <v>0</v>
      </c>
      <c r="Y49" s="15">
        <v>1</v>
      </c>
      <c r="Z49">
        <f t="shared" si="0"/>
        <v>29</v>
      </c>
      <c r="AA49">
        <v>0</v>
      </c>
      <c r="AB49">
        <f t="shared" si="1"/>
        <v>5</v>
      </c>
    </row>
    <row r="50" spans="1:28" ht="15.6" x14ac:dyDescent="0.25">
      <c r="A50" s="9">
        <v>2014</v>
      </c>
      <c r="B50" s="13">
        <v>0</v>
      </c>
      <c r="C50" s="13">
        <v>0</v>
      </c>
      <c r="D50" s="13">
        <v>0</v>
      </c>
      <c r="E50" s="13">
        <v>0</v>
      </c>
      <c r="F50" s="13">
        <v>1</v>
      </c>
      <c r="G50" s="13">
        <v>1</v>
      </c>
      <c r="H50" s="13">
        <v>0</v>
      </c>
      <c r="I50" s="13">
        <v>0</v>
      </c>
      <c r="J50" s="13">
        <v>0</v>
      </c>
      <c r="K50" s="13">
        <v>1</v>
      </c>
      <c r="L50" s="13">
        <v>1</v>
      </c>
      <c r="M50" s="13">
        <v>1</v>
      </c>
      <c r="N50" s="13">
        <v>3</v>
      </c>
      <c r="O50" s="13">
        <v>0</v>
      </c>
      <c r="P50" s="13">
        <v>0</v>
      </c>
      <c r="Q50" s="13">
        <v>1</v>
      </c>
      <c r="R50" s="13">
        <v>1</v>
      </c>
      <c r="S50" s="13">
        <v>0</v>
      </c>
      <c r="T50" s="13">
        <v>1</v>
      </c>
      <c r="U50" s="13">
        <v>1</v>
      </c>
      <c r="V50" s="13">
        <v>0</v>
      </c>
      <c r="W50" s="13">
        <v>0</v>
      </c>
      <c r="X50" s="13">
        <v>0</v>
      </c>
      <c r="Y50" s="15">
        <v>3</v>
      </c>
      <c r="Z50">
        <f t="shared" si="0"/>
        <v>32</v>
      </c>
      <c r="AA50">
        <v>8</v>
      </c>
      <c r="AB50">
        <f t="shared" si="1"/>
        <v>13</v>
      </c>
    </row>
    <row r="51" spans="1:28" ht="15.6" x14ac:dyDescent="0.25">
      <c r="A51" s="9">
        <v>2015</v>
      </c>
      <c r="B51" s="13">
        <v>0</v>
      </c>
      <c r="C51" s="13">
        <v>0</v>
      </c>
      <c r="D51" s="13">
        <v>0</v>
      </c>
      <c r="E51" s="13">
        <v>0</v>
      </c>
      <c r="F51" s="13">
        <v>0</v>
      </c>
      <c r="G51" s="13">
        <v>0</v>
      </c>
      <c r="H51" s="13">
        <v>1</v>
      </c>
      <c r="I51" s="13">
        <v>0</v>
      </c>
      <c r="J51" s="13">
        <v>0</v>
      </c>
      <c r="K51" s="13">
        <v>0</v>
      </c>
      <c r="L51" s="13">
        <v>0</v>
      </c>
      <c r="M51" s="13">
        <v>0</v>
      </c>
      <c r="N51" s="13">
        <v>5</v>
      </c>
      <c r="O51" s="13">
        <v>0</v>
      </c>
      <c r="P51" s="13">
        <v>0</v>
      </c>
      <c r="Q51" s="13">
        <v>0</v>
      </c>
      <c r="R51" s="13">
        <v>0</v>
      </c>
      <c r="S51" s="13">
        <v>0</v>
      </c>
      <c r="T51" s="13">
        <v>0</v>
      </c>
      <c r="U51" s="13">
        <v>0</v>
      </c>
      <c r="V51" s="13">
        <v>0</v>
      </c>
      <c r="W51" s="13">
        <v>0</v>
      </c>
      <c r="X51" s="13">
        <v>0</v>
      </c>
      <c r="Y51" s="15">
        <v>6</v>
      </c>
      <c r="Z51">
        <f t="shared" si="0"/>
        <v>38</v>
      </c>
      <c r="AA51">
        <v>1</v>
      </c>
      <c r="AB51">
        <f t="shared" si="1"/>
        <v>14</v>
      </c>
    </row>
    <row r="52" spans="1:28" ht="15.6" x14ac:dyDescent="0.25">
      <c r="A52" s="9">
        <v>2016</v>
      </c>
      <c r="B52" s="13">
        <v>0</v>
      </c>
      <c r="C52" s="13">
        <v>0</v>
      </c>
      <c r="D52" s="13">
        <v>0</v>
      </c>
      <c r="E52" s="13">
        <v>0</v>
      </c>
      <c r="F52" s="13">
        <v>0</v>
      </c>
      <c r="G52" s="13">
        <v>0</v>
      </c>
      <c r="H52" s="13">
        <v>0</v>
      </c>
      <c r="I52" s="13">
        <v>0</v>
      </c>
      <c r="J52" s="13">
        <v>0</v>
      </c>
      <c r="K52" s="13">
        <v>0</v>
      </c>
      <c r="L52" s="13">
        <v>0</v>
      </c>
      <c r="M52" s="13">
        <v>0</v>
      </c>
      <c r="N52" s="13">
        <v>6</v>
      </c>
      <c r="O52" s="13">
        <v>0</v>
      </c>
      <c r="P52" s="13">
        <v>0</v>
      </c>
      <c r="Q52" s="13">
        <v>0</v>
      </c>
      <c r="R52" s="13">
        <v>0</v>
      </c>
      <c r="S52" s="13">
        <v>1</v>
      </c>
      <c r="T52" s="13">
        <v>0</v>
      </c>
      <c r="U52" s="13">
        <v>0</v>
      </c>
      <c r="V52" s="13">
        <v>0</v>
      </c>
      <c r="W52" s="13">
        <v>1</v>
      </c>
      <c r="X52" s="13">
        <v>1</v>
      </c>
      <c r="Y52" s="15">
        <v>7</v>
      </c>
      <c r="Z52">
        <f t="shared" si="0"/>
        <v>45</v>
      </c>
      <c r="AA52">
        <v>3</v>
      </c>
      <c r="AB52">
        <f t="shared" si="1"/>
        <v>17</v>
      </c>
    </row>
    <row r="53" spans="1:28" ht="15.6" x14ac:dyDescent="0.25">
      <c r="A53" s="9">
        <v>2017</v>
      </c>
      <c r="B53" s="13">
        <v>2</v>
      </c>
      <c r="C53" s="13">
        <v>0</v>
      </c>
      <c r="D53" s="13">
        <v>0</v>
      </c>
      <c r="E53" s="13">
        <v>0</v>
      </c>
      <c r="F53" s="13">
        <v>0</v>
      </c>
      <c r="G53" s="13">
        <v>0</v>
      </c>
      <c r="H53" s="13">
        <v>0</v>
      </c>
      <c r="I53" s="13">
        <v>0</v>
      </c>
      <c r="J53" s="13">
        <v>0</v>
      </c>
      <c r="K53" s="13">
        <v>0</v>
      </c>
      <c r="L53" s="13">
        <v>0</v>
      </c>
      <c r="M53" s="13">
        <v>0</v>
      </c>
      <c r="N53" s="13">
        <v>4</v>
      </c>
      <c r="O53" s="13">
        <v>1</v>
      </c>
      <c r="P53" s="13">
        <v>0</v>
      </c>
      <c r="Q53" s="13">
        <v>0</v>
      </c>
      <c r="R53" s="13">
        <v>0</v>
      </c>
      <c r="S53" s="13">
        <v>0</v>
      </c>
      <c r="T53" s="13">
        <v>0</v>
      </c>
      <c r="U53" s="13">
        <v>0</v>
      </c>
      <c r="V53" s="13">
        <v>0</v>
      </c>
      <c r="W53" s="13">
        <v>0</v>
      </c>
      <c r="X53" s="13">
        <v>0</v>
      </c>
      <c r="Y53" s="15">
        <v>6</v>
      </c>
      <c r="Z53">
        <f t="shared" si="0"/>
        <v>51</v>
      </c>
      <c r="AA53">
        <v>0</v>
      </c>
      <c r="AB53">
        <f t="shared" si="1"/>
        <v>17</v>
      </c>
    </row>
    <row r="54" spans="1:28" ht="15.6" x14ac:dyDescent="0.25">
      <c r="A54" s="9">
        <v>2018</v>
      </c>
      <c r="B54" s="13">
        <v>1</v>
      </c>
      <c r="C54" s="13">
        <v>1</v>
      </c>
      <c r="D54" s="13">
        <v>0</v>
      </c>
      <c r="E54" s="13">
        <v>0</v>
      </c>
      <c r="F54" s="13">
        <v>0</v>
      </c>
      <c r="G54" s="13">
        <v>0</v>
      </c>
      <c r="H54" s="13">
        <v>1</v>
      </c>
      <c r="I54" s="13">
        <v>0</v>
      </c>
      <c r="J54" s="13">
        <v>0</v>
      </c>
      <c r="K54" s="13">
        <v>0</v>
      </c>
      <c r="L54" s="13">
        <v>0</v>
      </c>
      <c r="M54" s="13">
        <v>0</v>
      </c>
      <c r="N54" s="13">
        <v>2</v>
      </c>
      <c r="O54" s="13">
        <v>0</v>
      </c>
      <c r="P54" s="13">
        <v>0</v>
      </c>
      <c r="Q54" s="13">
        <v>0</v>
      </c>
      <c r="R54" s="13">
        <v>0</v>
      </c>
      <c r="S54" s="13">
        <v>0</v>
      </c>
      <c r="T54" s="13">
        <v>0</v>
      </c>
      <c r="U54" s="13">
        <v>0</v>
      </c>
      <c r="V54" s="13">
        <v>0</v>
      </c>
      <c r="W54" s="13">
        <v>0</v>
      </c>
      <c r="X54" s="13">
        <v>0</v>
      </c>
      <c r="Y54" s="15">
        <v>6</v>
      </c>
      <c r="Z54">
        <f t="shared" si="0"/>
        <v>57</v>
      </c>
      <c r="AA54">
        <v>0</v>
      </c>
      <c r="AB54">
        <f t="shared" si="1"/>
        <v>17</v>
      </c>
    </row>
    <row r="55" spans="1:28" ht="15.6" x14ac:dyDescent="0.25">
      <c r="A55" s="9">
        <v>2019</v>
      </c>
      <c r="B55" s="13">
        <v>1</v>
      </c>
      <c r="C55" s="13">
        <v>1</v>
      </c>
      <c r="D55" s="13">
        <v>1</v>
      </c>
      <c r="E55" s="13">
        <v>0</v>
      </c>
      <c r="F55" s="13">
        <v>0</v>
      </c>
      <c r="G55" s="13">
        <v>0</v>
      </c>
      <c r="H55" s="13">
        <v>0</v>
      </c>
      <c r="I55" s="13">
        <v>1</v>
      </c>
      <c r="J55" s="13">
        <v>1</v>
      </c>
      <c r="K55" s="13">
        <v>0</v>
      </c>
      <c r="L55" s="13">
        <v>0</v>
      </c>
      <c r="M55" s="13">
        <v>0</v>
      </c>
      <c r="N55" s="13">
        <v>3</v>
      </c>
      <c r="O55" s="13">
        <v>0</v>
      </c>
      <c r="P55" s="13">
        <v>1</v>
      </c>
      <c r="Q55" s="13">
        <v>0</v>
      </c>
      <c r="R55" s="13">
        <v>0</v>
      </c>
      <c r="S55" s="13">
        <v>0</v>
      </c>
      <c r="T55" s="13">
        <v>0</v>
      </c>
      <c r="U55" s="13">
        <v>0</v>
      </c>
      <c r="V55" s="13">
        <v>1</v>
      </c>
      <c r="W55" s="13">
        <v>0</v>
      </c>
      <c r="X55" s="13">
        <v>0</v>
      </c>
      <c r="Y55" s="15">
        <v>6</v>
      </c>
      <c r="Z55">
        <f t="shared" si="0"/>
        <v>63</v>
      </c>
      <c r="AA55">
        <v>5</v>
      </c>
      <c r="AB55">
        <f t="shared" si="1"/>
        <v>22</v>
      </c>
    </row>
    <row r="56" spans="1:28" ht="15.6" x14ac:dyDescent="0.25">
      <c r="A56" s="9">
        <v>2020</v>
      </c>
      <c r="B56" s="13">
        <v>0</v>
      </c>
      <c r="C56" s="13">
        <v>0</v>
      </c>
      <c r="D56" s="13">
        <v>0</v>
      </c>
      <c r="E56" s="13">
        <v>0</v>
      </c>
      <c r="F56" s="13">
        <v>0</v>
      </c>
      <c r="G56" s="13">
        <v>0</v>
      </c>
      <c r="H56" s="13">
        <v>0</v>
      </c>
      <c r="I56" s="13">
        <v>0</v>
      </c>
      <c r="J56" s="13">
        <v>0</v>
      </c>
      <c r="K56" s="13">
        <v>0</v>
      </c>
      <c r="L56" s="13">
        <v>0</v>
      </c>
      <c r="M56" s="13">
        <v>0</v>
      </c>
      <c r="N56" s="13">
        <v>1</v>
      </c>
      <c r="O56" s="13">
        <v>0</v>
      </c>
      <c r="P56" s="13">
        <v>0</v>
      </c>
      <c r="Q56" s="13">
        <v>0</v>
      </c>
      <c r="R56" s="13">
        <v>0</v>
      </c>
      <c r="S56" s="13">
        <v>0</v>
      </c>
      <c r="T56" s="13">
        <v>0</v>
      </c>
      <c r="U56" s="13">
        <v>0</v>
      </c>
      <c r="V56" s="13">
        <v>0</v>
      </c>
      <c r="W56" s="13">
        <v>0</v>
      </c>
      <c r="X56" s="13">
        <v>0</v>
      </c>
      <c r="Y56" s="15">
        <v>3</v>
      </c>
      <c r="Z56">
        <f t="shared" si="0"/>
        <v>66</v>
      </c>
      <c r="AA56">
        <v>0</v>
      </c>
      <c r="AB56">
        <f t="shared" si="1"/>
        <v>22</v>
      </c>
    </row>
    <row r="57" spans="1:28" ht="15.6" x14ac:dyDescent="0.25">
      <c r="A57" s="9">
        <v>2021</v>
      </c>
      <c r="B57" s="13">
        <v>0</v>
      </c>
      <c r="C57" s="13">
        <v>0</v>
      </c>
      <c r="D57" s="13">
        <v>0</v>
      </c>
      <c r="E57" s="13">
        <v>1</v>
      </c>
      <c r="F57" s="13">
        <v>0</v>
      </c>
      <c r="G57" s="13">
        <v>0</v>
      </c>
      <c r="H57" s="13">
        <v>0</v>
      </c>
      <c r="I57" s="13">
        <v>0</v>
      </c>
      <c r="J57" s="13">
        <v>0</v>
      </c>
      <c r="K57" s="13">
        <v>0</v>
      </c>
      <c r="L57" s="13">
        <v>0</v>
      </c>
      <c r="M57" s="13">
        <v>0</v>
      </c>
      <c r="N57" s="13">
        <v>3</v>
      </c>
      <c r="O57" s="13">
        <v>0</v>
      </c>
      <c r="P57" s="13">
        <v>1</v>
      </c>
      <c r="Q57" s="13">
        <v>0</v>
      </c>
      <c r="R57" s="13">
        <v>0</v>
      </c>
      <c r="S57" s="13">
        <v>0</v>
      </c>
      <c r="T57" s="13">
        <v>0</v>
      </c>
      <c r="U57" s="13">
        <v>0</v>
      </c>
      <c r="V57" s="13">
        <v>0</v>
      </c>
      <c r="W57" s="13">
        <v>0</v>
      </c>
      <c r="X57" s="13">
        <v>0</v>
      </c>
      <c r="Y57" s="15">
        <v>4</v>
      </c>
      <c r="Z57">
        <f t="shared" si="0"/>
        <v>70</v>
      </c>
      <c r="AA57">
        <v>1</v>
      </c>
      <c r="AB57">
        <f t="shared" si="1"/>
        <v>23</v>
      </c>
    </row>
    <row r="58" spans="1:28" ht="15.6" x14ac:dyDescent="0.25">
      <c r="A58" s="9">
        <v>2022</v>
      </c>
      <c r="B58" s="13">
        <v>1</v>
      </c>
      <c r="C58" s="13">
        <v>0</v>
      </c>
      <c r="D58" s="13">
        <v>0</v>
      </c>
      <c r="E58" s="13">
        <v>0</v>
      </c>
      <c r="F58" s="13">
        <v>0</v>
      </c>
      <c r="G58" s="13">
        <v>0</v>
      </c>
      <c r="H58" s="13">
        <v>0</v>
      </c>
      <c r="I58" s="13">
        <v>0</v>
      </c>
      <c r="J58" s="13">
        <v>0</v>
      </c>
      <c r="K58" s="13">
        <v>0</v>
      </c>
      <c r="L58" s="13">
        <v>0</v>
      </c>
      <c r="M58" s="13">
        <v>0</v>
      </c>
      <c r="N58" s="13">
        <v>1</v>
      </c>
      <c r="O58" s="13">
        <v>0</v>
      </c>
      <c r="P58" s="13">
        <v>0</v>
      </c>
      <c r="Q58" s="13">
        <v>0</v>
      </c>
      <c r="R58" s="13">
        <v>0</v>
      </c>
      <c r="S58" s="13">
        <v>0</v>
      </c>
      <c r="T58" s="13">
        <v>0</v>
      </c>
      <c r="U58" s="13">
        <v>0</v>
      </c>
      <c r="V58" s="13">
        <v>0</v>
      </c>
      <c r="W58" s="13">
        <v>0</v>
      </c>
      <c r="X58" s="13">
        <v>0</v>
      </c>
      <c r="Y58" s="15">
        <v>3</v>
      </c>
      <c r="Z58">
        <f t="shared" si="0"/>
        <v>73</v>
      </c>
      <c r="AA58">
        <v>0</v>
      </c>
      <c r="AB58">
        <f t="shared" si="1"/>
        <v>23</v>
      </c>
    </row>
  </sheetData>
  <conditionalFormatting sqref="B2:X58">
    <cfRule type="cellIs" dxfId="1" priority="1" operator="greaterThan">
      <formula>0</formula>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savedrecs</vt:lpstr>
      <vt:lpstr>reviewed</vt:lpstr>
      <vt:lpstr>time_patterns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Jérôme Gippet</dc:creator>
  <cp:lastModifiedBy>Jérôme Gippet</cp:lastModifiedBy>
  <dcterms:created xsi:type="dcterms:W3CDTF">2022-10-03T13:54:26Z</dcterms:created>
  <dcterms:modified xsi:type="dcterms:W3CDTF">2023-03-14T10:11:20Z</dcterms:modified>
</cp:coreProperties>
</file>