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maoshen/Desktop/Desktop /CAL/Spring '25/STAT 165/"/>
    </mc:Choice>
  </mc:AlternateContent>
  <xr:revisionPtr revIDLastSave="0" documentId="8_{D7D3CDB2-3B8C-794A-B1F1-6E9BC3311563}" xr6:coauthVersionLast="47" xr6:coauthVersionMax="47" xr10:uidLastSave="{00000000-0000-0000-0000-000000000000}"/>
  <bookViews>
    <workbookView xWindow="1060" yWindow="500" windowWidth="23200" windowHeight="16940" xr2:uid="{DE8D4FEA-185B-814D-B93C-11F69DB77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5" i="1" l="1"/>
  <c r="F95" i="1" s="1"/>
  <c r="C95" i="1"/>
  <c r="E95" i="1" s="1"/>
  <c r="C86" i="1"/>
  <c r="E86" i="1" s="1"/>
  <c r="D87" i="1"/>
  <c r="F87" i="1" s="1"/>
  <c r="D86" i="1"/>
  <c r="C87" i="1"/>
  <c r="E87" i="1" s="1"/>
  <c r="L39" i="1"/>
  <c r="J47" i="1"/>
  <c r="J48" i="1"/>
  <c r="J49" i="1"/>
  <c r="J46" i="1"/>
  <c r="I47" i="1"/>
  <c r="I48" i="1"/>
  <c r="I49" i="1"/>
  <c r="I46" i="1"/>
  <c r="H47" i="1"/>
  <c r="H48" i="1"/>
  <c r="H49" i="1"/>
  <c r="H46" i="1"/>
  <c r="D74" i="1" s="1"/>
  <c r="G47" i="1"/>
  <c r="G48" i="1"/>
  <c r="G49" i="1"/>
  <c r="G46" i="1"/>
  <c r="J35" i="1"/>
  <c r="J36" i="1"/>
  <c r="J37" i="1"/>
  <c r="J38" i="1"/>
  <c r="J39" i="1"/>
  <c r="J40" i="1"/>
  <c r="J41" i="1"/>
  <c r="J34" i="1"/>
  <c r="I35" i="1"/>
  <c r="I36" i="1"/>
  <c r="I37" i="1"/>
  <c r="I38" i="1"/>
  <c r="I39" i="1"/>
  <c r="I40" i="1"/>
  <c r="I41" i="1"/>
  <c r="I34" i="1"/>
  <c r="H35" i="1"/>
  <c r="H36" i="1"/>
  <c r="H37" i="1"/>
  <c r="H38" i="1"/>
  <c r="D67" i="1" s="1"/>
  <c r="H39" i="1"/>
  <c r="D68" i="1" s="1"/>
  <c r="H40" i="1"/>
  <c r="H41" i="1"/>
  <c r="H34" i="1"/>
  <c r="G35" i="1"/>
  <c r="G36" i="1"/>
  <c r="G37" i="1"/>
  <c r="G38" i="1"/>
  <c r="G39" i="1"/>
  <c r="G40" i="1"/>
  <c r="G41" i="1"/>
  <c r="G34" i="1"/>
  <c r="G15" i="1"/>
  <c r="O47" i="1" s="1"/>
  <c r="G16" i="1"/>
  <c r="P47" i="1" s="1"/>
  <c r="G17" i="1"/>
  <c r="P46" i="1" s="1"/>
  <c r="G18" i="1"/>
  <c r="O48" i="1" s="1"/>
  <c r="G19" i="1"/>
  <c r="P48" i="1" s="1"/>
  <c r="G20" i="1"/>
  <c r="O49" i="1" s="1"/>
  <c r="G21" i="1"/>
  <c r="P49" i="1" s="1"/>
  <c r="G22" i="1"/>
  <c r="G23" i="1"/>
  <c r="G24" i="1"/>
  <c r="G25" i="1"/>
  <c r="G26" i="1"/>
  <c r="G27" i="1"/>
  <c r="G28" i="1"/>
  <c r="O40" i="1" s="1"/>
  <c r="G29" i="1"/>
  <c r="G14" i="1"/>
  <c r="O46" i="1" s="1"/>
  <c r="F15" i="1"/>
  <c r="M47" i="1" s="1"/>
  <c r="F16" i="1"/>
  <c r="N47" i="1" s="1"/>
  <c r="F17" i="1"/>
  <c r="N46" i="1" s="1"/>
  <c r="F18" i="1"/>
  <c r="M48" i="1" s="1"/>
  <c r="F19" i="1"/>
  <c r="N48" i="1" s="1"/>
  <c r="F20" i="1"/>
  <c r="K49" i="1" s="1"/>
  <c r="F21" i="1"/>
  <c r="N49" i="1" s="1"/>
  <c r="F22" i="1"/>
  <c r="F23" i="1"/>
  <c r="F24" i="1"/>
  <c r="F25" i="1"/>
  <c r="F26" i="1"/>
  <c r="F27" i="1"/>
  <c r="F28" i="1"/>
  <c r="F29" i="1"/>
  <c r="F14" i="1"/>
  <c r="M46" i="1" s="1"/>
  <c r="E14" i="1"/>
  <c r="K46" i="1" s="1"/>
  <c r="E15" i="1"/>
  <c r="K35" i="1" s="1"/>
  <c r="C64" i="1" s="1"/>
  <c r="E17" i="1"/>
  <c r="L46" i="1" s="1"/>
  <c r="E18" i="1"/>
  <c r="K38" i="1" s="1"/>
  <c r="C67" i="1" s="1"/>
  <c r="E19" i="1"/>
  <c r="K41" i="1" s="1"/>
  <c r="E20" i="1"/>
  <c r="L49" i="1" s="1"/>
  <c r="E21" i="1"/>
  <c r="L40" i="1" s="1"/>
  <c r="D69" i="1" s="1"/>
  <c r="E22" i="1"/>
  <c r="L34" i="1" s="1"/>
  <c r="E23" i="1"/>
  <c r="L35" i="1" s="1"/>
  <c r="E24" i="1"/>
  <c r="E25" i="1"/>
  <c r="L37" i="1" s="1"/>
  <c r="D66" i="1" s="1"/>
  <c r="E26" i="1"/>
  <c r="E27" i="1"/>
  <c r="K39" i="1" s="1"/>
  <c r="E28" i="1"/>
  <c r="K40" i="1" s="1"/>
  <c r="E29" i="1"/>
  <c r="L41" i="1" s="1"/>
  <c r="E16" i="1"/>
  <c r="K36" i="1" s="1"/>
  <c r="C65" i="1" s="1"/>
  <c r="D77" i="1" l="1"/>
  <c r="F77" i="1" s="1"/>
  <c r="B103" i="1" s="1"/>
  <c r="D70" i="1"/>
  <c r="C77" i="1"/>
  <c r="E77" i="1" s="1"/>
  <c r="B101" i="1" s="1"/>
  <c r="C69" i="1"/>
  <c r="M49" i="1"/>
  <c r="K37" i="1"/>
  <c r="C66" i="1" s="1"/>
  <c r="D63" i="1"/>
  <c r="F86" i="1"/>
  <c r="C74" i="1"/>
  <c r="E74" i="1" s="1"/>
  <c r="B104" i="1" s="1"/>
  <c r="C70" i="1"/>
  <c r="D64" i="1"/>
  <c r="F64" i="1" s="1"/>
  <c r="C68" i="1"/>
  <c r="E68" i="1" s="1"/>
  <c r="K48" i="1"/>
  <c r="C76" i="1" s="1"/>
  <c r="K34" i="1"/>
  <c r="C63" i="1" s="1"/>
  <c r="L47" i="1"/>
  <c r="D75" i="1" s="1"/>
  <c r="F75" i="1" s="1"/>
  <c r="B106" i="1" s="1"/>
  <c r="L36" i="1"/>
  <c r="D65" i="1" s="1"/>
  <c r="F65" i="1" s="1"/>
  <c r="K47" i="1"/>
  <c r="C75" i="1" s="1"/>
  <c r="L48" i="1"/>
  <c r="D76" i="1" s="1"/>
  <c r="F76" i="1" s="1"/>
  <c r="B102" i="1" s="1"/>
  <c r="E67" i="1"/>
  <c r="F67" i="1"/>
  <c r="F68" i="1"/>
  <c r="F69" i="1"/>
  <c r="E69" i="1"/>
  <c r="F66" i="1" l="1"/>
  <c r="E66" i="1"/>
  <c r="E70" i="1" s="1"/>
  <c r="E76" i="1"/>
  <c r="B100" i="1" s="1"/>
  <c r="F74" i="1"/>
  <c r="B105" i="1" s="1"/>
  <c r="E75" i="1"/>
  <c r="B99" i="1" s="1"/>
  <c r="E65" i="1"/>
  <c r="E63" i="1"/>
  <c r="F63" i="1"/>
  <c r="E64" i="1"/>
  <c r="F70" i="1"/>
</calcChain>
</file>

<file path=xl/sharedStrings.xml><?xml version="1.0" encoding="utf-8"?>
<sst xmlns="http://schemas.openxmlformats.org/spreadsheetml/2006/main" count="254" uniqueCount="97">
  <si>
    <t>Reference Classes</t>
  </si>
  <si>
    <t>Weights</t>
  </si>
  <si>
    <t>Head-to-Head</t>
  </si>
  <si>
    <t>Team Data</t>
  </si>
  <si>
    <t>Celtics</t>
  </si>
  <si>
    <t>Knicks</t>
  </si>
  <si>
    <t>Pacers</t>
  </si>
  <si>
    <t>Thunder</t>
  </si>
  <si>
    <t>Nuggets</t>
  </si>
  <si>
    <t>Timberwolves</t>
  </si>
  <si>
    <t>RS # of Games</t>
  </si>
  <si>
    <t>PE Total</t>
  </si>
  <si>
    <t>LSM # of Games</t>
  </si>
  <si>
    <t>Team</t>
  </si>
  <si>
    <t>RS Wins (of 82)</t>
  </si>
  <si>
    <t>PE Points (of 15)</t>
  </si>
  <si>
    <t>LSM Wins (of 20)</t>
  </si>
  <si>
    <t>Cavaliers</t>
  </si>
  <si>
    <t>Warriors</t>
  </si>
  <si>
    <t>Heat</t>
  </si>
  <si>
    <t>Magic</t>
  </si>
  <si>
    <t>Pistons</t>
  </si>
  <si>
    <t>Bucks</t>
  </si>
  <si>
    <t>Grizzlies</t>
  </si>
  <si>
    <t>Rockets</t>
  </si>
  <si>
    <t>Lakers</t>
  </si>
  <si>
    <t>Clippers</t>
  </si>
  <si>
    <t>Team A</t>
  </si>
  <si>
    <t>Team B</t>
  </si>
  <si>
    <t>Team A H2H Wins</t>
  </si>
  <si>
    <t>Team B H2H Wins</t>
  </si>
  <si>
    <t>Team A EO</t>
  </si>
  <si>
    <t>Team B EO</t>
  </si>
  <si>
    <t>N/A</t>
  </si>
  <si>
    <t>Final Model</t>
  </si>
  <si>
    <t>w1</t>
  </si>
  <si>
    <t>w2</t>
  </si>
  <si>
    <t>w3</t>
  </si>
  <si>
    <t>w4</t>
  </si>
  <si>
    <t>w5</t>
  </si>
  <si>
    <t>EO</t>
  </si>
  <si>
    <t>H2H</t>
  </si>
  <si>
    <t>RS</t>
  </si>
  <si>
    <t>PE</t>
  </si>
  <si>
    <t>LSM</t>
  </si>
  <si>
    <t>RS %</t>
  </si>
  <si>
    <t>PE %</t>
  </si>
  <si>
    <t>LSM %</t>
  </si>
  <si>
    <t>Team A EO %</t>
  </si>
  <si>
    <t>Team B EO %</t>
  </si>
  <si>
    <t>Team A H2H Wins %</t>
  </si>
  <si>
    <t>Team B H2H Win %</t>
  </si>
  <si>
    <t>RS_A</t>
  </si>
  <si>
    <t>RS_B</t>
  </si>
  <si>
    <t>PE_A</t>
  </si>
  <si>
    <t>PE_B</t>
  </si>
  <si>
    <t>LSM_A</t>
  </si>
  <si>
    <t>LSM_B</t>
  </si>
  <si>
    <t>Round 1 Data</t>
  </si>
  <si>
    <t>Round 2 Data</t>
  </si>
  <si>
    <t>Expert Opinion</t>
  </si>
  <si>
    <t>Regular Season</t>
  </si>
  <si>
    <t>Playoff Experience</t>
  </si>
  <si>
    <t>Late-Season Momentum</t>
  </si>
  <si>
    <t>Model 1</t>
  </si>
  <si>
    <t>Model 2</t>
  </si>
  <si>
    <t>Model 3</t>
  </si>
  <si>
    <t>Raw Score A</t>
  </si>
  <si>
    <t>Raw Score B</t>
  </si>
  <si>
    <t>Probability A</t>
  </si>
  <si>
    <t>Probability B</t>
  </si>
  <si>
    <t>Cavalier</t>
  </si>
  <si>
    <t>Result</t>
  </si>
  <si>
    <t>Actual</t>
  </si>
  <si>
    <t>Round 1 (Final Model)</t>
  </si>
  <si>
    <t>Round 2 (Final Model)</t>
  </si>
  <si>
    <t>Final Model (No EO)</t>
  </si>
  <si>
    <t>Conference Finals (Final Model, No EO)</t>
  </si>
  <si>
    <t>Conference Finals Data</t>
  </si>
  <si>
    <t>NBA Finals Data</t>
  </si>
  <si>
    <t>Championship Probabilities</t>
  </si>
  <si>
    <t>P(Champion)</t>
  </si>
  <si>
    <t>*Used forecasted losing team  (Cavaliers, Warriors) as proxies for those that did not make it to conference finals</t>
  </si>
  <si>
    <t>Team A Raw Score = (EO_A × w₁) + (H2H_A × w₂) + (RS_A × w₃) + (PE_A × w₄) + (LSM_A × w₅)</t>
  </si>
  <si>
    <t>Team B Raw Score = (EO_B × w₁) + (H2H_B × w₂) + (RS_B × w₃) + (PE_B × w₄) + (LSM_B × w₅)</t>
  </si>
  <si>
    <t>Team A Probability = Team A Raw Score / (Team A Raw Score + Team B Raw Score)</t>
  </si>
  <si>
    <t>Team B Probability = Team B Raw Score / (Team A Raw Score + Team B Raw Score)</t>
  </si>
  <si>
    <t>Formulas</t>
  </si>
  <si>
    <t>P(Champion) = P(Win 2nd Round) × P(Win Conf Finals | Reached Conf Finals) × P(Win Finals | Reached Finals)</t>
  </si>
  <si>
    <t xml:space="preserve">Sources for Data: </t>
  </si>
  <si>
    <t>NBA Round 1: https://www.nba.com/news/2025-nba-playoff-predictions-first-round</t>
  </si>
  <si>
    <t>Bleacher Report Round 2: bleacherreport.com/articles/25191934-predictions-every-set-2025-nba-playoffs-round-2-series</t>
  </si>
  <si>
    <r>
      <t>ESPN Round 1: https://www.espn.com/nba/story/</t>
    </r>
    <r>
      <rPr>
        <i/>
        <sz val="12"/>
        <color rgb="FF000000"/>
        <rFont val="Aptos Narrow"/>
        <scheme val="minor"/>
      </rPr>
      <t>/id/44625758/2025-nba-playoff-expert-picks-play-first-round-matchups</t>
    </r>
  </si>
  <si>
    <r>
      <t>ESPN Round 2: https://www.espn.com/nba/story/</t>
    </r>
    <r>
      <rPr>
        <sz val="12"/>
        <color rgb="FF000000"/>
        <rFont val="Aptos Narrow"/>
        <scheme val="minor"/>
      </rPr>
      <t>/id/44974928/2025-nba-playoff-expert-picks-second-round-matchups</t>
    </r>
  </si>
  <si>
    <t>Current Matchups: https://www.espn.com/nba/playoffs/matchups</t>
  </si>
  <si>
    <t>Playoff Historical Data: https://www.basketball-reference.com/playoffs/series.html</t>
  </si>
  <si>
    <t>NBA Finals (Final Model, No 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</si>
</sst>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8076-4E90-CC46-B0F8-C3A6C48DBAAF}">
  <dimension ref="A1:P106"/>
  <sheetViews>
    <sheetView tabSelected="1" zoomScale="59" zoomScaleNormal="67" workbookViewId="0">
      <selection activeCell="G112" sqref="G112"/>
    </sheetView>
  </sheetViews>
  <sheetFormatPr baseColWidth="10" defaultRowHeight="16" x14ac:dyDescent="0.2"/>
  <cols>
    <col min="1" max="1" width="26.83203125" style="3" customWidth="1"/>
    <col min="2" max="2" width="19.1640625" style="3" customWidth="1"/>
    <col min="3" max="3" width="20.1640625" style="3" customWidth="1"/>
    <col min="4" max="4" width="19.83203125" style="3" customWidth="1"/>
    <col min="5" max="5" width="19.6640625" style="3" bestFit="1" customWidth="1"/>
    <col min="6" max="6" width="16.83203125" style="3" customWidth="1"/>
    <col min="7" max="7" width="13.5" style="3" customWidth="1"/>
    <col min="8" max="8" width="11.6640625" style="3" customWidth="1"/>
    <col min="9" max="9" width="18.6640625" style="3" customWidth="1"/>
    <col min="10" max="10" width="19" style="3" customWidth="1"/>
    <col min="11" max="16384" width="10.83203125" style="3"/>
  </cols>
  <sheetData>
    <row r="1" spans="1:15" x14ac:dyDescent="0.2">
      <c r="A1" s="3" t="s">
        <v>10</v>
      </c>
      <c r="B1" s="3">
        <v>82</v>
      </c>
      <c r="I1" s="2"/>
    </row>
    <row r="2" spans="1:15" x14ac:dyDescent="0.2">
      <c r="A2" s="3" t="s">
        <v>11</v>
      </c>
      <c r="B2" s="3">
        <v>15</v>
      </c>
      <c r="I2"/>
    </row>
    <row r="3" spans="1:15" x14ac:dyDescent="0.2">
      <c r="A3" s="3" t="s">
        <v>12</v>
      </c>
      <c r="B3" s="3">
        <v>20</v>
      </c>
      <c r="I3"/>
    </row>
    <row r="4" spans="1:15" x14ac:dyDescent="0.2">
      <c r="I4"/>
    </row>
    <row r="5" spans="1:15" x14ac:dyDescent="0.2">
      <c r="A5" s="2" t="s">
        <v>0</v>
      </c>
      <c r="D5" s="3" t="s">
        <v>87</v>
      </c>
    </row>
    <row r="6" spans="1:15" x14ac:dyDescent="0.2">
      <c r="A6" t="s">
        <v>60</v>
      </c>
      <c r="B6" s="3" t="s">
        <v>40</v>
      </c>
      <c r="D6" s="11" t="s">
        <v>83</v>
      </c>
      <c r="E6" s="11"/>
      <c r="F6" s="11"/>
      <c r="G6" s="11"/>
      <c r="I6" s="10" t="s">
        <v>88</v>
      </c>
      <c r="J6" s="10"/>
      <c r="K6" s="10"/>
      <c r="L6" s="10"/>
      <c r="M6" s="10"/>
      <c r="N6" s="10"/>
      <c r="O6" s="10"/>
    </row>
    <row r="7" spans="1:15" x14ac:dyDescent="0.2">
      <c r="A7" t="s">
        <v>2</v>
      </c>
      <c r="B7" s="3" t="s">
        <v>41</v>
      </c>
      <c r="D7" s="9" t="s">
        <v>84</v>
      </c>
      <c r="E7" s="1"/>
      <c r="F7" s="1"/>
      <c r="G7" s="1"/>
    </row>
    <row r="8" spans="1:15" x14ac:dyDescent="0.2">
      <c r="A8" t="s">
        <v>61</v>
      </c>
      <c r="B8" s="3" t="s">
        <v>42</v>
      </c>
      <c r="D8" s="1"/>
      <c r="E8" s="1"/>
      <c r="F8" s="1"/>
      <c r="G8" s="1"/>
    </row>
    <row r="9" spans="1:15" x14ac:dyDescent="0.2">
      <c r="A9" t="s">
        <v>62</v>
      </c>
      <c r="B9" s="3" t="s">
        <v>43</v>
      </c>
      <c r="D9" s="10" t="s">
        <v>85</v>
      </c>
      <c r="E9" s="10"/>
      <c r="F9" s="10"/>
      <c r="G9" s="10"/>
    </row>
    <row r="10" spans="1:15" x14ac:dyDescent="0.2">
      <c r="A10" t="s">
        <v>63</v>
      </c>
      <c r="B10" s="3" t="s">
        <v>44</v>
      </c>
      <c r="D10" s="10" t="s">
        <v>86</v>
      </c>
      <c r="E10" s="10"/>
      <c r="F10" s="10"/>
      <c r="G10" s="10"/>
    </row>
    <row r="11" spans="1:15" x14ac:dyDescent="0.2">
      <c r="I11" s="1" t="s">
        <v>89</v>
      </c>
    </row>
    <row r="12" spans="1:15" x14ac:dyDescent="0.2">
      <c r="A12" s="5" t="s">
        <v>3</v>
      </c>
      <c r="B12" s="5"/>
      <c r="C12" s="5"/>
      <c r="D12" s="5"/>
      <c r="I12" s="9" t="s">
        <v>90</v>
      </c>
    </row>
    <row r="13" spans="1:15" x14ac:dyDescent="0.2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45</v>
      </c>
      <c r="F13" s="4" t="s">
        <v>46</v>
      </c>
      <c r="G13" s="4" t="s">
        <v>47</v>
      </c>
      <c r="I13" s="9" t="s">
        <v>92</v>
      </c>
    </row>
    <row r="14" spans="1:15" x14ac:dyDescent="0.2">
      <c r="A14" s="3" t="s">
        <v>17</v>
      </c>
      <c r="B14" s="3">
        <v>64</v>
      </c>
      <c r="C14" s="3">
        <v>2</v>
      </c>
      <c r="D14" s="3">
        <v>14</v>
      </c>
      <c r="E14" s="3">
        <f t="shared" ref="E14:E15" si="0">B14/82</f>
        <v>0.78048780487804881</v>
      </c>
      <c r="F14" s="3">
        <f>C14/15</f>
        <v>0.13333333333333333</v>
      </c>
      <c r="G14" s="3">
        <f>D14/20</f>
        <v>0.7</v>
      </c>
      <c r="I14" s="12" t="s">
        <v>93</v>
      </c>
    </row>
    <row r="15" spans="1:15" x14ac:dyDescent="0.2">
      <c r="A15" s="3" t="s">
        <v>4</v>
      </c>
      <c r="B15" s="3">
        <v>61</v>
      </c>
      <c r="C15" s="3">
        <v>12</v>
      </c>
      <c r="D15" s="3">
        <v>15</v>
      </c>
      <c r="E15" s="3">
        <f t="shared" si="0"/>
        <v>0.74390243902439024</v>
      </c>
      <c r="F15" s="3">
        <f t="shared" ref="F15:F29" si="1">C15/15</f>
        <v>0.8</v>
      </c>
      <c r="G15" s="3">
        <f t="shared" ref="G15:G29" si="2">D15/20</f>
        <v>0.75</v>
      </c>
      <c r="I15" s="9" t="s">
        <v>91</v>
      </c>
    </row>
    <row r="16" spans="1:15" x14ac:dyDescent="0.2">
      <c r="A16" s="3" t="s">
        <v>5</v>
      </c>
      <c r="B16" s="3">
        <v>51</v>
      </c>
      <c r="C16" s="3">
        <v>3</v>
      </c>
      <c r="D16" s="3">
        <v>12</v>
      </c>
      <c r="E16" s="3">
        <f>B16/82</f>
        <v>0.62195121951219512</v>
      </c>
      <c r="F16" s="3">
        <f t="shared" si="1"/>
        <v>0.2</v>
      </c>
      <c r="G16" s="3">
        <f t="shared" si="2"/>
        <v>0.6</v>
      </c>
      <c r="I16" s="9" t="s">
        <v>94</v>
      </c>
    </row>
    <row r="17" spans="1:16" x14ac:dyDescent="0.2">
      <c r="A17" s="3" t="s">
        <v>6</v>
      </c>
      <c r="B17" s="3">
        <v>50</v>
      </c>
      <c r="C17" s="3">
        <v>3</v>
      </c>
      <c r="D17" s="3">
        <v>13</v>
      </c>
      <c r="E17" s="3">
        <f t="shared" ref="E17:E29" si="3">B17/82</f>
        <v>0.6097560975609756</v>
      </c>
      <c r="F17" s="3">
        <f t="shared" si="1"/>
        <v>0.2</v>
      </c>
      <c r="G17" s="3">
        <f t="shared" si="2"/>
        <v>0.65</v>
      </c>
      <c r="I17" s="9" t="s">
        <v>95</v>
      </c>
    </row>
    <row r="18" spans="1:16" x14ac:dyDescent="0.2">
      <c r="A18" s="3" t="s">
        <v>7</v>
      </c>
      <c r="B18" s="3">
        <v>68</v>
      </c>
      <c r="C18" s="3">
        <v>2</v>
      </c>
      <c r="D18" s="3">
        <v>15</v>
      </c>
      <c r="E18" s="3">
        <f t="shared" si="3"/>
        <v>0.82926829268292679</v>
      </c>
      <c r="F18" s="3">
        <f t="shared" si="1"/>
        <v>0.13333333333333333</v>
      </c>
      <c r="G18" s="3">
        <f t="shared" si="2"/>
        <v>0.75</v>
      </c>
    </row>
    <row r="19" spans="1:16" x14ac:dyDescent="0.2">
      <c r="A19" s="3" t="s">
        <v>8</v>
      </c>
      <c r="B19" s="3">
        <v>50</v>
      </c>
      <c r="C19" s="3">
        <v>8</v>
      </c>
      <c r="D19" s="3">
        <v>13</v>
      </c>
      <c r="E19" s="3">
        <f t="shared" si="3"/>
        <v>0.6097560975609756</v>
      </c>
      <c r="F19" s="3">
        <f t="shared" si="1"/>
        <v>0.53333333333333333</v>
      </c>
      <c r="G19" s="3">
        <f t="shared" si="2"/>
        <v>0.65</v>
      </c>
    </row>
    <row r="20" spans="1:16" x14ac:dyDescent="0.2">
      <c r="A20" s="3" t="s">
        <v>18</v>
      </c>
      <c r="B20" s="3">
        <v>48</v>
      </c>
      <c r="C20" s="3">
        <v>7</v>
      </c>
      <c r="D20" s="3">
        <v>12</v>
      </c>
      <c r="E20" s="3">
        <f t="shared" si="3"/>
        <v>0.58536585365853655</v>
      </c>
      <c r="F20" s="3">
        <f t="shared" si="1"/>
        <v>0.46666666666666667</v>
      </c>
      <c r="G20" s="3">
        <f t="shared" si="2"/>
        <v>0.6</v>
      </c>
    </row>
    <row r="21" spans="1:16" x14ac:dyDescent="0.2">
      <c r="A21" s="3" t="s">
        <v>9</v>
      </c>
      <c r="B21" s="3">
        <v>49</v>
      </c>
      <c r="C21" s="3">
        <v>5</v>
      </c>
      <c r="D21" s="3">
        <v>16</v>
      </c>
      <c r="E21" s="3">
        <f t="shared" si="3"/>
        <v>0.59756097560975607</v>
      </c>
      <c r="F21" s="3">
        <f t="shared" si="1"/>
        <v>0.33333333333333331</v>
      </c>
      <c r="G21" s="3">
        <f t="shared" si="2"/>
        <v>0.8</v>
      </c>
    </row>
    <row r="22" spans="1:16" x14ac:dyDescent="0.2">
      <c r="A22" s="3" t="s">
        <v>19</v>
      </c>
      <c r="B22" s="3">
        <v>42</v>
      </c>
      <c r="C22" s="3">
        <v>5</v>
      </c>
      <c r="D22" s="3">
        <v>9</v>
      </c>
      <c r="E22" s="3">
        <f t="shared" si="3"/>
        <v>0.51219512195121952</v>
      </c>
      <c r="F22" s="3">
        <f t="shared" si="1"/>
        <v>0.33333333333333331</v>
      </c>
      <c r="G22" s="3">
        <f t="shared" si="2"/>
        <v>0.45</v>
      </c>
    </row>
    <row r="23" spans="1:16" x14ac:dyDescent="0.2">
      <c r="A23" s="3" t="s">
        <v>20</v>
      </c>
      <c r="B23" s="3">
        <v>46</v>
      </c>
      <c r="C23" s="3">
        <v>1</v>
      </c>
      <c r="D23" s="3">
        <v>13</v>
      </c>
      <c r="E23" s="3">
        <f t="shared" si="3"/>
        <v>0.56097560975609762</v>
      </c>
      <c r="F23" s="3">
        <f t="shared" si="1"/>
        <v>6.6666666666666666E-2</v>
      </c>
      <c r="G23" s="3">
        <f t="shared" si="2"/>
        <v>0.65</v>
      </c>
    </row>
    <row r="24" spans="1:16" x14ac:dyDescent="0.2">
      <c r="A24" s="3" t="s">
        <v>21</v>
      </c>
      <c r="B24" s="3">
        <v>45</v>
      </c>
      <c r="C24" s="3">
        <v>0</v>
      </c>
      <c r="D24" s="3">
        <v>11</v>
      </c>
      <c r="E24" s="3">
        <f t="shared" si="3"/>
        <v>0.54878048780487809</v>
      </c>
      <c r="F24" s="3">
        <f t="shared" si="1"/>
        <v>0</v>
      </c>
      <c r="G24" s="3">
        <f t="shared" si="2"/>
        <v>0.55000000000000004</v>
      </c>
    </row>
    <row r="25" spans="1:16" x14ac:dyDescent="0.2">
      <c r="A25" s="3" t="s">
        <v>22</v>
      </c>
      <c r="B25" s="3">
        <v>48</v>
      </c>
      <c r="C25" s="3">
        <v>6</v>
      </c>
      <c r="D25" s="3">
        <v>7</v>
      </c>
      <c r="E25" s="3">
        <f t="shared" si="3"/>
        <v>0.58536585365853655</v>
      </c>
      <c r="F25" s="3">
        <f t="shared" si="1"/>
        <v>0.4</v>
      </c>
      <c r="G25" s="3">
        <f t="shared" si="2"/>
        <v>0.35</v>
      </c>
    </row>
    <row r="26" spans="1:16" x14ac:dyDescent="0.2">
      <c r="A26" s="3" t="s">
        <v>23</v>
      </c>
      <c r="B26" s="3">
        <v>41</v>
      </c>
      <c r="C26" s="3">
        <v>4</v>
      </c>
      <c r="D26" s="3">
        <v>8</v>
      </c>
      <c r="E26" s="3">
        <f t="shared" si="3"/>
        <v>0.5</v>
      </c>
      <c r="F26" s="3">
        <f t="shared" si="1"/>
        <v>0.26666666666666666</v>
      </c>
      <c r="G26" s="3">
        <f t="shared" si="2"/>
        <v>0.4</v>
      </c>
    </row>
    <row r="27" spans="1:16" x14ac:dyDescent="0.2">
      <c r="A27" s="3" t="s">
        <v>24</v>
      </c>
      <c r="B27" s="3">
        <v>56</v>
      </c>
      <c r="C27" s="3">
        <v>1</v>
      </c>
      <c r="D27" s="3">
        <v>13</v>
      </c>
      <c r="E27" s="3">
        <f t="shared" si="3"/>
        <v>0.68292682926829273</v>
      </c>
      <c r="F27" s="3">
        <f t="shared" si="1"/>
        <v>6.6666666666666666E-2</v>
      </c>
      <c r="G27" s="3">
        <f t="shared" si="2"/>
        <v>0.65</v>
      </c>
    </row>
    <row r="28" spans="1:16" x14ac:dyDescent="0.2">
      <c r="A28" s="3" t="s">
        <v>25</v>
      </c>
      <c r="B28" s="3">
        <v>52</v>
      </c>
      <c r="C28" s="3">
        <v>9</v>
      </c>
      <c r="D28" s="3">
        <v>10</v>
      </c>
      <c r="E28" s="3">
        <f t="shared" si="3"/>
        <v>0.63414634146341464</v>
      </c>
      <c r="F28" s="3">
        <f t="shared" si="1"/>
        <v>0.6</v>
      </c>
      <c r="G28" s="3">
        <f t="shared" si="2"/>
        <v>0.5</v>
      </c>
    </row>
    <row r="29" spans="1:16" x14ac:dyDescent="0.2">
      <c r="A29" s="3" t="s">
        <v>26</v>
      </c>
      <c r="B29" s="3">
        <v>48</v>
      </c>
      <c r="C29" s="3">
        <v>5</v>
      </c>
      <c r="D29" s="3">
        <v>12</v>
      </c>
      <c r="E29" s="3">
        <f t="shared" si="3"/>
        <v>0.58536585365853655</v>
      </c>
      <c r="F29" s="3">
        <f t="shared" si="1"/>
        <v>0.33333333333333331</v>
      </c>
      <c r="G29" s="3">
        <f t="shared" si="2"/>
        <v>0.6</v>
      </c>
    </row>
    <row r="32" spans="1:16" x14ac:dyDescent="0.2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">
      <c r="A33" s="4" t="s">
        <v>27</v>
      </c>
      <c r="B33" s="4" t="s">
        <v>28</v>
      </c>
      <c r="C33" s="4" t="s">
        <v>31</v>
      </c>
      <c r="D33" s="4" t="s">
        <v>32</v>
      </c>
      <c r="E33" s="4" t="s">
        <v>29</v>
      </c>
      <c r="F33" s="4" t="s">
        <v>30</v>
      </c>
      <c r="G33" s="4" t="s">
        <v>48</v>
      </c>
      <c r="H33" s="4" t="s">
        <v>49</v>
      </c>
      <c r="I33" s="4" t="s">
        <v>50</v>
      </c>
      <c r="J33" s="4" t="s">
        <v>51</v>
      </c>
      <c r="K33" s="2" t="s">
        <v>52</v>
      </c>
      <c r="L33" s="2" t="s">
        <v>53</v>
      </c>
      <c r="M33" s="2" t="s">
        <v>54</v>
      </c>
      <c r="N33" s="2" t="s">
        <v>55</v>
      </c>
      <c r="O33" s="2" t="s">
        <v>56</v>
      </c>
      <c r="P33" s="2" t="s">
        <v>57</v>
      </c>
    </row>
    <row r="34" spans="1:16" x14ac:dyDescent="0.2">
      <c r="A34" s="3" t="s">
        <v>17</v>
      </c>
      <c r="B34" s="3" t="s">
        <v>19</v>
      </c>
      <c r="C34" s="3">
        <v>7</v>
      </c>
      <c r="D34" s="3">
        <v>0</v>
      </c>
      <c r="E34" s="3">
        <v>3</v>
      </c>
      <c r="F34" s="3">
        <v>1</v>
      </c>
      <c r="G34" s="3">
        <f>C34/(C34+D34)</f>
        <v>1</v>
      </c>
      <c r="H34" s="3">
        <f>D34/(C34+D34)</f>
        <v>0</v>
      </c>
      <c r="I34" s="3">
        <f>E34/(E34+F34)</f>
        <v>0.75</v>
      </c>
      <c r="J34" s="3">
        <f>F34/(E34+F34)</f>
        <v>0.25</v>
      </c>
      <c r="K34">
        <f>E14</f>
        <v>0.78048780487804881</v>
      </c>
      <c r="L34">
        <f>E22</f>
        <v>0.51219512195121952</v>
      </c>
      <c r="M34">
        <v>0.13</v>
      </c>
      <c r="N34">
        <v>0.33</v>
      </c>
      <c r="O34">
        <v>0.7</v>
      </c>
      <c r="P34">
        <v>0.45</v>
      </c>
    </row>
    <row r="35" spans="1:16" x14ac:dyDescent="0.2">
      <c r="A35" s="3" t="s">
        <v>4</v>
      </c>
      <c r="B35" s="3" t="s">
        <v>20</v>
      </c>
      <c r="C35" s="3">
        <v>12</v>
      </c>
      <c r="D35" s="3">
        <v>0</v>
      </c>
      <c r="E35" s="3">
        <v>3</v>
      </c>
      <c r="F35" s="3">
        <v>1</v>
      </c>
      <c r="G35" s="3">
        <f t="shared" ref="G35:G41" si="4">C35/(C35+D35)</f>
        <v>1</v>
      </c>
      <c r="H35" s="3">
        <f t="shared" ref="H35:H41" si="5">D35/(C35+D35)</f>
        <v>0</v>
      </c>
      <c r="I35" s="3">
        <f t="shared" ref="I35:I41" si="6">E35/(E35+F35)</f>
        <v>0.75</v>
      </c>
      <c r="J35" s="3">
        <f t="shared" ref="J35:J41" si="7">F35/(E35+F35)</f>
        <v>0.25</v>
      </c>
      <c r="K35">
        <f>E15</f>
        <v>0.74390243902439024</v>
      </c>
      <c r="L35">
        <f>E23</f>
        <v>0.56097560975609762</v>
      </c>
      <c r="M35">
        <v>0.8</v>
      </c>
      <c r="N35">
        <v>7.0000000000000007E-2</v>
      </c>
      <c r="O35">
        <v>0.75</v>
      </c>
      <c r="P35">
        <v>0.65</v>
      </c>
    </row>
    <row r="36" spans="1:16" x14ac:dyDescent="0.2">
      <c r="A36" s="3" t="s">
        <v>5</v>
      </c>
      <c r="B36" s="3" t="s">
        <v>21</v>
      </c>
      <c r="C36" s="3">
        <v>12</v>
      </c>
      <c r="D36" s="3">
        <v>0</v>
      </c>
      <c r="E36" s="3">
        <v>3</v>
      </c>
      <c r="F36" s="3">
        <v>1</v>
      </c>
      <c r="G36" s="3">
        <f t="shared" si="4"/>
        <v>1</v>
      </c>
      <c r="H36" s="3">
        <f t="shared" si="5"/>
        <v>0</v>
      </c>
      <c r="I36" s="3">
        <f t="shared" si="6"/>
        <v>0.75</v>
      </c>
      <c r="J36" s="3">
        <f t="shared" si="7"/>
        <v>0.25</v>
      </c>
      <c r="K36">
        <f>E16</f>
        <v>0.62195121951219512</v>
      </c>
      <c r="L36">
        <f>E25</f>
        <v>0.58536585365853655</v>
      </c>
      <c r="M36">
        <v>0.2</v>
      </c>
      <c r="N36">
        <v>0</v>
      </c>
      <c r="O36">
        <v>0.6</v>
      </c>
      <c r="P36">
        <v>0.55000000000000004</v>
      </c>
    </row>
    <row r="37" spans="1:16" x14ac:dyDescent="0.2">
      <c r="A37" s="3" t="s">
        <v>6</v>
      </c>
      <c r="B37" s="3" t="s">
        <v>22</v>
      </c>
      <c r="C37" s="3">
        <v>7</v>
      </c>
      <c r="D37" s="3">
        <v>5</v>
      </c>
      <c r="E37" s="3">
        <v>3</v>
      </c>
      <c r="F37" s="3">
        <v>1</v>
      </c>
      <c r="G37" s="3">
        <f t="shared" si="4"/>
        <v>0.58333333333333337</v>
      </c>
      <c r="H37" s="3">
        <f t="shared" si="5"/>
        <v>0.41666666666666669</v>
      </c>
      <c r="I37" s="3">
        <f t="shared" si="6"/>
        <v>0.75</v>
      </c>
      <c r="J37" s="3">
        <f t="shared" si="7"/>
        <v>0.25</v>
      </c>
      <c r="K37">
        <f>E17</f>
        <v>0.6097560975609756</v>
      </c>
      <c r="L37">
        <f>E25</f>
        <v>0.58536585365853655</v>
      </c>
      <c r="M37">
        <v>0.2</v>
      </c>
      <c r="N37">
        <v>0.4</v>
      </c>
      <c r="O37">
        <v>0.65</v>
      </c>
      <c r="P37">
        <v>0.35</v>
      </c>
    </row>
    <row r="38" spans="1:16" x14ac:dyDescent="0.2">
      <c r="A38" s="3" t="s">
        <v>7</v>
      </c>
      <c r="B38" s="3" t="s">
        <v>23</v>
      </c>
      <c r="C38" s="3">
        <v>7</v>
      </c>
      <c r="D38" s="3">
        <v>0</v>
      </c>
      <c r="E38" s="3">
        <v>4</v>
      </c>
      <c r="F38" s="3">
        <v>0</v>
      </c>
      <c r="G38" s="3">
        <f t="shared" si="4"/>
        <v>1</v>
      </c>
      <c r="H38" s="3">
        <f t="shared" si="5"/>
        <v>0</v>
      </c>
      <c r="I38" s="3">
        <f t="shared" si="6"/>
        <v>1</v>
      </c>
      <c r="J38" s="3">
        <f t="shared" si="7"/>
        <v>0</v>
      </c>
      <c r="K38">
        <f>E18</f>
        <v>0.82926829268292679</v>
      </c>
      <c r="L38">
        <v>0.5</v>
      </c>
      <c r="M38">
        <v>0.13</v>
      </c>
      <c r="N38">
        <v>0.27</v>
      </c>
      <c r="O38">
        <v>0.75</v>
      </c>
      <c r="P38">
        <v>0.4</v>
      </c>
    </row>
    <row r="39" spans="1:16" x14ac:dyDescent="0.2">
      <c r="A39" s="3" t="s">
        <v>24</v>
      </c>
      <c r="B39" s="3" t="s">
        <v>18</v>
      </c>
      <c r="C39" s="3">
        <v>3</v>
      </c>
      <c r="D39" s="3">
        <v>9</v>
      </c>
      <c r="E39" s="3">
        <v>1</v>
      </c>
      <c r="F39" s="3">
        <v>3</v>
      </c>
      <c r="G39" s="3">
        <f t="shared" si="4"/>
        <v>0.25</v>
      </c>
      <c r="H39" s="3">
        <f t="shared" si="5"/>
        <v>0.75</v>
      </c>
      <c r="I39" s="3">
        <f t="shared" si="6"/>
        <v>0.25</v>
      </c>
      <c r="J39" s="3">
        <f t="shared" si="7"/>
        <v>0.75</v>
      </c>
      <c r="K39">
        <f>E27</f>
        <v>0.68292682926829273</v>
      </c>
      <c r="L39">
        <f>E20</f>
        <v>0.58536585365853655</v>
      </c>
      <c r="M39">
        <v>7.0000000000000007E-2</v>
      </c>
      <c r="N39">
        <v>0.47</v>
      </c>
      <c r="O39">
        <v>0.65</v>
      </c>
      <c r="P39">
        <v>0.6</v>
      </c>
    </row>
    <row r="40" spans="1:16" x14ac:dyDescent="0.2">
      <c r="A40" s="3" t="s">
        <v>25</v>
      </c>
      <c r="B40" s="3" t="s">
        <v>9</v>
      </c>
      <c r="C40" s="3">
        <v>11</v>
      </c>
      <c r="D40" s="3">
        <v>1</v>
      </c>
      <c r="E40" s="3">
        <v>1</v>
      </c>
      <c r="F40" s="3">
        <v>3</v>
      </c>
      <c r="G40" s="3">
        <f t="shared" si="4"/>
        <v>0.91666666666666663</v>
      </c>
      <c r="H40" s="3">
        <f t="shared" si="5"/>
        <v>8.3333333333333329E-2</v>
      </c>
      <c r="I40" s="3">
        <f t="shared" si="6"/>
        <v>0.25</v>
      </c>
      <c r="J40" s="3">
        <f t="shared" si="7"/>
        <v>0.75</v>
      </c>
      <c r="K40">
        <f>E28</f>
        <v>0.63414634146341464</v>
      </c>
      <c r="L40">
        <f>E21</f>
        <v>0.59756097560975607</v>
      </c>
      <c r="M40">
        <v>0.6</v>
      </c>
      <c r="N40">
        <v>0.33</v>
      </c>
      <c r="O40">
        <f>G28</f>
        <v>0.5</v>
      </c>
      <c r="P40">
        <v>0.8</v>
      </c>
    </row>
    <row r="41" spans="1:16" x14ac:dyDescent="0.2">
      <c r="A41" s="3" t="s">
        <v>8</v>
      </c>
      <c r="B41" s="3" t="s">
        <v>26</v>
      </c>
      <c r="C41" s="3">
        <v>3</v>
      </c>
      <c r="D41" s="3">
        <v>8</v>
      </c>
      <c r="E41" s="3">
        <v>2</v>
      </c>
      <c r="F41" s="3">
        <v>2</v>
      </c>
      <c r="G41" s="3">
        <f t="shared" si="4"/>
        <v>0.27272727272727271</v>
      </c>
      <c r="H41" s="3">
        <f t="shared" si="5"/>
        <v>0.72727272727272729</v>
      </c>
      <c r="I41" s="3">
        <f t="shared" si="6"/>
        <v>0.5</v>
      </c>
      <c r="J41" s="3">
        <f t="shared" si="7"/>
        <v>0.5</v>
      </c>
      <c r="K41">
        <f>E19</f>
        <v>0.6097560975609756</v>
      </c>
      <c r="L41">
        <f>E29</f>
        <v>0.58536585365853655</v>
      </c>
      <c r="M41">
        <v>0.53</v>
      </c>
      <c r="N41">
        <v>0.33</v>
      </c>
      <c r="O41">
        <v>0.65</v>
      </c>
      <c r="P41">
        <v>0.6</v>
      </c>
    </row>
    <row r="44" spans="1:16" x14ac:dyDescent="0.2">
      <c r="A44" s="5" t="s">
        <v>59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4" t="s">
        <v>27</v>
      </c>
      <c r="B45" s="4" t="s">
        <v>28</v>
      </c>
      <c r="C45" s="4" t="s">
        <v>31</v>
      </c>
      <c r="D45" s="4" t="s">
        <v>32</v>
      </c>
      <c r="E45" s="4" t="s">
        <v>29</v>
      </c>
      <c r="F45" s="4" t="s">
        <v>30</v>
      </c>
      <c r="G45" s="4" t="s">
        <v>48</v>
      </c>
      <c r="H45" s="4" t="s">
        <v>49</v>
      </c>
      <c r="I45" s="4" t="s">
        <v>50</v>
      </c>
      <c r="J45" s="4" t="s">
        <v>51</v>
      </c>
      <c r="K45" s="2" t="s">
        <v>52</v>
      </c>
      <c r="L45" s="2" t="s">
        <v>53</v>
      </c>
      <c r="M45" s="2" t="s">
        <v>54</v>
      </c>
      <c r="N45" s="2" t="s">
        <v>55</v>
      </c>
      <c r="O45" s="2" t="s">
        <v>56</v>
      </c>
      <c r="P45" s="2" t="s">
        <v>57</v>
      </c>
    </row>
    <row r="46" spans="1:16" x14ac:dyDescent="0.2">
      <c r="A46" s="3" t="s">
        <v>17</v>
      </c>
      <c r="B46" s="3" t="s">
        <v>6</v>
      </c>
      <c r="C46" s="3">
        <v>13</v>
      </c>
      <c r="D46" s="3">
        <v>0</v>
      </c>
      <c r="E46" s="3">
        <v>1</v>
      </c>
      <c r="F46" s="3">
        <v>3</v>
      </c>
      <c r="G46" s="3">
        <f>C46/(C46+D46)</f>
        <v>1</v>
      </c>
      <c r="H46" s="3">
        <f>D46/(C46+D46)</f>
        <v>0</v>
      </c>
      <c r="I46" s="3">
        <f>E46/(E46+F46)</f>
        <v>0.25</v>
      </c>
      <c r="J46" s="3">
        <f>F46/(E46+F46)</f>
        <v>0.75</v>
      </c>
      <c r="K46" s="3">
        <f>E14</f>
        <v>0.78048780487804881</v>
      </c>
      <c r="L46" s="3">
        <f>E17</f>
        <v>0.6097560975609756</v>
      </c>
      <c r="M46" s="3">
        <f>F14</f>
        <v>0.13333333333333333</v>
      </c>
      <c r="N46" s="3">
        <f>F17</f>
        <v>0.2</v>
      </c>
      <c r="O46" s="3">
        <f>G14</f>
        <v>0.7</v>
      </c>
      <c r="P46" s="3">
        <f>G17</f>
        <v>0.65</v>
      </c>
    </row>
    <row r="47" spans="1:16" x14ac:dyDescent="0.2">
      <c r="A47" s="3" t="s">
        <v>4</v>
      </c>
      <c r="B47" s="3" t="s">
        <v>5</v>
      </c>
      <c r="C47" s="3">
        <v>13</v>
      </c>
      <c r="D47" s="3">
        <v>1</v>
      </c>
      <c r="E47" s="3">
        <v>4</v>
      </c>
      <c r="F47" s="3">
        <v>0</v>
      </c>
      <c r="G47" s="3">
        <f t="shared" ref="G47:G49" si="8">C47/(C47+D47)</f>
        <v>0.9285714285714286</v>
      </c>
      <c r="H47" s="3">
        <f t="shared" ref="H47:H49" si="9">D47/(C47+D47)</f>
        <v>7.1428571428571425E-2</v>
      </c>
      <c r="I47" s="3">
        <f t="shared" ref="I47:I49" si="10">E47/(E47+F47)</f>
        <v>1</v>
      </c>
      <c r="J47" s="3">
        <f t="shared" ref="J47:J49" si="11">F47/(E47+F47)</f>
        <v>0</v>
      </c>
      <c r="K47" s="3">
        <f>E16</f>
        <v>0.62195121951219512</v>
      </c>
      <c r="L47" s="3">
        <f>E16</f>
        <v>0.62195121951219512</v>
      </c>
      <c r="M47" s="3">
        <f>F15</f>
        <v>0.8</v>
      </c>
      <c r="N47" s="3">
        <f>F16</f>
        <v>0.2</v>
      </c>
      <c r="O47" s="3">
        <f>G15</f>
        <v>0.75</v>
      </c>
      <c r="P47" s="3">
        <f>G16</f>
        <v>0.6</v>
      </c>
    </row>
    <row r="48" spans="1:16" x14ac:dyDescent="0.2">
      <c r="A48" s="3" t="s">
        <v>7</v>
      </c>
      <c r="B48" s="3" t="s">
        <v>8</v>
      </c>
      <c r="C48" s="3">
        <v>11</v>
      </c>
      <c r="D48" s="3">
        <v>1</v>
      </c>
      <c r="E48" s="3">
        <v>2</v>
      </c>
      <c r="F48" s="3">
        <v>2</v>
      </c>
      <c r="G48" s="3">
        <f t="shared" si="8"/>
        <v>0.91666666666666663</v>
      </c>
      <c r="H48" s="3">
        <f t="shared" si="9"/>
        <v>8.3333333333333329E-2</v>
      </c>
      <c r="I48" s="3">
        <f t="shared" si="10"/>
        <v>0.5</v>
      </c>
      <c r="J48" s="3">
        <f t="shared" si="11"/>
        <v>0.5</v>
      </c>
      <c r="K48" s="3">
        <f>E18</f>
        <v>0.82926829268292679</v>
      </c>
      <c r="L48" s="3">
        <f>E19</f>
        <v>0.6097560975609756</v>
      </c>
      <c r="M48" s="3">
        <f>F18</f>
        <v>0.13333333333333333</v>
      </c>
      <c r="N48" s="3">
        <f>F19</f>
        <v>0.53333333333333333</v>
      </c>
      <c r="O48" s="3">
        <f>G18</f>
        <v>0.75</v>
      </c>
      <c r="P48" s="3">
        <f>G19</f>
        <v>0.65</v>
      </c>
    </row>
    <row r="49" spans="1:16" x14ac:dyDescent="0.2">
      <c r="A49" s="3" t="s">
        <v>18</v>
      </c>
      <c r="B49" s="3" t="s">
        <v>9</v>
      </c>
      <c r="C49" s="3">
        <v>2</v>
      </c>
      <c r="D49" s="3">
        <v>10</v>
      </c>
      <c r="E49" s="3">
        <v>3</v>
      </c>
      <c r="F49" s="3">
        <v>1</v>
      </c>
      <c r="G49" s="3">
        <f t="shared" si="8"/>
        <v>0.16666666666666666</v>
      </c>
      <c r="H49" s="3">
        <f t="shared" si="9"/>
        <v>0.83333333333333337</v>
      </c>
      <c r="I49" s="3">
        <f t="shared" si="10"/>
        <v>0.75</v>
      </c>
      <c r="J49" s="3">
        <f t="shared" si="11"/>
        <v>0.25</v>
      </c>
      <c r="K49" s="3">
        <f>F20</f>
        <v>0.46666666666666667</v>
      </c>
      <c r="L49" s="3">
        <f>E20</f>
        <v>0.58536585365853655</v>
      </c>
      <c r="M49" s="3">
        <f>F20</f>
        <v>0.46666666666666667</v>
      </c>
      <c r="N49" s="3">
        <f>F21</f>
        <v>0.33333333333333331</v>
      </c>
      <c r="O49" s="3">
        <f>G20</f>
        <v>0.6</v>
      </c>
      <c r="P49" s="3">
        <f>G21</f>
        <v>0.8</v>
      </c>
    </row>
    <row r="52" spans="1:16" x14ac:dyDescent="0.2">
      <c r="A52" s="2"/>
      <c r="B52"/>
      <c r="C52"/>
      <c r="D52"/>
      <c r="E52"/>
    </row>
    <row r="53" spans="1:16" x14ac:dyDescent="0.2">
      <c r="A53" s="6" t="s">
        <v>1</v>
      </c>
      <c r="B53" s="6"/>
      <c r="C53" s="6"/>
      <c r="D53" s="6"/>
      <c r="E53" s="6"/>
    </row>
    <row r="54" spans="1:16" x14ac:dyDescent="0.2">
      <c r="B54" s="2" t="s">
        <v>64</v>
      </c>
      <c r="C54" s="2" t="s">
        <v>65</v>
      </c>
      <c r="D54" s="2" t="s">
        <v>66</v>
      </c>
      <c r="E54" s="2" t="s">
        <v>34</v>
      </c>
      <c r="F54" s="2" t="s">
        <v>76</v>
      </c>
    </row>
    <row r="55" spans="1:16" x14ac:dyDescent="0.2">
      <c r="A55" s="3" t="s">
        <v>35</v>
      </c>
      <c r="B55">
        <v>0.4</v>
      </c>
      <c r="C55">
        <v>0.2</v>
      </c>
      <c r="D55">
        <v>0.1</v>
      </c>
      <c r="E55">
        <v>0.05</v>
      </c>
      <c r="F55" s="3" t="s">
        <v>33</v>
      </c>
    </row>
    <row r="56" spans="1:16" x14ac:dyDescent="0.2">
      <c r="A56" s="3" t="s">
        <v>36</v>
      </c>
      <c r="B56">
        <v>0.3</v>
      </c>
      <c r="C56">
        <v>0.2</v>
      </c>
      <c r="D56">
        <v>0.15</v>
      </c>
      <c r="E56">
        <v>0.15</v>
      </c>
      <c r="F56" s="3">
        <v>0.16</v>
      </c>
    </row>
    <row r="57" spans="1:16" x14ac:dyDescent="0.2">
      <c r="A57" s="3" t="s">
        <v>37</v>
      </c>
      <c r="B57">
        <v>0.15</v>
      </c>
      <c r="C57">
        <v>0.4</v>
      </c>
      <c r="D57">
        <v>0.5</v>
      </c>
      <c r="E57">
        <v>0.35</v>
      </c>
      <c r="F57" s="3">
        <v>0.36</v>
      </c>
    </row>
    <row r="58" spans="1:16" x14ac:dyDescent="0.2">
      <c r="A58" s="3" t="s">
        <v>38</v>
      </c>
      <c r="B58">
        <v>0.15</v>
      </c>
      <c r="C58">
        <v>0.2</v>
      </c>
      <c r="D58">
        <v>0.25</v>
      </c>
      <c r="E58">
        <v>0.3</v>
      </c>
      <c r="F58" s="3">
        <v>0.31</v>
      </c>
    </row>
    <row r="59" spans="1:16" x14ac:dyDescent="0.2">
      <c r="A59" s="3" t="s">
        <v>39</v>
      </c>
      <c r="B59" t="s">
        <v>33</v>
      </c>
      <c r="C59" t="s">
        <v>33</v>
      </c>
      <c r="D59" t="s">
        <v>33</v>
      </c>
      <c r="E59">
        <v>0.15</v>
      </c>
      <c r="F59" s="3">
        <v>0.17</v>
      </c>
    </row>
    <row r="61" spans="1:16" x14ac:dyDescent="0.2">
      <c r="A61" s="5" t="s">
        <v>74</v>
      </c>
      <c r="B61" s="5"/>
      <c r="C61" s="5"/>
      <c r="D61" s="5"/>
      <c r="E61" s="5"/>
      <c r="F61" s="5"/>
      <c r="G61" s="5"/>
      <c r="H61" s="5"/>
    </row>
    <row r="62" spans="1:16" x14ac:dyDescent="0.2">
      <c r="A62" s="4" t="s">
        <v>27</v>
      </c>
      <c r="B62" s="4" t="s">
        <v>28</v>
      </c>
      <c r="C62" s="4" t="s">
        <v>67</v>
      </c>
      <c r="D62" s="4" t="s">
        <v>68</v>
      </c>
      <c r="E62" s="4" t="s">
        <v>69</v>
      </c>
      <c r="F62" s="4" t="s">
        <v>70</v>
      </c>
      <c r="G62" s="4" t="s">
        <v>72</v>
      </c>
      <c r="H62" s="4" t="s">
        <v>73</v>
      </c>
    </row>
    <row r="63" spans="1:16" x14ac:dyDescent="0.2">
      <c r="A63" s="3" t="s">
        <v>17</v>
      </c>
      <c r="B63" s="3" t="s">
        <v>19</v>
      </c>
      <c r="C63" s="3">
        <f>$E$55*E34+$E$56*I34+$E$57*K34+$E$58*M34+$E$59*O34</f>
        <v>0.67967073170731707</v>
      </c>
      <c r="D63" s="3">
        <f>$E$55*H34+$E$56*J34+$E$57*L34+$E$58*N34+$E$59*P34</f>
        <v>0.38326829268292684</v>
      </c>
      <c r="E63" s="3">
        <f>C63/(C63+D63)</f>
        <v>0.63942589001961891</v>
      </c>
      <c r="F63" s="3">
        <f>D63/(C63+D63)</f>
        <v>0.36057410998038114</v>
      </c>
      <c r="G63" s="3" t="s">
        <v>71</v>
      </c>
      <c r="H63" s="3" t="s">
        <v>71</v>
      </c>
    </row>
    <row r="64" spans="1:16" x14ac:dyDescent="0.2">
      <c r="A64" s="3" t="s">
        <v>4</v>
      </c>
      <c r="B64" s="3" t="s">
        <v>20</v>
      </c>
      <c r="C64" s="3">
        <f t="shared" ref="C64:C70" si="12">$E$55*E35+$E$56*I35+$E$57*K35+$E$58*M35+$E$59*O35</f>
        <v>0.8753658536585367</v>
      </c>
      <c r="D64" s="3">
        <f>$E$55*H35+$E$56*J35+$E$57*L35+$E$58*N35+$E$59*P35</f>
        <v>0.35234146341463413</v>
      </c>
      <c r="E64" s="3">
        <f t="shared" ref="E64:E70" si="13">C64/(C64+D64)</f>
        <v>0.71300858232676412</v>
      </c>
      <c r="F64" s="3">
        <f t="shared" ref="F64:F70" si="14">D64/(C64+D64)</f>
        <v>0.28699141767323577</v>
      </c>
      <c r="G64" s="3" t="s">
        <v>4</v>
      </c>
      <c r="H64" s="3" t="s">
        <v>4</v>
      </c>
    </row>
    <row r="65" spans="1:12" x14ac:dyDescent="0.2">
      <c r="A65" s="3" t="s">
        <v>5</v>
      </c>
      <c r="B65" s="3" t="s">
        <v>21</v>
      </c>
      <c r="C65" s="3">
        <f t="shared" si="12"/>
        <v>0.63018292682926835</v>
      </c>
      <c r="D65" s="3">
        <f t="shared" ref="D65:D70" si="15">$E$55*H36+$E$56*J36+$E$57*L36+$E$58*N36+$E$59*P36</f>
        <v>0.32487804878048782</v>
      </c>
      <c r="E65" s="3">
        <f t="shared" si="13"/>
        <v>0.65983528059758667</v>
      </c>
      <c r="F65" s="3">
        <f t="shared" si="14"/>
        <v>0.34016471940241333</v>
      </c>
      <c r="G65" s="3" t="s">
        <v>5</v>
      </c>
      <c r="H65" s="3" t="s">
        <v>5</v>
      </c>
    </row>
    <row r="66" spans="1:12" x14ac:dyDescent="0.2">
      <c r="A66" s="3" t="s">
        <v>6</v>
      </c>
      <c r="B66" s="3" t="s">
        <v>22</v>
      </c>
      <c r="C66" s="3">
        <f t="shared" si="12"/>
        <v>0.63341463414634147</v>
      </c>
      <c r="D66" s="3">
        <f>$E$55*H37+$E$56*J37+$E$57*L37+$E$58*N37+$E$59*P37</f>
        <v>0.4357113821138211</v>
      </c>
      <c r="E66" s="3">
        <f t="shared" si="13"/>
        <v>0.59246021938746418</v>
      </c>
      <c r="F66" s="3">
        <f>D66/(C66+D66)</f>
        <v>0.40753978061253587</v>
      </c>
      <c r="G66" s="3" t="s">
        <v>6</v>
      </c>
      <c r="H66" s="3" t="s">
        <v>6</v>
      </c>
    </row>
    <row r="67" spans="1:12" x14ac:dyDescent="0.2">
      <c r="A67" s="3" t="s">
        <v>7</v>
      </c>
      <c r="B67" s="3" t="s">
        <v>23</v>
      </c>
      <c r="C67" s="3">
        <f t="shared" si="12"/>
        <v>0.79174390243902426</v>
      </c>
      <c r="D67" s="3">
        <f t="shared" si="15"/>
        <v>0.316</v>
      </c>
      <c r="E67" s="3">
        <f t="shared" si="13"/>
        <v>0.71473550944019371</v>
      </c>
      <c r="F67" s="3">
        <f t="shared" si="14"/>
        <v>0.28526449055980624</v>
      </c>
      <c r="G67" s="3" t="s">
        <v>7</v>
      </c>
      <c r="H67" s="3" t="s">
        <v>7</v>
      </c>
    </row>
    <row r="68" spans="1:12" x14ac:dyDescent="0.2">
      <c r="A68" s="3" t="s">
        <v>24</v>
      </c>
      <c r="B68" s="3" t="s">
        <v>18</v>
      </c>
      <c r="C68" s="3">
        <f t="shared" si="12"/>
        <v>0.4450243902439025</v>
      </c>
      <c r="D68" s="3">
        <f>$E$55*H39+$E$56*J39+$E$57*L39+$E$58*N39+$E$59*P39</f>
        <v>0.58587804878048777</v>
      </c>
      <c r="E68" s="3">
        <f t="shared" si="13"/>
        <v>0.43168429271062531</v>
      </c>
      <c r="F68" s="3">
        <f t="shared" si="14"/>
        <v>0.56831570728937453</v>
      </c>
      <c r="G68" s="3" t="s">
        <v>18</v>
      </c>
      <c r="H68" s="3" t="s">
        <v>18</v>
      </c>
    </row>
    <row r="69" spans="1:12" x14ac:dyDescent="0.2">
      <c r="A69" s="3" t="s">
        <v>25</v>
      </c>
      <c r="B69" s="3" t="s">
        <v>9</v>
      </c>
      <c r="C69" s="3">
        <f>$E$55*G40+$E$56*I40+$E$57*K40+$E$58*M40+$E$59*O40</f>
        <v>0.56028455284552847</v>
      </c>
      <c r="D69" s="3">
        <f>$E$55*H40+$E$56*J40+$E$57*L40+$E$58*N40+$E$59*P40</f>
        <v>0.54481300813008127</v>
      </c>
      <c r="E69" s="3">
        <f t="shared" si="13"/>
        <v>0.50700008092579107</v>
      </c>
      <c r="F69" s="3">
        <f t="shared" si="14"/>
        <v>0.49299991907420893</v>
      </c>
      <c r="G69" s="3" t="s">
        <v>25</v>
      </c>
      <c r="H69" s="3" t="s">
        <v>9</v>
      </c>
    </row>
    <row r="70" spans="1:12" x14ac:dyDescent="0.2">
      <c r="A70" s="3" t="s">
        <v>8</v>
      </c>
      <c r="B70" s="3" t="s">
        <v>26</v>
      </c>
      <c r="C70" s="3">
        <f t="shared" si="12"/>
        <v>0.64491463414634154</v>
      </c>
      <c r="D70" s="3">
        <f t="shared" si="15"/>
        <v>0.50524168514412415</v>
      </c>
      <c r="E70" s="3">
        <f t="shared" si="13"/>
        <v>0.56071911559307963</v>
      </c>
      <c r="F70" s="3">
        <f t="shared" si="14"/>
        <v>0.43928088440692048</v>
      </c>
      <c r="G70" s="3" t="s">
        <v>8</v>
      </c>
      <c r="H70" s="3" t="s">
        <v>8</v>
      </c>
    </row>
    <row r="72" spans="1:12" x14ac:dyDescent="0.2">
      <c r="A72" s="5" t="s">
        <v>75</v>
      </c>
      <c r="B72" s="5"/>
      <c r="C72" s="5"/>
      <c r="D72" s="5"/>
      <c r="E72" s="5"/>
      <c r="F72" s="5"/>
      <c r="G72" s="5"/>
      <c r="H72" s="5"/>
    </row>
    <row r="73" spans="1:12" x14ac:dyDescent="0.2">
      <c r="A73" s="4" t="s">
        <v>27</v>
      </c>
      <c r="B73" s="4" t="s">
        <v>28</v>
      </c>
      <c r="C73" s="4" t="s">
        <v>67</v>
      </c>
      <c r="D73" s="4" t="s">
        <v>68</v>
      </c>
      <c r="E73" s="4" t="s">
        <v>69</v>
      </c>
      <c r="F73" s="4" t="s">
        <v>70</v>
      </c>
      <c r="G73" s="4" t="s">
        <v>72</v>
      </c>
      <c r="H73" s="4"/>
    </row>
    <row r="74" spans="1:12" x14ac:dyDescent="0.2">
      <c r="A74" s="3" t="s">
        <v>17</v>
      </c>
      <c r="B74" s="3" t="s">
        <v>6</v>
      </c>
      <c r="C74" s="3">
        <f>$E$55*G46+$E$56*I46+$E$57*K46+$E$58*M46+$E$59*O46</f>
        <v>0.50567073170731702</v>
      </c>
      <c r="D74" s="3">
        <f>$E$55*H46+$E$56*J46+$E$57*L46+$E$58*N46+$E$59*P46</f>
        <v>0.48341463414634145</v>
      </c>
      <c r="E74" s="3">
        <f>C74/(D74+C74)</f>
        <v>0.511250847666605</v>
      </c>
      <c r="F74" s="3">
        <f>D74/(C74+D74)</f>
        <v>0.488749152333395</v>
      </c>
      <c r="G74" s="3" t="s">
        <v>17</v>
      </c>
    </row>
    <row r="75" spans="1:12" x14ac:dyDescent="0.2">
      <c r="A75" s="3" t="s">
        <v>4</v>
      </c>
      <c r="B75" s="3" t="s">
        <v>5</v>
      </c>
      <c r="C75" s="3">
        <f t="shared" ref="C75:C77" si="16">$E$55*G47+$E$56*I47+$E$57*K47+$E$58*M47+$E$59*O47</f>
        <v>0.76661149825783981</v>
      </c>
      <c r="D75" s="3">
        <f t="shared" ref="D75:D77" si="17">$E$55*H47+$E$56*J47+$E$57*L47+$E$58*N47+$E$59*P47</f>
        <v>0.37125435540069684</v>
      </c>
      <c r="E75" s="3">
        <f t="shared" ref="E75:E77" si="18">C75/(D75+C75)</f>
        <v>0.67372748359833734</v>
      </c>
      <c r="F75" s="3">
        <f t="shared" ref="F75:F77" si="19">D75/(C75+D75)</f>
        <v>0.32627251640166272</v>
      </c>
      <c r="G75" s="3" t="s">
        <v>4</v>
      </c>
    </row>
    <row r="76" spans="1:12" x14ac:dyDescent="0.2">
      <c r="A76" s="3" t="s">
        <v>7</v>
      </c>
      <c r="B76" s="3" t="s">
        <v>8</v>
      </c>
      <c r="C76" s="3">
        <f t="shared" si="16"/>
        <v>0.56357723577235763</v>
      </c>
      <c r="D76" s="3">
        <f t="shared" si="17"/>
        <v>0.55008130081300821</v>
      </c>
      <c r="E76" s="3">
        <f t="shared" si="18"/>
        <v>0.50605927872682133</v>
      </c>
      <c r="F76" s="3">
        <f t="shared" si="19"/>
        <v>0.49394072127317862</v>
      </c>
      <c r="G76" s="3" t="s">
        <v>7</v>
      </c>
    </row>
    <row r="77" spans="1:12" x14ac:dyDescent="0.2">
      <c r="A77" s="3" t="s">
        <v>18</v>
      </c>
      <c r="B77" s="3" t="s">
        <v>9</v>
      </c>
      <c r="C77" s="3">
        <f t="shared" si="16"/>
        <v>0.51416666666666666</v>
      </c>
      <c r="D77" s="3">
        <f t="shared" si="17"/>
        <v>0.50404471544715446</v>
      </c>
      <c r="E77" s="3">
        <f t="shared" si="18"/>
        <v>0.50497045672309171</v>
      </c>
      <c r="F77" s="3">
        <f t="shared" si="19"/>
        <v>0.4950295432769084</v>
      </c>
      <c r="G77" s="3" t="s">
        <v>18</v>
      </c>
    </row>
    <row r="79" spans="1:12" x14ac:dyDescent="0.2">
      <c r="A79" s="5" t="s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2" t="s">
        <v>27</v>
      </c>
      <c r="B80" s="2" t="s">
        <v>28</v>
      </c>
      <c r="C80" s="2" t="s">
        <v>29</v>
      </c>
      <c r="D80" s="2" t="s">
        <v>30</v>
      </c>
      <c r="E80" s="2" t="s">
        <v>50</v>
      </c>
      <c r="F80" s="2" t="s">
        <v>51</v>
      </c>
      <c r="G80" s="2" t="s">
        <v>52</v>
      </c>
      <c r="H80" s="2" t="s">
        <v>53</v>
      </c>
      <c r="I80" s="2" t="s">
        <v>54</v>
      </c>
      <c r="J80" s="2" t="s">
        <v>55</v>
      </c>
      <c r="K80" s="2" t="s">
        <v>56</v>
      </c>
      <c r="L80" s="2" t="s">
        <v>57</v>
      </c>
    </row>
    <row r="81" spans="1:12" x14ac:dyDescent="0.2">
      <c r="A81" s="3" t="s">
        <v>17</v>
      </c>
      <c r="B81" s="3" t="s">
        <v>4</v>
      </c>
      <c r="C81" s="3">
        <v>2</v>
      </c>
      <c r="D81" s="3">
        <v>2</v>
      </c>
      <c r="E81" s="3">
        <v>0.5</v>
      </c>
      <c r="F81" s="3">
        <v>0.5</v>
      </c>
      <c r="G81" s="3">
        <v>0.78048779999999995</v>
      </c>
      <c r="H81" s="3">
        <v>0.74390244000000005</v>
      </c>
      <c r="I81" s="3">
        <v>0.13333333</v>
      </c>
      <c r="J81" s="3">
        <v>0.8</v>
      </c>
      <c r="K81" s="3">
        <v>0.7</v>
      </c>
      <c r="L81" s="3">
        <v>0.75</v>
      </c>
    </row>
    <row r="82" spans="1:12" x14ac:dyDescent="0.2">
      <c r="A82" s="3" t="s">
        <v>7</v>
      </c>
      <c r="B82" s="3" t="s">
        <v>18</v>
      </c>
      <c r="C82" s="3">
        <v>2</v>
      </c>
      <c r="D82" s="3">
        <v>2</v>
      </c>
      <c r="E82" s="3">
        <v>0.5</v>
      </c>
      <c r="F82" s="3">
        <v>0.5</v>
      </c>
      <c r="G82" s="3">
        <v>0.82926829000000002</v>
      </c>
      <c r="H82" s="3">
        <v>0.58536584999999997</v>
      </c>
      <c r="I82" s="3">
        <v>0.13333333</v>
      </c>
      <c r="J82" s="3">
        <v>0.46666667000000001</v>
      </c>
      <c r="K82" s="3">
        <v>0.75</v>
      </c>
      <c r="L82" s="3">
        <v>0.6</v>
      </c>
    </row>
    <row r="84" spans="1:12" x14ac:dyDescent="0.2">
      <c r="A84" s="5" t="s">
        <v>77</v>
      </c>
      <c r="B84" s="5"/>
      <c r="C84" s="5"/>
      <c r="D84" s="5"/>
      <c r="E84" s="5"/>
      <c r="F84" s="5"/>
      <c r="G84" s="5"/>
    </row>
    <row r="85" spans="1:12" x14ac:dyDescent="0.2">
      <c r="A85" s="8" t="s">
        <v>27</v>
      </c>
      <c r="B85" s="8" t="s">
        <v>28</v>
      </c>
      <c r="C85" s="4" t="s">
        <v>67</v>
      </c>
      <c r="D85" s="4" t="s">
        <v>68</v>
      </c>
      <c r="E85" s="4" t="s">
        <v>69</v>
      </c>
      <c r="F85" s="4" t="s">
        <v>70</v>
      </c>
      <c r="G85" s="4" t="s">
        <v>72</v>
      </c>
    </row>
    <row r="86" spans="1:12" x14ac:dyDescent="0.2">
      <c r="A86" s="7" t="s">
        <v>17</v>
      </c>
      <c r="B86" s="7" t="s">
        <v>4</v>
      </c>
      <c r="C86" s="3">
        <f>$F$56*E81+$F$57*G81+$F$58*I81+$F$59*K81</f>
        <v>0.52130894029999997</v>
      </c>
      <c r="D86" s="3">
        <f>$F$56*F81+$F$57*H81+$F$58*J81+$F$59*L81</f>
        <v>0.72330487840000002</v>
      </c>
      <c r="E86" s="3">
        <f>C86/(D86+C86)</f>
        <v>0.41885196232555694</v>
      </c>
      <c r="F86" s="3">
        <f>D86/(C86+D86)</f>
        <v>0.58114803767444301</v>
      </c>
      <c r="G86" s="3" t="s">
        <v>4</v>
      </c>
    </row>
    <row r="87" spans="1:12" x14ac:dyDescent="0.2">
      <c r="A87" s="7" t="s">
        <v>7</v>
      </c>
      <c r="B87" s="7" t="s">
        <v>18</v>
      </c>
      <c r="C87" s="3">
        <f>$F$56*E82+$F$57*G82+$F$58*I82+$F$59*K82</f>
        <v>0.5473699166999999</v>
      </c>
      <c r="D87" s="3">
        <f>$F$56*F82+$F$57*H82+$F$58*J82+$F$59*L82</f>
        <v>0.53739837369999999</v>
      </c>
      <c r="E87" s="3">
        <f>C87/(D87+C87)</f>
        <v>0.50459616264977791</v>
      </c>
      <c r="F87" s="3">
        <f>D87/(C87+D87)</f>
        <v>0.49540383735022198</v>
      </c>
      <c r="G87" s="3" t="s">
        <v>7</v>
      </c>
    </row>
    <row r="89" spans="1:12" x14ac:dyDescent="0.2">
      <c r="A89" s="5" t="s">
        <v>79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2" t="s">
        <v>27</v>
      </c>
      <c r="B90" s="2" t="s">
        <v>28</v>
      </c>
      <c r="C90" s="2" t="s">
        <v>29</v>
      </c>
      <c r="D90" s="2" t="s">
        <v>30</v>
      </c>
      <c r="E90" s="2" t="s">
        <v>50</v>
      </c>
      <c r="F90" s="2" t="s">
        <v>51</v>
      </c>
      <c r="G90" s="2" t="s">
        <v>52</v>
      </c>
      <c r="H90" s="2" t="s">
        <v>53</v>
      </c>
      <c r="I90" s="2" t="s">
        <v>54</v>
      </c>
      <c r="J90" s="2" t="s">
        <v>55</v>
      </c>
      <c r="K90" s="2" t="s">
        <v>56</v>
      </c>
      <c r="L90" s="2" t="s">
        <v>57</v>
      </c>
    </row>
    <row r="91" spans="1:12" x14ac:dyDescent="0.2">
      <c r="A91" s="3" t="s">
        <v>4</v>
      </c>
      <c r="B91" s="3" t="s">
        <v>7</v>
      </c>
      <c r="C91" s="3">
        <v>1</v>
      </c>
      <c r="D91" s="3">
        <v>1</v>
      </c>
      <c r="E91" s="3">
        <v>0.5</v>
      </c>
      <c r="F91" s="3">
        <v>0.5</v>
      </c>
      <c r="G91" s="3">
        <v>0.74390244000000005</v>
      </c>
      <c r="H91" s="3">
        <v>0.82926829000000002</v>
      </c>
      <c r="I91" s="3">
        <v>0.8</v>
      </c>
      <c r="J91" s="3">
        <v>0.13333333</v>
      </c>
      <c r="K91" s="3">
        <v>0.75</v>
      </c>
      <c r="L91" s="3">
        <v>0.75</v>
      </c>
    </row>
    <row r="93" spans="1:12" x14ac:dyDescent="0.2">
      <c r="A93" s="5" t="s">
        <v>96</v>
      </c>
      <c r="B93" s="5"/>
      <c r="C93" s="5"/>
      <c r="D93" s="5"/>
      <c r="E93" s="5"/>
      <c r="F93" s="5"/>
      <c r="G93" s="5"/>
    </row>
    <row r="94" spans="1:12" x14ac:dyDescent="0.2">
      <c r="A94" s="2" t="s">
        <v>27</v>
      </c>
      <c r="B94" s="2" t="s">
        <v>28</v>
      </c>
      <c r="C94" s="4" t="s">
        <v>67</v>
      </c>
      <c r="D94" s="4" t="s">
        <v>68</v>
      </c>
      <c r="E94" s="4" t="s">
        <v>69</v>
      </c>
      <c r="F94" s="4" t="s">
        <v>70</v>
      </c>
      <c r="G94" s="4" t="s">
        <v>72</v>
      </c>
    </row>
    <row r="95" spans="1:12" x14ac:dyDescent="0.2">
      <c r="A95" s="3" t="s">
        <v>4</v>
      </c>
      <c r="B95" s="3" t="s">
        <v>7</v>
      </c>
      <c r="C95" s="3">
        <f>$F$56*E91+$F$57*G91+$F$58*I91+$F$59*K91</f>
        <v>0.72330487840000002</v>
      </c>
      <c r="D95" s="3">
        <f>$F$56*F91+$F$57*H91+$F$58*J91+$F$59*L91</f>
        <v>0.5473699166999999</v>
      </c>
      <c r="E95" s="3">
        <f>C95/(D95+C95)</f>
        <v>0.56922894920810729</v>
      </c>
      <c r="F95" s="3">
        <f>D95/(C95+D95)</f>
        <v>0.43077105079189271</v>
      </c>
      <c r="G95" s="3" t="s">
        <v>4</v>
      </c>
    </row>
    <row r="97" spans="1:8" x14ac:dyDescent="0.2">
      <c r="A97" s="5" t="s">
        <v>80</v>
      </c>
      <c r="B97" s="5"/>
      <c r="C97" s="5" t="s">
        <v>82</v>
      </c>
      <c r="D97" s="5"/>
      <c r="E97" s="5"/>
      <c r="F97" s="5"/>
      <c r="G97" s="5"/>
      <c r="H97" s="5"/>
    </row>
    <row r="98" spans="1:8" x14ac:dyDescent="0.2">
      <c r="A98" s="2" t="s">
        <v>13</v>
      </c>
      <c r="B98" s="2" t="s">
        <v>81</v>
      </c>
    </row>
    <row r="99" spans="1:8" x14ac:dyDescent="0.2">
      <c r="A99" s="3" t="s">
        <v>4</v>
      </c>
      <c r="B99" s="3">
        <f>E75*F86*D95</f>
        <v>0.21431470203117958</v>
      </c>
    </row>
    <row r="100" spans="1:8" x14ac:dyDescent="0.2">
      <c r="A100" s="3" t="s">
        <v>7</v>
      </c>
      <c r="B100" s="3">
        <f>E76*E87*F95</f>
        <v>0.10999978726566779</v>
      </c>
    </row>
    <row r="101" spans="1:8" x14ac:dyDescent="0.2">
      <c r="A101" s="3" t="s">
        <v>18</v>
      </c>
      <c r="B101" s="3">
        <f>F87*E77*F95</f>
        <v>0.10776353924708636</v>
      </c>
    </row>
    <row r="102" spans="1:8" x14ac:dyDescent="0.2">
      <c r="A102" s="3" t="s">
        <v>8</v>
      </c>
      <c r="B102" s="3">
        <f>F76*E87*F95</f>
        <v>0.10736563194453383</v>
      </c>
    </row>
    <row r="103" spans="1:8" x14ac:dyDescent="0.2">
      <c r="A103" s="3" t="s">
        <v>9</v>
      </c>
      <c r="B103" s="3">
        <f>F77*F87*F95</f>
        <v>0.10564209233460468</v>
      </c>
    </row>
    <row r="104" spans="1:8" x14ac:dyDescent="0.2">
      <c r="A104" s="3" t="s">
        <v>17</v>
      </c>
      <c r="B104" s="3">
        <f>E74*E86*F95</f>
        <v>9.2244632536799126E-2</v>
      </c>
    </row>
    <row r="105" spans="1:8" x14ac:dyDescent="0.2">
      <c r="A105" s="3" t="s">
        <v>6</v>
      </c>
      <c r="B105" s="3">
        <f>F74*E86*F95</f>
        <v>8.8184667400427283E-2</v>
      </c>
    </row>
    <row r="106" spans="1:8" x14ac:dyDescent="0.2">
      <c r="A106" s="3" t="s">
        <v>5</v>
      </c>
      <c r="B106" s="3">
        <f>F75*E86*F95</f>
        <v>5.8869121723109229E-2</v>
      </c>
    </row>
  </sheetData>
  <mergeCells count="14">
    <mergeCell ref="I6:O6"/>
    <mergeCell ref="A93:G93"/>
    <mergeCell ref="A97:B97"/>
    <mergeCell ref="C97:H97"/>
    <mergeCell ref="D9:G9"/>
    <mergeCell ref="D10:G10"/>
    <mergeCell ref="A72:H72"/>
    <mergeCell ref="A84:G84"/>
    <mergeCell ref="A79:L79"/>
    <mergeCell ref="A89:L89"/>
    <mergeCell ref="A32:P32"/>
    <mergeCell ref="A44:P44"/>
    <mergeCell ref="A12:D12"/>
    <mergeCell ref="A61:H6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Shen</dc:creator>
  <cp:lastModifiedBy>Peter Shen</cp:lastModifiedBy>
  <dcterms:created xsi:type="dcterms:W3CDTF">2025-05-09T16:41:29Z</dcterms:created>
  <dcterms:modified xsi:type="dcterms:W3CDTF">2025-05-09T22:12:37Z</dcterms:modified>
</cp:coreProperties>
</file>