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45" activeTab="3"/>
  </bookViews>
  <sheets>
    <sheet name="exp1" sheetId="1" r:id="rId1"/>
    <sheet name="exp2" sheetId="2" r:id="rId2"/>
    <sheet name="exp3" sheetId="3" r:id="rId3"/>
    <sheet name="exp4" sheetId="4" r:id="rId4"/>
    <sheet name="Codes" sheetId="10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5" i="4" l="1"/>
  <c r="F144" i="4"/>
  <c r="G144" i="4" s="1"/>
  <c r="G145" i="4" s="1"/>
  <c r="G142" i="4"/>
  <c r="G143" i="4" s="1"/>
  <c r="C139" i="4"/>
  <c r="B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39" i="4" s="1"/>
  <c r="F145" i="3" l="1"/>
  <c r="F144" i="3"/>
  <c r="G144" i="3" s="1"/>
  <c r="G145" i="3" s="1"/>
  <c r="G142" i="3"/>
  <c r="G143" i="3" s="1"/>
  <c r="C139" i="3"/>
  <c r="B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39" i="3" s="1"/>
  <c r="F144" i="2" l="1"/>
  <c r="G143" i="2"/>
  <c r="G144" i="2" s="1"/>
  <c r="F143" i="2"/>
  <c r="G142" i="2"/>
  <c r="G141" i="2"/>
  <c r="D138" i="2"/>
  <c r="C138" i="2"/>
  <c r="B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F144" i="1" l="1"/>
  <c r="F143" i="1"/>
  <c r="G143" i="1" s="1"/>
  <c r="G144" i="1" s="1"/>
  <c r="G141" i="1"/>
  <c r="G142" i="1" s="1"/>
  <c r="C138" i="1"/>
  <c r="B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38" i="1" s="1"/>
  <c r="F56" i="4" l="1"/>
  <c r="F55" i="4"/>
  <c r="D48" i="4"/>
  <c r="D40" i="4"/>
  <c r="D41" i="4"/>
  <c r="D42" i="4"/>
  <c r="D43" i="4"/>
  <c r="D44" i="4"/>
  <c r="D45" i="4"/>
  <c r="D46" i="4"/>
  <c r="D47" i="4"/>
  <c r="D39" i="4"/>
  <c r="D37" i="4"/>
  <c r="D33" i="4"/>
  <c r="D34" i="4"/>
  <c r="D35" i="4"/>
  <c r="D36" i="4"/>
  <c r="D32" i="4"/>
  <c r="F56" i="3"/>
  <c r="F55" i="3"/>
  <c r="D49" i="3"/>
  <c r="D41" i="3"/>
  <c r="D42" i="3"/>
  <c r="D43" i="3"/>
  <c r="D44" i="3"/>
  <c r="D45" i="3"/>
  <c r="D46" i="3"/>
  <c r="D47" i="3"/>
  <c r="D48" i="3"/>
  <c r="D40" i="3"/>
  <c r="D38" i="3"/>
  <c r="D34" i="3"/>
  <c r="D35" i="3"/>
  <c r="D36" i="3"/>
  <c r="D37" i="3"/>
  <c r="D33" i="3"/>
  <c r="B38" i="3"/>
  <c r="F27" i="4"/>
  <c r="F26" i="4"/>
  <c r="B22" i="4"/>
  <c r="F24" i="4" s="1"/>
  <c r="D21" i="4"/>
  <c r="D20" i="4"/>
  <c r="D19" i="4"/>
  <c r="D18" i="4"/>
  <c r="D17" i="4"/>
  <c r="D16" i="4"/>
  <c r="D15" i="4"/>
  <c r="D14" i="4"/>
  <c r="D13" i="4"/>
  <c r="D12" i="4"/>
  <c r="D22" i="4" s="1"/>
  <c r="B10" i="4"/>
  <c r="D9" i="4"/>
  <c r="D8" i="4"/>
  <c r="D7" i="4"/>
  <c r="D6" i="4"/>
  <c r="D5" i="4"/>
  <c r="D10" i="4" s="1"/>
  <c r="F27" i="3"/>
  <c r="F26" i="3"/>
  <c r="B22" i="3"/>
  <c r="F24" i="3" s="1"/>
  <c r="D21" i="3"/>
  <c r="D20" i="3"/>
  <c r="D19" i="3"/>
  <c r="D18" i="3"/>
  <c r="D17" i="3"/>
  <c r="D16" i="3"/>
  <c r="D15" i="3"/>
  <c r="D14" i="3"/>
  <c r="D13" i="3"/>
  <c r="D22" i="3" s="1"/>
  <c r="D12" i="3"/>
  <c r="B10" i="3"/>
  <c r="D9" i="3"/>
  <c r="D8" i="3"/>
  <c r="D7" i="3"/>
  <c r="D6" i="3"/>
  <c r="D5" i="3"/>
  <c r="D10" i="3" s="1"/>
  <c r="F28" i="4" l="1"/>
  <c r="F25" i="4"/>
  <c r="G25" i="4" s="1"/>
  <c r="G26" i="4" s="1"/>
  <c r="G27" i="4"/>
  <c r="G28" i="4" s="1"/>
  <c r="F28" i="3"/>
  <c r="F25" i="3"/>
  <c r="G25" i="3" s="1"/>
  <c r="G26" i="3"/>
  <c r="G27" i="3"/>
  <c r="G28" i="3" s="1"/>
  <c r="F119" i="2" l="1"/>
  <c r="F118" i="2"/>
  <c r="D112" i="2"/>
  <c r="D96" i="2"/>
  <c r="D97" i="2"/>
  <c r="D98" i="2"/>
  <c r="D99" i="2"/>
  <c r="D100" i="2"/>
  <c r="D101" i="2"/>
  <c r="D102" i="2"/>
  <c r="D95" i="2"/>
  <c r="D103" i="2" s="1"/>
  <c r="D92" i="2"/>
  <c r="F119" i="1"/>
  <c r="F118" i="1"/>
  <c r="D96" i="1"/>
  <c r="D97" i="1"/>
  <c r="D98" i="1"/>
  <c r="D99" i="1"/>
  <c r="D100" i="1"/>
  <c r="D101" i="1"/>
  <c r="D102" i="1"/>
  <c r="D95" i="1"/>
  <c r="D112" i="1"/>
  <c r="D105" i="1"/>
  <c r="D103" i="1"/>
  <c r="F120" i="4" l="1"/>
  <c r="F119" i="4"/>
  <c r="D106" i="4"/>
  <c r="D95" i="4"/>
  <c r="D93" i="4"/>
  <c r="D94" i="4"/>
  <c r="D92" i="4"/>
  <c r="F87" i="4"/>
  <c r="F86" i="4"/>
  <c r="D76" i="4"/>
  <c r="D68" i="4"/>
  <c r="D69" i="4"/>
  <c r="D70" i="4"/>
  <c r="D71" i="4"/>
  <c r="D72" i="4"/>
  <c r="D73" i="4"/>
  <c r="D74" i="4"/>
  <c r="D75" i="4"/>
  <c r="D65" i="4"/>
  <c r="D62" i="4"/>
  <c r="D63" i="4"/>
  <c r="D64" i="4"/>
  <c r="D67" i="4"/>
  <c r="D61" i="4"/>
  <c r="F120" i="3"/>
  <c r="F119" i="3"/>
  <c r="D106" i="3"/>
  <c r="D98" i="3"/>
  <c r="D99" i="3"/>
  <c r="D100" i="3"/>
  <c r="D101" i="3"/>
  <c r="D102" i="3"/>
  <c r="D103" i="3"/>
  <c r="D104" i="3"/>
  <c r="D105" i="3"/>
  <c r="D95" i="3"/>
  <c r="D93" i="3"/>
  <c r="D94" i="3"/>
  <c r="D97" i="3"/>
  <c r="D92" i="3"/>
  <c r="F87" i="3"/>
  <c r="F86" i="3"/>
  <c r="D76" i="3"/>
  <c r="D68" i="3"/>
  <c r="D69" i="3"/>
  <c r="D70" i="3"/>
  <c r="D71" i="3"/>
  <c r="D72" i="3"/>
  <c r="D73" i="3"/>
  <c r="D74" i="3"/>
  <c r="D75" i="3"/>
  <c r="D65" i="3"/>
  <c r="D62" i="3"/>
  <c r="D63" i="3"/>
  <c r="D64" i="3"/>
  <c r="D67" i="3"/>
  <c r="D61" i="3"/>
  <c r="B95" i="4" l="1"/>
  <c r="B65" i="4" l="1"/>
  <c r="F120" i="1" l="1"/>
  <c r="F117" i="1"/>
  <c r="F118" i="4" l="1"/>
  <c r="F85" i="4"/>
  <c r="F54" i="4"/>
  <c r="F118" i="3"/>
  <c r="F85" i="3"/>
  <c r="F54" i="3"/>
  <c r="F117" i="2"/>
  <c r="F87" i="2"/>
  <c r="F85" i="2"/>
  <c r="F86" i="2"/>
  <c r="F57" i="2"/>
  <c r="F56" i="2"/>
  <c r="F55" i="2"/>
  <c r="C52" i="2"/>
  <c r="C48" i="2"/>
  <c r="C36" i="2"/>
  <c r="F28" i="2"/>
  <c r="F26" i="2"/>
  <c r="F27" i="2"/>
  <c r="C9" i="2"/>
  <c r="C23" i="2"/>
  <c r="F88" i="1" l="1"/>
  <c r="F87" i="1"/>
  <c r="F86" i="1"/>
  <c r="F85" i="1"/>
  <c r="F29" i="1"/>
  <c r="F58" i="1" l="1"/>
  <c r="F57" i="1"/>
  <c r="F56" i="1"/>
  <c r="F55" i="1"/>
  <c r="C52" i="1" l="1"/>
  <c r="D50" i="1"/>
  <c r="F28" i="1"/>
  <c r="G28" i="1" l="1"/>
  <c r="G29" i="1" s="1"/>
  <c r="G27" i="1"/>
  <c r="G26" i="1"/>
  <c r="F27" i="1"/>
  <c r="F26" i="1"/>
  <c r="D62" i="2" l="1"/>
  <c r="D77" i="2"/>
  <c r="D66" i="2"/>
  <c r="D67" i="2"/>
  <c r="D68" i="2"/>
  <c r="D69" i="2"/>
  <c r="D70" i="2"/>
  <c r="D71" i="2"/>
  <c r="D72" i="2"/>
  <c r="D73" i="2"/>
  <c r="D74" i="2"/>
  <c r="D65" i="2"/>
  <c r="D75" i="2" s="1"/>
  <c r="D50" i="2"/>
  <c r="D36" i="2"/>
  <c r="D34" i="2"/>
  <c r="D35" i="2"/>
  <c r="D38" i="2"/>
  <c r="D39" i="2"/>
  <c r="D40" i="2"/>
  <c r="D41" i="2"/>
  <c r="D42" i="2"/>
  <c r="D43" i="2"/>
  <c r="D44" i="2"/>
  <c r="D45" i="2"/>
  <c r="D46" i="2"/>
  <c r="D47" i="2"/>
  <c r="D33" i="2"/>
  <c r="D9" i="2"/>
  <c r="D12" i="2"/>
  <c r="D13" i="2"/>
  <c r="D14" i="2"/>
  <c r="D15" i="2"/>
  <c r="D16" i="2"/>
  <c r="D17" i="2"/>
  <c r="D18" i="2"/>
  <c r="D19" i="2"/>
  <c r="D20" i="2"/>
  <c r="D21" i="2"/>
  <c r="D22" i="2"/>
  <c r="D11" i="2"/>
  <c r="D23" i="2" s="1"/>
  <c r="D8" i="2"/>
  <c r="D7" i="2"/>
  <c r="C79" i="1"/>
  <c r="D77" i="1"/>
  <c r="C75" i="1"/>
  <c r="D66" i="1"/>
  <c r="D67" i="1"/>
  <c r="D68" i="1"/>
  <c r="D69" i="1"/>
  <c r="D70" i="1"/>
  <c r="D71" i="1"/>
  <c r="D72" i="1"/>
  <c r="D73" i="1"/>
  <c r="D74" i="1"/>
  <c r="D65" i="1"/>
  <c r="C63" i="1"/>
  <c r="D62" i="1"/>
  <c r="C48" i="1"/>
  <c r="D39" i="1"/>
  <c r="D40" i="1"/>
  <c r="D41" i="1"/>
  <c r="D42" i="1"/>
  <c r="D43" i="1"/>
  <c r="D44" i="1"/>
  <c r="D45" i="1"/>
  <c r="D46" i="1"/>
  <c r="D47" i="1"/>
  <c r="D38" i="1"/>
  <c r="C36" i="1"/>
  <c r="D36" i="1"/>
  <c r="D35" i="1"/>
  <c r="D34" i="1"/>
  <c r="C23" i="1"/>
  <c r="C9" i="1"/>
  <c r="D12" i="1"/>
  <c r="D13" i="1"/>
  <c r="D14" i="1"/>
  <c r="D15" i="1"/>
  <c r="D16" i="1"/>
  <c r="D17" i="1"/>
  <c r="D18" i="1"/>
  <c r="D19" i="1"/>
  <c r="D20" i="1"/>
  <c r="D21" i="1"/>
  <c r="D22" i="1"/>
  <c r="D11" i="1"/>
  <c r="D8" i="1"/>
  <c r="D7" i="1"/>
  <c r="D9" i="1" s="1"/>
  <c r="D48" i="2" l="1"/>
  <c r="D75" i="1"/>
  <c r="D48" i="1"/>
  <c r="D23" i="1"/>
  <c r="G55" i="2"/>
  <c r="G56" i="2" s="1"/>
  <c r="G118" i="4" l="1"/>
  <c r="G119" i="4" s="1"/>
  <c r="G85" i="4"/>
  <c r="G86" i="4" s="1"/>
  <c r="G54" i="4"/>
  <c r="G119" i="3"/>
  <c r="G118" i="3"/>
  <c r="F88" i="3"/>
  <c r="G85" i="3"/>
  <c r="G86" i="3" s="1"/>
  <c r="F57" i="3"/>
  <c r="G54" i="3"/>
  <c r="G55" i="3" s="1"/>
  <c r="F121" i="3" l="1"/>
  <c r="F88" i="4"/>
  <c r="G87" i="4"/>
  <c r="G88" i="4" s="1"/>
  <c r="F57" i="4"/>
  <c r="G56" i="4"/>
  <c r="G57" i="4" s="1"/>
  <c r="F121" i="4"/>
  <c r="G120" i="4"/>
  <c r="G121" i="4" s="1"/>
  <c r="G55" i="4"/>
  <c r="G56" i="3"/>
  <c r="G57" i="3" s="1"/>
  <c r="G87" i="3"/>
  <c r="G88" i="3" s="1"/>
  <c r="G119" i="2"/>
  <c r="G120" i="2" s="1"/>
  <c r="G117" i="2"/>
  <c r="G118" i="2" s="1"/>
  <c r="G85" i="2"/>
  <c r="G86" i="2" s="1"/>
  <c r="G26" i="2"/>
  <c r="G27" i="2" s="1"/>
  <c r="F25" i="2"/>
  <c r="G120" i="3" l="1"/>
  <c r="G121" i="3" s="1"/>
  <c r="G28" i="2"/>
  <c r="G29" i="2" s="1"/>
  <c r="F29" i="2"/>
  <c r="G57" i="2"/>
  <c r="G58" i="2" s="1"/>
  <c r="F58" i="2"/>
  <c r="G87" i="2"/>
  <c r="G88" i="2" s="1"/>
  <c r="F88" i="2"/>
  <c r="F120" i="2"/>
  <c r="B36" i="2" l="1"/>
  <c r="B23" i="2"/>
  <c r="B9" i="2"/>
  <c r="B36" i="1" l="1"/>
  <c r="B23" i="1" l="1"/>
  <c r="B9" i="1"/>
</calcChain>
</file>

<file path=xl/sharedStrings.xml><?xml version="1.0" encoding="utf-8"?>
<sst xmlns="http://schemas.openxmlformats.org/spreadsheetml/2006/main" count="297" uniqueCount="26">
  <si>
    <t>Mote ID</t>
  </si>
  <si>
    <t>Lost Packets</t>
  </si>
  <si>
    <t>Overhead</t>
  </si>
  <si>
    <t>Cluster 1</t>
  </si>
  <si>
    <t>Sum:</t>
  </si>
  <si>
    <t>Cluster 2</t>
  </si>
  <si>
    <t>%</t>
  </si>
  <si>
    <t>K = 2</t>
  </si>
  <si>
    <t>K = 3</t>
  </si>
  <si>
    <t>Cluster 3</t>
  </si>
  <si>
    <t>K = 4</t>
  </si>
  <si>
    <t>Cluster 4</t>
  </si>
  <si>
    <t>K = 5</t>
  </si>
  <si>
    <t>Cluster 5</t>
  </si>
  <si>
    <t>Color Code</t>
  </si>
  <si>
    <t>No of clusters</t>
  </si>
  <si>
    <t>Cluster ID</t>
  </si>
  <si>
    <t>Cluster head</t>
  </si>
  <si>
    <t>Main Results</t>
  </si>
  <si>
    <t>Correct RTx</t>
  </si>
  <si>
    <t>Total Lost Packets</t>
  </si>
  <si>
    <t>Total Overhead</t>
  </si>
  <si>
    <t>Total NACK sent</t>
  </si>
  <si>
    <t>Total NACK saved</t>
  </si>
  <si>
    <t>Total Correct RTx</t>
  </si>
  <si>
    <t>K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</si>
</sst>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NumberFormat="1" applyFill="1"/>
    <xf numFmtId="0" fontId="0" fillId="5" borderId="0" xfId="0" applyFill="1"/>
    <xf numFmtId="0" fontId="0" fillId="3" borderId="0" xfId="0" applyFill="1"/>
    <xf numFmtId="0" fontId="0" fillId="4" borderId="0" xfId="0" applyFill="1"/>
    <xf numFmtId="0" fontId="2" fillId="2" borderId="0" xfId="0" applyFont="1" applyFill="1"/>
    <xf numFmtId="0" fontId="0" fillId="0" borderId="0" xfId="0" applyFill="1" applyBorder="1"/>
    <xf numFmtId="0" fontId="0" fillId="0" borderId="0" xfId="0" applyNumberFormat="1" applyFill="1"/>
    <xf numFmtId="0" fontId="0" fillId="2" borderId="0" xfId="0" applyFill="1" applyAlignment="1"/>
    <xf numFmtId="0" fontId="0" fillId="0" borderId="0" xfId="0" applyFill="1" applyAlignment="1"/>
    <xf numFmtId="0" fontId="0" fillId="0" borderId="0" xfId="0" applyFill="1" applyBorder="1" applyAlignment="1"/>
    <xf numFmtId="0" fontId="0" fillId="2" borderId="0" xfId="0" applyFill="1" applyBorder="1" applyAlignment="1"/>
    <xf numFmtId="0" fontId="0" fillId="2" borderId="0" xfId="0" applyFill="1" applyBorder="1"/>
    <xf numFmtId="0" fontId="1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27" workbookViewId="0">
      <selection activeCell="I141" sqref="I141:I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8" width="9.7109375" customWidth="1"/>
    <col min="9" max="9" width="9.7109375" bestFit="1" customWidth="1"/>
    <col min="10" max="10" width="9.7109375" customWidth="1"/>
  </cols>
  <sheetData>
    <row r="3" spans="1:8" x14ac:dyDescent="0.25">
      <c r="A3" s="15" t="s">
        <v>7</v>
      </c>
      <c r="B3" s="15"/>
      <c r="C3" s="15"/>
      <c r="D3" s="15"/>
      <c r="E3" s="15"/>
      <c r="F3" s="15"/>
      <c r="G3" s="15"/>
      <c r="H3" s="15"/>
    </row>
    <row r="4" spans="1:8" x14ac:dyDescent="0.25">
      <c r="A4" s="16" t="s">
        <v>3</v>
      </c>
      <c r="B4" s="16"/>
      <c r="C4" s="16"/>
      <c r="D4" s="16"/>
      <c r="E4" s="16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1811</v>
      </c>
      <c r="C6" s="1">
        <v>1811</v>
      </c>
      <c r="D6" s="1">
        <v>0</v>
      </c>
      <c r="E6" s="1"/>
    </row>
    <row r="7" spans="1:8" x14ac:dyDescent="0.25">
      <c r="A7">
        <v>5</v>
      </c>
      <c r="B7">
        <v>379</v>
      </c>
      <c r="C7">
        <v>338</v>
      </c>
      <c r="D7">
        <f>379-338</f>
        <v>41</v>
      </c>
    </row>
    <row r="8" spans="1:8" x14ac:dyDescent="0.25">
      <c r="A8">
        <v>1</v>
      </c>
      <c r="B8">
        <v>176</v>
      </c>
      <c r="C8">
        <v>139</v>
      </c>
      <c r="D8">
        <f>176-139</f>
        <v>37</v>
      </c>
    </row>
    <row r="9" spans="1:8" x14ac:dyDescent="0.25">
      <c r="A9" t="s">
        <v>4</v>
      </c>
      <c r="B9">
        <f>SUM(B6:B8)</f>
        <v>2366</v>
      </c>
      <c r="C9">
        <f>SUM(C6:C8)</f>
        <v>2288</v>
      </c>
      <c r="D9">
        <f>SUM(D6:D8)</f>
        <v>78</v>
      </c>
    </row>
    <row r="10" spans="1:8" x14ac:dyDescent="0.25">
      <c r="A10" s="16" t="s">
        <v>5</v>
      </c>
      <c r="B10" s="16"/>
      <c r="C10" s="16"/>
      <c r="D10" s="16"/>
      <c r="E10" s="16"/>
    </row>
    <row r="11" spans="1:8" x14ac:dyDescent="0.25">
      <c r="A11">
        <v>3</v>
      </c>
      <c r="B11">
        <v>0</v>
      </c>
      <c r="C11">
        <v>0</v>
      </c>
      <c r="D11">
        <f t="shared" ref="D11:D22" si="0">B11-C11</f>
        <v>0</v>
      </c>
    </row>
    <row r="12" spans="1:8" x14ac:dyDescent="0.25">
      <c r="A12" s="1">
        <v>2</v>
      </c>
      <c r="B12">
        <v>336</v>
      </c>
      <c r="C12">
        <v>283</v>
      </c>
      <c r="D12">
        <f t="shared" si="0"/>
        <v>53</v>
      </c>
    </row>
    <row r="13" spans="1:8" x14ac:dyDescent="0.25">
      <c r="A13" s="3">
        <v>12</v>
      </c>
      <c r="B13">
        <v>15</v>
      </c>
      <c r="C13">
        <v>15</v>
      </c>
      <c r="D13">
        <f t="shared" si="0"/>
        <v>0</v>
      </c>
    </row>
    <row r="14" spans="1:8" x14ac:dyDescent="0.25">
      <c r="A14">
        <v>8</v>
      </c>
      <c r="B14">
        <v>27</v>
      </c>
      <c r="C14">
        <v>27</v>
      </c>
      <c r="D14">
        <f t="shared" si="0"/>
        <v>0</v>
      </c>
    </row>
    <row r="15" spans="1:8" x14ac:dyDescent="0.25">
      <c r="A15">
        <v>11</v>
      </c>
      <c r="B15">
        <v>521</v>
      </c>
      <c r="C15">
        <v>483</v>
      </c>
      <c r="D15">
        <f t="shared" si="0"/>
        <v>38</v>
      </c>
    </row>
    <row r="16" spans="1:8" x14ac:dyDescent="0.25">
      <c r="A16">
        <v>6</v>
      </c>
      <c r="B16">
        <v>349</v>
      </c>
      <c r="C16">
        <v>308</v>
      </c>
      <c r="D16">
        <f t="shared" si="0"/>
        <v>41</v>
      </c>
    </row>
    <row r="17" spans="1:8" x14ac:dyDescent="0.25">
      <c r="A17">
        <v>15</v>
      </c>
      <c r="B17">
        <v>277</v>
      </c>
      <c r="C17">
        <v>200</v>
      </c>
      <c r="D17">
        <f t="shared" si="0"/>
        <v>77</v>
      </c>
    </row>
    <row r="18" spans="1:8" x14ac:dyDescent="0.25">
      <c r="A18">
        <v>14</v>
      </c>
      <c r="B18">
        <v>763</v>
      </c>
      <c r="C18">
        <v>675</v>
      </c>
      <c r="D18">
        <f t="shared" si="0"/>
        <v>88</v>
      </c>
    </row>
    <row r="19" spans="1:8" x14ac:dyDescent="0.25">
      <c r="A19" s="1">
        <v>13</v>
      </c>
      <c r="B19">
        <v>427</v>
      </c>
      <c r="C19">
        <v>402</v>
      </c>
      <c r="D19">
        <f t="shared" si="0"/>
        <v>25</v>
      </c>
    </row>
    <row r="20" spans="1:8" x14ac:dyDescent="0.25">
      <c r="A20" s="2">
        <v>10</v>
      </c>
      <c r="B20" s="2">
        <v>1860</v>
      </c>
      <c r="C20" s="1">
        <v>1860</v>
      </c>
      <c r="D20" s="1">
        <f t="shared" si="0"/>
        <v>0</v>
      </c>
      <c r="E20" s="1"/>
    </row>
    <row r="21" spans="1:8" x14ac:dyDescent="0.25">
      <c r="A21">
        <v>7</v>
      </c>
      <c r="B21">
        <v>466</v>
      </c>
      <c r="C21">
        <v>459</v>
      </c>
      <c r="D21">
        <f t="shared" si="0"/>
        <v>7</v>
      </c>
    </row>
    <row r="22" spans="1:8" x14ac:dyDescent="0.25">
      <c r="A22">
        <v>9</v>
      </c>
      <c r="B22">
        <v>1087</v>
      </c>
      <c r="C22">
        <v>1043</v>
      </c>
      <c r="D22">
        <f t="shared" si="0"/>
        <v>44</v>
      </c>
    </row>
    <row r="23" spans="1:8" x14ac:dyDescent="0.25">
      <c r="A23" t="s">
        <v>4</v>
      </c>
      <c r="B23">
        <f>SUM(B11:B22)</f>
        <v>6128</v>
      </c>
      <c r="C23">
        <f>SUM(C11:C22)</f>
        <v>5755</v>
      </c>
      <c r="D23">
        <f>SUM(D11:D22)</f>
        <v>373</v>
      </c>
    </row>
    <row r="24" spans="1:8" x14ac:dyDescent="0.25">
      <c r="E24" s="17" t="s">
        <v>18</v>
      </c>
      <c r="F24" s="17"/>
    </row>
    <row r="25" spans="1:8" x14ac:dyDescent="0.25">
      <c r="E25" t="s">
        <v>20</v>
      </c>
      <c r="F25">
        <v>8494</v>
      </c>
      <c r="G25" t="s">
        <v>6</v>
      </c>
    </row>
    <row r="26" spans="1:8" x14ac:dyDescent="0.25">
      <c r="E26" t="s">
        <v>24</v>
      </c>
      <c r="F26">
        <f>2288+5755</f>
        <v>8043</v>
      </c>
      <c r="G26">
        <f>(F26/F25)*100</f>
        <v>94.690369672710148</v>
      </c>
    </row>
    <row r="27" spans="1:8" x14ac:dyDescent="0.25">
      <c r="E27" t="s">
        <v>21</v>
      </c>
      <c r="F27">
        <f>373+78</f>
        <v>451</v>
      </c>
      <c r="G27">
        <f>100-G26</f>
        <v>5.3096303272898524</v>
      </c>
    </row>
    <row r="28" spans="1:8" x14ac:dyDescent="0.25">
      <c r="E28" t="s">
        <v>22</v>
      </c>
      <c r="F28">
        <f>1860+1811+451</f>
        <v>4122</v>
      </c>
      <c r="G28">
        <f>(F28/F25)*100</f>
        <v>48.528372969154695</v>
      </c>
    </row>
    <row r="29" spans="1:8" x14ac:dyDescent="0.25">
      <c r="E29" t="s">
        <v>23</v>
      </c>
      <c r="F29">
        <f>8494-4122</f>
        <v>4372</v>
      </c>
      <c r="G29">
        <f>100-G28</f>
        <v>51.471627030845305</v>
      </c>
    </row>
    <row r="31" spans="1:8" x14ac:dyDescent="0.25">
      <c r="A31" s="15" t="s">
        <v>8</v>
      </c>
      <c r="B31" s="15"/>
      <c r="C31" s="15"/>
      <c r="D31" s="15"/>
      <c r="E31" s="15"/>
      <c r="F31" s="15"/>
      <c r="G31" s="15"/>
      <c r="H31" s="15"/>
    </row>
    <row r="32" spans="1:8" x14ac:dyDescent="0.25">
      <c r="A32" s="16" t="s">
        <v>3</v>
      </c>
      <c r="B32" s="16"/>
      <c r="C32" s="16"/>
      <c r="D32" s="16"/>
      <c r="E32" s="16"/>
    </row>
    <row r="33" spans="1:5" x14ac:dyDescent="0.25">
      <c r="A33" s="2">
        <v>4</v>
      </c>
      <c r="B33" s="2">
        <v>1811</v>
      </c>
      <c r="C33" s="1">
        <v>1811</v>
      </c>
      <c r="D33" s="1">
        <v>0</v>
      </c>
      <c r="E33" s="1"/>
    </row>
    <row r="34" spans="1:5" x14ac:dyDescent="0.25">
      <c r="A34">
        <v>5</v>
      </c>
      <c r="B34">
        <v>379</v>
      </c>
      <c r="C34">
        <v>340</v>
      </c>
      <c r="D34">
        <f>379-340</f>
        <v>39</v>
      </c>
    </row>
    <row r="35" spans="1:5" x14ac:dyDescent="0.25">
      <c r="A35">
        <v>1</v>
      </c>
      <c r="B35">
        <v>176</v>
      </c>
      <c r="C35">
        <v>139</v>
      </c>
      <c r="D35">
        <f>176-139</f>
        <v>37</v>
      </c>
    </row>
    <row r="36" spans="1:5" x14ac:dyDescent="0.25">
      <c r="A36" t="s">
        <v>4</v>
      </c>
      <c r="B36">
        <f>SUM(B33:B35)</f>
        <v>2366</v>
      </c>
      <c r="C36">
        <f>1811+340+139</f>
        <v>2290</v>
      </c>
      <c r="D36">
        <f>39+37</f>
        <v>76</v>
      </c>
    </row>
    <row r="37" spans="1:5" x14ac:dyDescent="0.25">
      <c r="A37" s="16" t="s">
        <v>5</v>
      </c>
      <c r="B37" s="16"/>
      <c r="C37" s="16"/>
      <c r="D37" s="16"/>
      <c r="E37" s="16"/>
    </row>
    <row r="38" spans="1:5" x14ac:dyDescent="0.25">
      <c r="A38">
        <v>3</v>
      </c>
      <c r="B38">
        <v>0</v>
      </c>
      <c r="C38">
        <v>0</v>
      </c>
      <c r="D38">
        <f t="shared" ref="D38:D47" si="1">B38-C38</f>
        <v>0</v>
      </c>
    </row>
    <row r="39" spans="1:5" x14ac:dyDescent="0.25">
      <c r="A39" s="1">
        <v>2</v>
      </c>
      <c r="B39">
        <v>336</v>
      </c>
      <c r="C39">
        <v>296</v>
      </c>
      <c r="D39">
        <f t="shared" si="1"/>
        <v>40</v>
      </c>
    </row>
    <row r="40" spans="1:5" x14ac:dyDescent="0.25">
      <c r="A40" s="3">
        <v>12</v>
      </c>
      <c r="B40">
        <v>15</v>
      </c>
      <c r="C40">
        <v>15</v>
      </c>
      <c r="D40">
        <f t="shared" si="1"/>
        <v>0</v>
      </c>
    </row>
    <row r="41" spans="1:5" x14ac:dyDescent="0.25">
      <c r="A41">
        <v>8</v>
      </c>
      <c r="B41">
        <v>27</v>
      </c>
      <c r="C41">
        <v>27</v>
      </c>
      <c r="D41">
        <f t="shared" si="1"/>
        <v>0</v>
      </c>
    </row>
    <row r="42" spans="1:5" x14ac:dyDescent="0.25">
      <c r="A42">
        <v>11</v>
      </c>
      <c r="B42">
        <v>521</v>
      </c>
      <c r="C42">
        <v>514</v>
      </c>
      <c r="D42">
        <f t="shared" si="1"/>
        <v>7</v>
      </c>
    </row>
    <row r="43" spans="1:5" x14ac:dyDescent="0.25">
      <c r="A43">
        <v>6</v>
      </c>
      <c r="B43">
        <v>349</v>
      </c>
      <c r="C43">
        <v>316</v>
      </c>
      <c r="D43">
        <f t="shared" si="1"/>
        <v>33</v>
      </c>
    </row>
    <row r="44" spans="1:5" x14ac:dyDescent="0.25">
      <c r="A44">
        <v>15</v>
      </c>
      <c r="B44">
        <v>277</v>
      </c>
      <c r="C44">
        <v>232</v>
      </c>
      <c r="D44">
        <f t="shared" si="1"/>
        <v>45</v>
      </c>
    </row>
    <row r="45" spans="1:5" x14ac:dyDescent="0.25">
      <c r="A45" s="2">
        <v>14</v>
      </c>
      <c r="B45" s="2">
        <v>763</v>
      </c>
      <c r="C45">
        <v>763</v>
      </c>
      <c r="D45">
        <f t="shared" si="1"/>
        <v>0</v>
      </c>
    </row>
    <row r="46" spans="1:5" x14ac:dyDescent="0.25">
      <c r="A46" s="1">
        <v>13</v>
      </c>
      <c r="B46">
        <v>427</v>
      </c>
      <c r="C46">
        <v>406</v>
      </c>
      <c r="D46">
        <f t="shared" si="1"/>
        <v>21</v>
      </c>
    </row>
    <row r="47" spans="1:5" x14ac:dyDescent="0.25">
      <c r="A47" s="1">
        <v>7</v>
      </c>
      <c r="B47">
        <v>466</v>
      </c>
      <c r="C47">
        <v>463</v>
      </c>
      <c r="D47">
        <f t="shared" si="1"/>
        <v>3</v>
      </c>
    </row>
    <row r="48" spans="1:5" x14ac:dyDescent="0.25">
      <c r="A48" t="s">
        <v>4</v>
      </c>
      <c r="C48">
        <f>SUM(C38:C47)</f>
        <v>3032</v>
      </c>
      <c r="D48">
        <f>SUM(D38:D47)</f>
        <v>149</v>
      </c>
    </row>
    <row r="49" spans="1:8" x14ac:dyDescent="0.25">
      <c r="A49" s="16" t="s">
        <v>9</v>
      </c>
      <c r="B49" s="16"/>
      <c r="C49" s="16"/>
      <c r="D49" s="16"/>
      <c r="E49" s="16"/>
    </row>
    <row r="50" spans="1:8" x14ac:dyDescent="0.25">
      <c r="A50">
        <v>9</v>
      </c>
      <c r="B50">
        <v>1087</v>
      </c>
      <c r="C50">
        <v>1050</v>
      </c>
      <c r="D50">
        <f>1087-1050</f>
        <v>37</v>
      </c>
    </row>
    <row r="51" spans="1:8" x14ac:dyDescent="0.25">
      <c r="A51" s="2">
        <v>10</v>
      </c>
      <c r="B51" s="2">
        <v>1860</v>
      </c>
      <c r="C51">
        <v>1860</v>
      </c>
      <c r="D51">
        <v>0</v>
      </c>
    </row>
    <row r="52" spans="1:8" x14ac:dyDescent="0.25">
      <c r="A52" t="s">
        <v>4</v>
      </c>
      <c r="C52">
        <f>1050+1860</f>
        <v>2910</v>
      </c>
      <c r="D52">
        <v>37</v>
      </c>
    </row>
    <row r="53" spans="1:8" x14ac:dyDescent="0.25">
      <c r="E53" s="17" t="s">
        <v>18</v>
      </c>
      <c r="F53" s="17"/>
    </row>
    <row r="54" spans="1:8" x14ac:dyDescent="0.25">
      <c r="E54" t="s">
        <v>20</v>
      </c>
      <c r="F54">
        <v>8494</v>
      </c>
      <c r="G54" t="s">
        <v>6</v>
      </c>
    </row>
    <row r="55" spans="1:8" x14ac:dyDescent="0.25">
      <c r="E55" t="s">
        <v>24</v>
      </c>
      <c r="F55">
        <f>2290+3032+2910</f>
        <v>8232</v>
      </c>
    </row>
    <row r="56" spans="1:8" x14ac:dyDescent="0.25">
      <c r="E56" t="s">
        <v>21</v>
      </c>
      <c r="F56">
        <f>37+76+149</f>
        <v>262</v>
      </c>
    </row>
    <row r="57" spans="1:8" x14ac:dyDescent="0.25">
      <c r="E57" t="s">
        <v>22</v>
      </c>
      <c r="F57">
        <f>1811+1860+763+262</f>
        <v>4696</v>
      </c>
    </row>
    <row r="58" spans="1:8" x14ac:dyDescent="0.25">
      <c r="E58" t="s">
        <v>23</v>
      </c>
      <c r="F58">
        <f>8494-4696</f>
        <v>3798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6" t="s">
        <v>3</v>
      </c>
      <c r="B60" s="16"/>
      <c r="C60" s="16"/>
      <c r="D60" s="16"/>
      <c r="E60" s="16"/>
    </row>
    <row r="61" spans="1:8" x14ac:dyDescent="0.25">
      <c r="A61" s="2">
        <v>4</v>
      </c>
      <c r="B61" s="2">
        <v>1811</v>
      </c>
      <c r="C61" s="1">
        <v>1811</v>
      </c>
      <c r="D61" s="1">
        <v>0</v>
      </c>
      <c r="E61" s="1"/>
    </row>
    <row r="62" spans="1:8" x14ac:dyDescent="0.25">
      <c r="A62">
        <v>1</v>
      </c>
      <c r="B62">
        <v>176</v>
      </c>
      <c r="C62">
        <v>167</v>
      </c>
      <c r="D62">
        <f>176-167</f>
        <v>9</v>
      </c>
    </row>
    <row r="63" spans="1:8" x14ac:dyDescent="0.25">
      <c r="A63" t="s">
        <v>4</v>
      </c>
      <c r="C63">
        <f>167+1811</f>
        <v>1978</v>
      </c>
      <c r="D63">
        <v>9</v>
      </c>
    </row>
    <row r="64" spans="1:8" x14ac:dyDescent="0.25">
      <c r="A64" s="16" t="s">
        <v>5</v>
      </c>
      <c r="B64" s="16"/>
      <c r="C64" s="16"/>
      <c r="D64" s="16"/>
      <c r="E64" s="16"/>
    </row>
    <row r="65" spans="1:5" x14ac:dyDescent="0.25">
      <c r="A65">
        <v>3</v>
      </c>
      <c r="B65">
        <v>0</v>
      </c>
      <c r="C65">
        <v>0</v>
      </c>
      <c r="D65">
        <f t="shared" ref="D65:D74" si="2">B65-C65</f>
        <v>0</v>
      </c>
    </row>
    <row r="66" spans="1:5" x14ac:dyDescent="0.25">
      <c r="A66" s="1">
        <v>2</v>
      </c>
      <c r="B66">
        <v>336</v>
      </c>
      <c r="C66">
        <v>296</v>
      </c>
      <c r="D66">
        <f t="shared" si="2"/>
        <v>40</v>
      </c>
    </row>
    <row r="67" spans="1:5" x14ac:dyDescent="0.25">
      <c r="A67" s="3">
        <v>12</v>
      </c>
      <c r="B67">
        <v>15</v>
      </c>
      <c r="C67">
        <v>15</v>
      </c>
      <c r="D67">
        <f t="shared" si="2"/>
        <v>0</v>
      </c>
    </row>
    <row r="68" spans="1:5" x14ac:dyDescent="0.25">
      <c r="A68">
        <v>8</v>
      </c>
      <c r="B68">
        <v>27</v>
      </c>
      <c r="C68">
        <v>27</v>
      </c>
      <c r="D68">
        <f t="shared" si="2"/>
        <v>0</v>
      </c>
    </row>
    <row r="69" spans="1:5" x14ac:dyDescent="0.25">
      <c r="A69">
        <v>11</v>
      </c>
      <c r="B69">
        <v>521</v>
      </c>
      <c r="C69">
        <v>514</v>
      </c>
      <c r="D69">
        <f t="shared" si="2"/>
        <v>7</v>
      </c>
    </row>
    <row r="70" spans="1:5" x14ac:dyDescent="0.25">
      <c r="A70">
        <v>6</v>
      </c>
      <c r="B70">
        <v>349</v>
      </c>
      <c r="C70">
        <v>316</v>
      </c>
      <c r="D70">
        <f t="shared" si="2"/>
        <v>33</v>
      </c>
    </row>
    <row r="71" spans="1:5" x14ac:dyDescent="0.25">
      <c r="A71">
        <v>15</v>
      </c>
      <c r="B71">
        <v>277</v>
      </c>
      <c r="C71">
        <v>232</v>
      </c>
      <c r="D71">
        <f t="shared" si="2"/>
        <v>45</v>
      </c>
    </row>
    <row r="72" spans="1:5" x14ac:dyDescent="0.25">
      <c r="A72" s="2">
        <v>14</v>
      </c>
      <c r="B72" s="2">
        <v>763</v>
      </c>
      <c r="C72">
        <v>763</v>
      </c>
      <c r="D72">
        <f t="shared" si="2"/>
        <v>0</v>
      </c>
    </row>
    <row r="73" spans="1:5" x14ac:dyDescent="0.25">
      <c r="A73" s="1">
        <v>13</v>
      </c>
      <c r="B73">
        <v>427</v>
      </c>
      <c r="C73">
        <v>406</v>
      </c>
      <c r="D73">
        <f t="shared" si="2"/>
        <v>21</v>
      </c>
    </row>
    <row r="74" spans="1:5" x14ac:dyDescent="0.25">
      <c r="A74" s="1">
        <v>7</v>
      </c>
      <c r="B74">
        <v>466</v>
      </c>
      <c r="C74">
        <v>463</v>
      </c>
      <c r="D74">
        <f t="shared" si="2"/>
        <v>3</v>
      </c>
    </row>
    <row r="75" spans="1:5" x14ac:dyDescent="0.25">
      <c r="A75" t="s">
        <v>4</v>
      </c>
      <c r="C75">
        <f>SUM(C65:C74)</f>
        <v>3032</v>
      </c>
      <c r="D75">
        <f>SUM(D65:D74)</f>
        <v>149</v>
      </c>
    </row>
    <row r="76" spans="1:5" x14ac:dyDescent="0.25">
      <c r="A76" s="16" t="s">
        <v>9</v>
      </c>
      <c r="B76" s="16"/>
      <c r="C76" s="16"/>
      <c r="D76" s="16"/>
      <c r="E76" s="16"/>
    </row>
    <row r="77" spans="1:5" x14ac:dyDescent="0.25">
      <c r="A77">
        <v>9</v>
      </c>
      <c r="B77">
        <v>1087</v>
      </c>
      <c r="C77">
        <v>1050</v>
      </c>
      <c r="D77">
        <f>1087-1050</f>
        <v>37</v>
      </c>
    </row>
    <row r="78" spans="1:5" x14ac:dyDescent="0.25">
      <c r="A78" s="2">
        <v>10</v>
      </c>
      <c r="B78" s="2">
        <v>1860</v>
      </c>
      <c r="C78">
        <v>1860</v>
      </c>
      <c r="D78">
        <v>0</v>
      </c>
    </row>
    <row r="79" spans="1:5" x14ac:dyDescent="0.25">
      <c r="A79" t="s">
        <v>4</v>
      </c>
      <c r="C79">
        <f>1050+1860</f>
        <v>2910</v>
      </c>
      <c r="D79">
        <v>37</v>
      </c>
    </row>
    <row r="80" spans="1:5" x14ac:dyDescent="0.25">
      <c r="A80" s="16" t="s">
        <v>11</v>
      </c>
      <c r="B80" s="16"/>
      <c r="C80" s="16"/>
      <c r="D80" s="16"/>
      <c r="E80" s="16"/>
    </row>
    <row r="81" spans="1:8" x14ac:dyDescent="0.25">
      <c r="A81" s="2">
        <v>5</v>
      </c>
      <c r="B81" s="7">
        <v>379</v>
      </c>
      <c r="C81">
        <v>379</v>
      </c>
      <c r="D81">
        <v>0</v>
      </c>
    </row>
    <row r="82" spans="1:8" x14ac:dyDescent="0.25">
      <c r="A82" t="s">
        <v>4</v>
      </c>
    </row>
    <row r="83" spans="1:8" x14ac:dyDescent="0.25">
      <c r="E83" s="17" t="s">
        <v>18</v>
      </c>
      <c r="F83" s="17"/>
      <c r="G83" t="s">
        <v>6</v>
      </c>
    </row>
    <row r="84" spans="1:8" x14ac:dyDescent="0.25">
      <c r="E84" t="s">
        <v>20</v>
      </c>
      <c r="F84">
        <v>8494</v>
      </c>
    </row>
    <row r="85" spans="1:8" x14ac:dyDescent="0.25">
      <c r="E85" t="s">
        <v>24</v>
      </c>
      <c r="F85">
        <f>1978+3032+2910+379</f>
        <v>8299</v>
      </c>
    </row>
    <row r="86" spans="1:8" x14ac:dyDescent="0.25">
      <c r="E86" t="s">
        <v>21</v>
      </c>
      <c r="F86">
        <f>37+149+9</f>
        <v>195</v>
      </c>
    </row>
    <row r="87" spans="1:8" x14ac:dyDescent="0.25">
      <c r="E87" t="s">
        <v>22</v>
      </c>
      <c r="F87">
        <f>1860+763+379+1811</f>
        <v>4813</v>
      </c>
    </row>
    <row r="88" spans="1:8" x14ac:dyDescent="0.25">
      <c r="E88" t="s">
        <v>23</v>
      </c>
      <c r="F88">
        <f>8494-4813</f>
        <v>3681</v>
      </c>
    </row>
    <row r="89" spans="1:8" x14ac:dyDescent="0.25">
      <c r="A89" s="15" t="s">
        <v>12</v>
      </c>
      <c r="B89" s="15"/>
      <c r="C89" s="15"/>
      <c r="D89" s="15"/>
      <c r="E89" s="15"/>
      <c r="F89" s="15"/>
      <c r="G89" s="15"/>
      <c r="H89" s="15"/>
    </row>
    <row r="90" spans="1:8" x14ac:dyDescent="0.25">
      <c r="A90" s="16" t="s">
        <v>3</v>
      </c>
      <c r="B90" s="16"/>
      <c r="C90" s="16"/>
      <c r="D90" s="16"/>
      <c r="E90" s="16"/>
    </row>
    <row r="91" spans="1:8" x14ac:dyDescent="0.25">
      <c r="A91" s="2">
        <v>4</v>
      </c>
      <c r="B91" s="2">
        <v>1811</v>
      </c>
      <c r="C91" s="1">
        <v>1811</v>
      </c>
      <c r="D91" s="1">
        <v>0</v>
      </c>
      <c r="E91" s="1"/>
    </row>
    <row r="92" spans="1:8" x14ac:dyDescent="0.25">
      <c r="A92">
        <v>1</v>
      </c>
      <c r="B92">
        <v>176</v>
      </c>
      <c r="C92">
        <v>170</v>
      </c>
      <c r="D92">
        <v>6</v>
      </c>
    </row>
    <row r="93" spans="1:8" x14ac:dyDescent="0.25">
      <c r="A93" t="s">
        <v>4</v>
      </c>
      <c r="D93">
        <v>6</v>
      </c>
    </row>
    <row r="94" spans="1:8" x14ac:dyDescent="0.25">
      <c r="A94" s="16" t="s">
        <v>5</v>
      </c>
      <c r="B94" s="16"/>
      <c r="C94" s="16"/>
      <c r="D94" s="16"/>
      <c r="E94" s="16"/>
    </row>
    <row r="95" spans="1:8" x14ac:dyDescent="0.25">
      <c r="A95">
        <v>3</v>
      </c>
      <c r="B95">
        <v>0</v>
      </c>
      <c r="C95">
        <v>0</v>
      </c>
      <c r="D95">
        <f>B95-C95</f>
        <v>0</v>
      </c>
    </row>
    <row r="96" spans="1:8" x14ac:dyDescent="0.25">
      <c r="A96" s="1">
        <v>2</v>
      </c>
      <c r="B96">
        <v>336</v>
      </c>
      <c r="C96">
        <v>296</v>
      </c>
      <c r="D96">
        <f t="shared" ref="D96:D102" si="3">B96-C96</f>
        <v>40</v>
      </c>
    </row>
    <row r="97" spans="1:5" x14ac:dyDescent="0.25">
      <c r="A97" s="3">
        <v>12</v>
      </c>
      <c r="B97">
        <v>15</v>
      </c>
      <c r="C97">
        <v>15</v>
      </c>
      <c r="D97">
        <f t="shared" si="3"/>
        <v>0</v>
      </c>
    </row>
    <row r="98" spans="1:5" x14ac:dyDescent="0.25">
      <c r="A98">
        <v>8</v>
      </c>
      <c r="B98">
        <v>27</v>
      </c>
      <c r="C98">
        <v>27</v>
      </c>
      <c r="D98">
        <f t="shared" si="3"/>
        <v>0</v>
      </c>
    </row>
    <row r="99" spans="1:5" x14ac:dyDescent="0.25">
      <c r="A99">
        <v>11</v>
      </c>
      <c r="B99">
        <v>521</v>
      </c>
      <c r="C99">
        <v>514</v>
      </c>
      <c r="D99">
        <f t="shared" si="3"/>
        <v>7</v>
      </c>
    </row>
    <row r="100" spans="1:5" x14ac:dyDescent="0.25">
      <c r="A100">
        <v>6</v>
      </c>
      <c r="B100">
        <v>349</v>
      </c>
      <c r="C100">
        <v>316</v>
      </c>
      <c r="D100">
        <f t="shared" si="3"/>
        <v>33</v>
      </c>
    </row>
    <row r="101" spans="1:5" x14ac:dyDescent="0.25">
      <c r="A101">
        <v>15</v>
      </c>
      <c r="B101">
        <v>277</v>
      </c>
      <c r="C101">
        <v>232</v>
      </c>
      <c r="D101">
        <f t="shared" si="3"/>
        <v>45</v>
      </c>
    </row>
    <row r="102" spans="1:5" x14ac:dyDescent="0.25">
      <c r="A102" s="2">
        <v>14</v>
      </c>
      <c r="B102" s="2">
        <v>763</v>
      </c>
      <c r="C102">
        <v>763</v>
      </c>
      <c r="D102">
        <f t="shared" si="3"/>
        <v>0</v>
      </c>
    </row>
    <row r="103" spans="1:5" x14ac:dyDescent="0.25">
      <c r="A103" s="1" t="s">
        <v>4</v>
      </c>
      <c r="B103" s="1"/>
      <c r="C103" s="1"/>
      <c r="D103" s="1">
        <f>SUM(D95:D102)</f>
        <v>125</v>
      </c>
      <c r="E103" s="1"/>
    </row>
    <row r="104" spans="1:5" x14ac:dyDescent="0.25">
      <c r="A104" s="16" t="s">
        <v>9</v>
      </c>
      <c r="B104" s="16"/>
      <c r="C104" s="16"/>
      <c r="D104" s="16"/>
      <c r="E104" s="16"/>
    </row>
    <row r="105" spans="1:5" x14ac:dyDescent="0.25">
      <c r="A105">
        <v>9</v>
      </c>
      <c r="B105">
        <v>1087</v>
      </c>
      <c r="C105" s="8">
        <v>1050</v>
      </c>
      <c r="D105">
        <f>37</f>
        <v>37</v>
      </c>
    </row>
    <row r="106" spans="1:5" x14ac:dyDescent="0.25">
      <c r="A106" s="2">
        <v>10</v>
      </c>
      <c r="B106" s="2">
        <v>1860</v>
      </c>
      <c r="C106">
        <v>1860</v>
      </c>
      <c r="D106">
        <v>0</v>
      </c>
    </row>
    <row r="107" spans="1:5" x14ac:dyDescent="0.25">
      <c r="A107" t="s">
        <v>4</v>
      </c>
      <c r="D107">
        <v>37</v>
      </c>
    </row>
    <row r="108" spans="1:5" x14ac:dyDescent="0.25">
      <c r="A108" s="16" t="s">
        <v>11</v>
      </c>
      <c r="B108" s="16"/>
      <c r="C108" s="16"/>
      <c r="D108" s="16"/>
      <c r="E108" s="16"/>
    </row>
    <row r="109" spans="1:5" x14ac:dyDescent="0.25">
      <c r="A109" s="2">
        <v>5</v>
      </c>
      <c r="B109" s="7">
        <v>379</v>
      </c>
      <c r="C109">
        <v>379</v>
      </c>
      <c r="D109">
        <v>0</v>
      </c>
    </row>
    <row r="110" spans="1:5" x14ac:dyDescent="0.25">
      <c r="A110" t="s">
        <v>4</v>
      </c>
      <c r="D110">
        <v>0</v>
      </c>
    </row>
    <row r="111" spans="1:5" x14ac:dyDescent="0.25">
      <c r="A111" s="16" t="s">
        <v>13</v>
      </c>
      <c r="B111" s="16"/>
      <c r="C111" s="16"/>
      <c r="D111" s="16"/>
      <c r="E111" s="16"/>
    </row>
    <row r="112" spans="1:5" x14ac:dyDescent="0.25">
      <c r="A112" s="1">
        <v>13</v>
      </c>
      <c r="B112">
        <v>427</v>
      </c>
      <c r="C112">
        <v>406</v>
      </c>
      <c r="D112">
        <f>427-406</f>
        <v>21</v>
      </c>
    </row>
    <row r="113" spans="1:8" x14ac:dyDescent="0.25">
      <c r="A113" s="7">
        <v>7</v>
      </c>
      <c r="B113" s="7">
        <v>466</v>
      </c>
      <c r="C113">
        <v>466</v>
      </c>
      <c r="D113">
        <v>0</v>
      </c>
      <c r="E113" s="1"/>
    </row>
    <row r="114" spans="1:8" x14ac:dyDescent="0.25">
      <c r="A114" s="1" t="s">
        <v>4</v>
      </c>
      <c r="B114" s="1"/>
      <c r="C114" s="1"/>
      <c r="D114" s="1">
        <v>21</v>
      </c>
      <c r="E114" s="1"/>
    </row>
    <row r="115" spans="1:8" x14ac:dyDescent="0.25">
      <c r="E115" s="17" t="s">
        <v>18</v>
      </c>
      <c r="F115" s="17"/>
      <c r="G115" t="s">
        <v>6</v>
      </c>
    </row>
    <row r="116" spans="1:8" x14ac:dyDescent="0.25">
      <c r="E116" t="s">
        <v>20</v>
      </c>
      <c r="F116">
        <v>8494</v>
      </c>
    </row>
    <row r="117" spans="1:8" x14ac:dyDescent="0.25">
      <c r="E117" t="s">
        <v>24</v>
      </c>
      <c r="F117">
        <f>F116-F118</f>
        <v>8305</v>
      </c>
    </row>
    <row r="118" spans="1:8" x14ac:dyDescent="0.25">
      <c r="E118" t="s">
        <v>21</v>
      </c>
      <c r="F118">
        <f>6+125+37+21</f>
        <v>189</v>
      </c>
    </row>
    <row r="119" spans="1:8" x14ac:dyDescent="0.25">
      <c r="E119" t="s">
        <v>22</v>
      </c>
      <c r="F119">
        <f>1811+763+1860+379+466</f>
        <v>5279</v>
      </c>
    </row>
    <row r="120" spans="1:8" x14ac:dyDescent="0.25">
      <c r="E120" t="s">
        <v>23</v>
      </c>
      <c r="F120">
        <f>F116-F119</f>
        <v>3215</v>
      </c>
    </row>
    <row r="121" spans="1:8" x14ac:dyDescent="0.25">
      <c r="A121" s="15" t="s">
        <v>25</v>
      </c>
      <c r="B121" s="15"/>
      <c r="C121" s="15"/>
      <c r="D121" s="15"/>
      <c r="E121" s="15"/>
      <c r="F121" s="15"/>
      <c r="G121" s="15"/>
      <c r="H121" s="15"/>
    </row>
    <row r="122" spans="1:8" x14ac:dyDescent="0.25">
      <c r="A122" s="16" t="s">
        <v>3</v>
      </c>
      <c r="B122" s="16"/>
      <c r="C122" s="16"/>
      <c r="D122" s="16"/>
      <c r="E122" s="16"/>
    </row>
    <row r="123" spans="1:8" x14ac:dyDescent="0.25">
      <c r="A123">
        <v>4</v>
      </c>
      <c r="B123" s="1">
        <v>1811</v>
      </c>
      <c r="C123">
        <v>1066</v>
      </c>
      <c r="D123">
        <f>B123-C123</f>
        <v>745</v>
      </c>
    </row>
    <row r="124" spans="1:8" x14ac:dyDescent="0.25">
      <c r="A124">
        <v>5</v>
      </c>
      <c r="B124" s="1">
        <v>379</v>
      </c>
      <c r="C124">
        <v>192</v>
      </c>
      <c r="D124">
        <f t="shared" ref="D124:D137" si="4">B124-C124</f>
        <v>187</v>
      </c>
    </row>
    <row r="125" spans="1:8" x14ac:dyDescent="0.25">
      <c r="A125">
        <v>1</v>
      </c>
      <c r="B125">
        <v>176</v>
      </c>
      <c r="C125">
        <v>62</v>
      </c>
      <c r="D125">
        <f t="shared" si="4"/>
        <v>114</v>
      </c>
    </row>
    <row r="126" spans="1:8" x14ac:dyDescent="0.25">
      <c r="A126">
        <v>3</v>
      </c>
      <c r="B126">
        <v>0</v>
      </c>
      <c r="C126">
        <v>0</v>
      </c>
      <c r="D126">
        <f t="shared" si="4"/>
        <v>0</v>
      </c>
    </row>
    <row r="127" spans="1:8" x14ac:dyDescent="0.25">
      <c r="A127" s="1">
        <v>2</v>
      </c>
      <c r="B127">
        <v>336</v>
      </c>
      <c r="C127">
        <v>154</v>
      </c>
      <c r="D127">
        <f t="shared" si="4"/>
        <v>182</v>
      </c>
    </row>
    <row r="128" spans="1:8" x14ac:dyDescent="0.25">
      <c r="A128" s="3">
        <v>12</v>
      </c>
      <c r="B128">
        <v>15</v>
      </c>
      <c r="C128">
        <v>15</v>
      </c>
      <c r="D128">
        <f t="shared" si="4"/>
        <v>0</v>
      </c>
    </row>
    <row r="129" spans="1:7" x14ac:dyDescent="0.25">
      <c r="A129">
        <v>8</v>
      </c>
      <c r="B129">
        <v>27</v>
      </c>
      <c r="C129">
        <v>26</v>
      </c>
      <c r="D129">
        <f t="shared" si="4"/>
        <v>1</v>
      </c>
    </row>
    <row r="130" spans="1:7" x14ac:dyDescent="0.25">
      <c r="A130">
        <v>11</v>
      </c>
      <c r="B130">
        <v>521</v>
      </c>
      <c r="C130">
        <v>356</v>
      </c>
      <c r="D130">
        <f t="shared" si="4"/>
        <v>165</v>
      </c>
    </row>
    <row r="131" spans="1:7" x14ac:dyDescent="0.25">
      <c r="A131">
        <v>6</v>
      </c>
      <c r="B131">
        <v>349</v>
      </c>
      <c r="C131">
        <v>189</v>
      </c>
      <c r="D131">
        <f t="shared" si="4"/>
        <v>160</v>
      </c>
    </row>
    <row r="132" spans="1:7" x14ac:dyDescent="0.25">
      <c r="A132">
        <v>15</v>
      </c>
      <c r="B132">
        <v>277</v>
      </c>
      <c r="C132">
        <v>130</v>
      </c>
      <c r="D132">
        <f t="shared" si="4"/>
        <v>147</v>
      </c>
    </row>
    <row r="133" spans="1:7" x14ac:dyDescent="0.25">
      <c r="A133">
        <v>14</v>
      </c>
      <c r="B133">
        <v>763</v>
      </c>
      <c r="C133">
        <v>422</v>
      </c>
      <c r="D133">
        <f t="shared" si="4"/>
        <v>341</v>
      </c>
    </row>
    <row r="134" spans="1:7" x14ac:dyDescent="0.25">
      <c r="A134" s="1">
        <v>13</v>
      </c>
      <c r="B134">
        <v>427</v>
      </c>
      <c r="C134">
        <v>386</v>
      </c>
      <c r="D134">
        <f t="shared" si="4"/>
        <v>41</v>
      </c>
    </row>
    <row r="135" spans="1:7" x14ac:dyDescent="0.25">
      <c r="A135" s="2">
        <v>10</v>
      </c>
      <c r="B135" s="2">
        <v>1860</v>
      </c>
      <c r="C135">
        <v>1860</v>
      </c>
      <c r="D135">
        <f t="shared" si="4"/>
        <v>0</v>
      </c>
    </row>
    <row r="136" spans="1:7" x14ac:dyDescent="0.25">
      <c r="A136" s="1">
        <v>7</v>
      </c>
      <c r="B136">
        <v>466</v>
      </c>
      <c r="C136">
        <v>282</v>
      </c>
      <c r="D136">
        <f t="shared" si="4"/>
        <v>184</v>
      </c>
    </row>
    <row r="137" spans="1:7" x14ac:dyDescent="0.25">
      <c r="A137">
        <v>9</v>
      </c>
      <c r="B137">
        <v>1087</v>
      </c>
      <c r="C137">
        <v>898</v>
      </c>
      <c r="D137">
        <f t="shared" si="4"/>
        <v>189</v>
      </c>
    </row>
    <row r="138" spans="1:7" x14ac:dyDescent="0.25">
      <c r="A138" t="s">
        <v>4</v>
      </c>
      <c r="B138">
        <f>SUM(B123:B137)</f>
        <v>8494</v>
      </c>
      <c r="C138">
        <f>SUM(C123:C137)</f>
        <v>6038</v>
      </c>
      <c r="D138">
        <f>SUM(D123:D137)</f>
        <v>2456</v>
      </c>
    </row>
    <row r="139" spans="1:7" x14ac:dyDescent="0.25">
      <c r="E139" s="17" t="s">
        <v>18</v>
      </c>
      <c r="F139" s="17"/>
      <c r="G139" t="s">
        <v>6</v>
      </c>
    </row>
    <row r="140" spans="1:7" x14ac:dyDescent="0.25">
      <c r="E140" t="s">
        <v>20</v>
      </c>
      <c r="F140">
        <v>8494</v>
      </c>
    </row>
    <row r="141" spans="1:7" x14ac:dyDescent="0.25">
      <c r="E141" t="s">
        <v>24</v>
      </c>
      <c r="F141">
        <v>6038</v>
      </c>
      <c r="G141">
        <f>(F141/F140)*100</f>
        <v>71.085472097951495</v>
      </c>
    </row>
    <row r="142" spans="1:7" x14ac:dyDescent="0.25">
      <c r="E142" t="s">
        <v>21</v>
      </c>
      <c r="F142">
        <v>2456</v>
      </c>
      <c r="G142">
        <f>100-G141</f>
        <v>28.914527902048505</v>
      </c>
    </row>
    <row r="143" spans="1:7" x14ac:dyDescent="0.25">
      <c r="E143" t="s">
        <v>22</v>
      </c>
      <c r="F143">
        <f>1860+2456</f>
        <v>4316</v>
      </c>
      <c r="G143">
        <f>(F143/F140)*100</f>
        <v>50.812338121026613</v>
      </c>
    </row>
    <row r="144" spans="1:7" x14ac:dyDescent="0.25">
      <c r="E144" t="s">
        <v>23</v>
      </c>
      <c r="F144">
        <f>8494-4316</f>
        <v>4178</v>
      </c>
      <c r="G144">
        <f>100-G143</f>
        <v>49.187661878973387</v>
      </c>
    </row>
  </sheetData>
  <mergeCells count="25">
    <mergeCell ref="A121:H121"/>
    <mergeCell ref="A122:E122"/>
    <mergeCell ref="E139:F139"/>
    <mergeCell ref="E115:F115"/>
    <mergeCell ref="A76:E76"/>
    <mergeCell ref="A80:E80"/>
    <mergeCell ref="A89:H89"/>
    <mergeCell ref="A90:E90"/>
    <mergeCell ref="E83:F83"/>
    <mergeCell ref="A94:E94"/>
    <mergeCell ref="A104:E104"/>
    <mergeCell ref="A108:E108"/>
    <mergeCell ref="A111:E111"/>
    <mergeCell ref="A59:H59"/>
    <mergeCell ref="A60:E60"/>
    <mergeCell ref="A64:E64"/>
    <mergeCell ref="A3:H3"/>
    <mergeCell ref="A31:H31"/>
    <mergeCell ref="A32:E32"/>
    <mergeCell ref="A37:E37"/>
    <mergeCell ref="A49:E49"/>
    <mergeCell ref="E53:F53"/>
    <mergeCell ref="A4:E4"/>
    <mergeCell ref="A10:E10"/>
    <mergeCell ref="E24:F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44"/>
  <sheetViews>
    <sheetView topLeftCell="A126" zoomScaleNormal="100" workbookViewId="0">
      <selection activeCell="I141" sqref="I141:I144"/>
    </sheetView>
  </sheetViews>
  <sheetFormatPr defaultRowHeight="15" x14ac:dyDescent="0.25"/>
  <cols>
    <col min="1" max="1" width="8" bestFit="1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8" max="8" width="12.5703125" bestFit="1" customWidth="1"/>
    <col min="10" max="10" width="10.28515625" customWidth="1"/>
  </cols>
  <sheetData>
    <row r="3" spans="1:8" x14ac:dyDescent="0.25">
      <c r="A3" s="15" t="s">
        <v>7</v>
      </c>
      <c r="B3" s="15"/>
      <c r="C3" s="15"/>
      <c r="D3" s="15"/>
      <c r="E3" s="15"/>
      <c r="F3" s="15"/>
      <c r="G3" s="15"/>
      <c r="H3" s="15"/>
    </row>
    <row r="4" spans="1:8" x14ac:dyDescent="0.25">
      <c r="A4" s="16" t="s">
        <v>3</v>
      </c>
      <c r="B4" s="16"/>
      <c r="C4" s="16"/>
      <c r="D4" s="16"/>
      <c r="E4" s="16"/>
    </row>
    <row r="5" spans="1:8" x14ac:dyDescent="0.25">
      <c r="A5" t="s">
        <v>0</v>
      </c>
      <c r="B5" t="s">
        <v>1</v>
      </c>
      <c r="C5" t="s">
        <v>19</v>
      </c>
      <c r="D5" t="s">
        <v>2</v>
      </c>
    </row>
    <row r="6" spans="1:8" x14ac:dyDescent="0.25">
      <c r="A6" s="2">
        <v>4</v>
      </c>
      <c r="B6" s="2">
        <v>2275</v>
      </c>
      <c r="C6" s="1">
        <v>2275</v>
      </c>
      <c r="D6" s="1">
        <v>0</v>
      </c>
      <c r="E6" s="1"/>
    </row>
    <row r="7" spans="1:8" x14ac:dyDescent="0.25">
      <c r="A7" s="1">
        <v>5</v>
      </c>
      <c r="B7">
        <v>1055</v>
      </c>
      <c r="C7" s="1">
        <v>951</v>
      </c>
      <c r="D7">
        <f>1055 - 951</f>
        <v>104</v>
      </c>
      <c r="E7" s="1"/>
    </row>
    <row r="8" spans="1:8" x14ac:dyDescent="0.25">
      <c r="A8" s="1">
        <v>1</v>
      </c>
      <c r="B8">
        <v>2150</v>
      </c>
      <c r="C8" s="1">
        <v>1911</v>
      </c>
      <c r="D8">
        <f>2150 - 1911</f>
        <v>239</v>
      </c>
      <c r="E8" s="1"/>
    </row>
    <row r="9" spans="1:8" x14ac:dyDescent="0.25">
      <c r="A9" s="1" t="s">
        <v>4</v>
      </c>
      <c r="B9">
        <f>SUM(B6:B8)</f>
        <v>5480</v>
      </c>
      <c r="C9">
        <f>SUM(C6:C8)</f>
        <v>5137</v>
      </c>
      <c r="D9">
        <f>104 + 239</f>
        <v>343</v>
      </c>
    </row>
    <row r="10" spans="1:8" x14ac:dyDescent="0.25">
      <c r="A10" s="16" t="s">
        <v>5</v>
      </c>
      <c r="B10" s="16"/>
      <c r="C10" s="16"/>
      <c r="D10" s="16"/>
      <c r="E10" s="16"/>
    </row>
    <row r="11" spans="1:8" x14ac:dyDescent="0.25">
      <c r="A11">
        <v>3</v>
      </c>
      <c r="B11">
        <v>4</v>
      </c>
      <c r="C11">
        <v>4</v>
      </c>
      <c r="D11">
        <f t="shared" ref="D11:D22" si="0">B11-C11</f>
        <v>0</v>
      </c>
    </row>
    <row r="12" spans="1:8" x14ac:dyDescent="0.25">
      <c r="A12">
        <v>2</v>
      </c>
      <c r="B12">
        <v>296</v>
      </c>
      <c r="C12">
        <v>289</v>
      </c>
      <c r="D12">
        <f t="shared" si="0"/>
        <v>7</v>
      </c>
    </row>
    <row r="13" spans="1:8" x14ac:dyDescent="0.25">
      <c r="A13">
        <v>12</v>
      </c>
      <c r="B13">
        <v>0</v>
      </c>
      <c r="C13">
        <v>0</v>
      </c>
      <c r="D13">
        <f t="shared" si="0"/>
        <v>0</v>
      </c>
    </row>
    <row r="14" spans="1:8" x14ac:dyDescent="0.25">
      <c r="A14">
        <v>8</v>
      </c>
      <c r="B14">
        <v>9</v>
      </c>
      <c r="C14">
        <v>9</v>
      </c>
      <c r="D14">
        <f t="shared" si="0"/>
        <v>0</v>
      </c>
    </row>
    <row r="15" spans="1:8" x14ac:dyDescent="0.25">
      <c r="A15">
        <v>11</v>
      </c>
      <c r="B15">
        <v>690</v>
      </c>
      <c r="C15">
        <v>679</v>
      </c>
      <c r="D15">
        <f t="shared" si="0"/>
        <v>11</v>
      </c>
    </row>
    <row r="16" spans="1:8" x14ac:dyDescent="0.25">
      <c r="A16">
        <v>6</v>
      </c>
      <c r="B16">
        <v>632</v>
      </c>
      <c r="C16">
        <v>616</v>
      </c>
      <c r="D16">
        <f t="shared" si="0"/>
        <v>16</v>
      </c>
    </row>
    <row r="17" spans="1:8" x14ac:dyDescent="0.25">
      <c r="A17" s="5">
        <v>15</v>
      </c>
      <c r="B17">
        <v>432</v>
      </c>
      <c r="C17">
        <v>418</v>
      </c>
      <c r="D17">
        <f t="shared" si="0"/>
        <v>14</v>
      </c>
    </row>
    <row r="18" spans="1:8" x14ac:dyDescent="0.25">
      <c r="A18">
        <v>14</v>
      </c>
      <c r="B18">
        <v>392</v>
      </c>
      <c r="C18">
        <v>356</v>
      </c>
      <c r="D18">
        <f t="shared" si="0"/>
        <v>36</v>
      </c>
    </row>
    <row r="19" spans="1:8" x14ac:dyDescent="0.25">
      <c r="A19" s="1">
        <v>13</v>
      </c>
      <c r="B19">
        <v>407</v>
      </c>
      <c r="C19">
        <v>349</v>
      </c>
      <c r="D19">
        <f t="shared" si="0"/>
        <v>58</v>
      </c>
    </row>
    <row r="20" spans="1:8" x14ac:dyDescent="0.25">
      <c r="A20" s="2">
        <v>10</v>
      </c>
      <c r="B20" s="2">
        <v>1963</v>
      </c>
      <c r="C20" s="1">
        <v>1963</v>
      </c>
      <c r="D20">
        <f t="shared" si="0"/>
        <v>0</v>
      </c>
      <c r="E20" s="1"/>
    </row>
    <row r="21" spans="1:8" x14ac:dyDescent="0.25">
      <c r="A21" s="1">
        <v>7</v>
      </c>
      <c r="B21">
        <v>497</v>
      </c>
      <c r="C21">
        <v>449</v>
      </c>
      <c r="D21">
        <f t="shared" si="0"/>
        <v>48</v>
      </c>
    </row>
    <row r="22" spans="1:8" x14ac:dyDescent="0.25">
      <c r="A22" s="1">
        <v>9</v>
      </c>
      <c r="B22">
        <v>1410</v>
      </c>
      <c r="C22">
        <v>1391</v>
      </c>
      <c r="D22">
        <f t="shared" si="0"/>
        <v>19</v>
      </c>
    </row>
    <row r="23" spans="1:8" x14ac:dyDescent="0.25">
      <c r="A23" t="s">
        <v>4</v>
      </c>
      <c r="B23">
        <f>SUM(B11:B22)</f>
        <v>6732</v>
      </c>
      <c r="C23">
        <f>SUM(C11:C22)</f>
        <v>6523</v>
      </c>
      <c r="D23">
        <f>SUM(D11:D22)</f>
        <v>209</v>
      </c>
    </row>
    <row r="24" spans="1:8" x14ac:dyDescent="0.25">
      <c r="E24" s="17" t="s">
        <v>18</v>
      </c>
      <c r="F24" s="17"/>
    </row>
    <row r="25" spans="1:8" x14ac:dyDescent="0.25">
      <c r="E25" t="s">
        <v>20</v>
      </c>
      <c r="F25">
        <f>B23+B9</f>
        <v>12212</v>
      </c>
      <c r="G25" t="s">
        <v>6</v>
      </c>
    </row>
    <row r="26" spans="1:8" x14ac:dyDescent="0.25">
      <c r="E26" t="s">
        <v>24</v>
      </c>
      <c r="F26">
        <f>6523+5137</f>
        <v>11660</v>
      </c>
      <c r="G26">
        <f>(F26/F25)*100</f>
        <v>95.479855879462832</v>
      </c>
    </row>
    <row r="27" spans="1:8" x14ac:dyDescent="0.25">
      <c r="E27" t="s">
        <v>21</v>
      </c>
      <c r="F27">
        <f>209+343</f>
        <v>552</v>
      </c>
      <c r="G27">
        <f>100-G26</f>
        <v>4.520144120537168</v>
      </c>
    </row>
    <row r="28" spans="1:8" x14ac:dyDescent="0.25">
      <c r="E28" t="s">
        <v>22</v>
      </c>
      <c r="F28">
        <f>B6+B20+F27</f>
        <v>4790</v>
      </c>
      <c r="G28">
        <f>(F28/F25)*100</f>
        <v>39.223714379299054</v>
      </c>
    </row>
    <row r="29" spans="1:8" x14ac:dyDescent="0.25">
      <c r="E29" t="s">
        <v>23</v>
      </c>
      <c r="F29">
        <f>F25-F28</f>
        <v>7422</v>
      </c>
      <c r="G29">
        <f>100-G28</f>
        <v>60.776285620700946</v>
      </c>
    </row>
    <row r="31" spans="1:8" x14ac:dyDescent="0.25">
      <c r="A31" s="15" t="s">
        <v>8</v>
      </c>
      <c r="B31" s="15"/>
      <c r="C31" s="15"/>
      <c r="D31" s="15"/>
      <c r="E31" s="15"/>
      <c r="F31" s="15"/>
      <c r="G31" s="15"/>
      <c r="H31" s="15"/>
    </row>
    <row r="32" spans="1:8" x14ac:dyDescent="0.25">
      <c r="A32" s="16" t="s">
        <v>3</v>
      </c>
      <c r="B32" s="16"/>
      <c r="C32" s="16"/>
      <c r="D32" s="16"/>
      <c r="E32" s="16"/>
    </row>
    <row r="33" spans="1:5" x14ac:dyDescent="0.25">
      <c r="A33" s="2">
        <v>4</v>
      </c>
      <c r="B33" s="2">
        <v>2275</v>
      </c>
      <c r="C33" s="1">
        <v>2275</v>
      </c>
      <c r="D33">
        <f>B33-C33</f>
        <v>0</v>
      </c>
      <c r="E33" s="1"/>
    </row>
    <row r="34" spans="1:5" x14ac:dyDescent="0.25">
      <c r="A34">
        <v>5</v>
      </c>
      <c r="B34">
        <v>1055</v>
      </c>
      <c r="C34" s="1">
        <v>957</v>
      </c>
      <c r="D34">
        <f>B34-C34</f>
        <v>98</v>
      </c>
      <c r="E34" s="1"/>
    </row>
    <row r="35" spans="1:5" x14ac:dyDescent="0.25">
      <c r="A35" s="5">
        <v>1</v>
      </c>
      <c r="B35">
        <v>2150</v>
      </c>
      <c r="C35" s="1">
        <v>1920</v>
      </c>
      <c r="D35">
        <f>B35-C35</f>
        <v>230</v>
      </c>
      <c r="E35" s="1"/>
    </row>
    <row r="36" spans="1:5" x14ac:dyDescent="0.25">
      <c r="A36" t="s">
        <v>4</v>
      </c>
      <c r="B36">
        <f>SUM(B33:B35)</f>
        <v>5480</v>
      </c>
      <c r="C36">
        <f>SUM(C33:C35)</f>
        <v>5152</v>
      </c>
      <c r="D36">
        <f>98+230</f>
        <v>328</v>
      </c>
    </row>
    <row r="37" spans="1:5" x14ac:dyDescent="0.25">
      <c r="A37" s="16" t="s">
        <v>5</v>
      </c>
      <c r="B37" s="16"/>
      <c r="C37" s="16"/>
      <c r="D37" s="16"/>
      <c r="E37" s="16"/>
    </row>
    <row r="38" spans="1:5" x14ac:dyDescent="0.25">
      <c r="A38">
        <v>3</v>
      </c>
      <c r="B38">
        <v>4</v>
      </c>
      <c r="C38">
        <v>4</v>
      </c>
      <c r="D38">
        <f t="shared" ref="D38:D47" si="1">B38-C38</f>
        <v>0</v>
      </c>
    </row>
    <row r="39" spans="1:5" x14ac:dyDescent="0.25">
      <c r="A39">
        <v>2</v>
      </c>
      <c r="B39">
        <v>296</v>
      </c>
      <c r="C39">
        <v>289</v>
      </c>
      <c r="D39">
        <f t="shared" si="1"/>
        <v>7</v>
      </c>
    </row>
    <row r="40" spans="1:5" x14ac:dyDescent="0.25">
      <c r="A40">
        <v>12</v>
      </c>
      <c r="B40">
        <v>0</v>
      </c>
      <c r="C40">
        <v>0</v>
      </c>
      <c r="D40">
        <f t="shared" si="1"/>
        <v>0</v>
      </c>
    </row>
    <row r="41" spans="1:5" x14ac:dyDescent="0.25">
      <c r="A41">
        <v>8</v>
      </c>
      <c r="B41">
        <v>9</v>
      </c>
      <c r="C41">
        <v>9</v>
      </c>
      <c r="D41">
        <f t="shared" si="1"/>
        <v>0</v>
      </c>
    </row>
    <row r="42" spans="1:5" x14ac:dyDescent="0.25">
      <c r="A42" s="2">
        <v>11</v>
      </c>
      <c r="B42" s="2">
        <v>690</v>
      </c>
      <c r="C42">
        <v>690</v>
      </c>
      <c r="D42">
        <f t="shared" si="1"/>
        <v>0</v>
      </c>
    </row>
    <row r="43" spans="1:5" x14ac:dyDescent="0.25">
      <c r="A43" s="1">
        <v>6</v>
      </c>
      <c r="B43">
        <v>632</v>
      </c>
      <c r="C43">
        <v>616</v>
      </c>
      <c r="D43">
        <f t="shared" si="1"/>
        <v>16</v>
      </c>
    </row>
    <row r="44" spans="1:5" x14ac:dyDescent="0.25">
      <c r="A44" s="1">
        <v>15</v>
      </c>
      <c r="B44">
        <v>432</v>
      </c>
      <c r="C44">
        <v>428</v>
      </c>
      <c r="D44">
        <f t="shared" si="1"/>
        <v>4</v>
      </c>
    </row>
    <row r="45" spans="1:5" x14ac:dyDescent="0.25">
      <c r="A45" s="1">
        <v>14</v>
      </c>
      <c r="B45">
        <v>392</v>
      </c>
      <c r="C45">
        <v>356</v>
      </c>
      <c r="D45">
        <f t="shared" si="1"/>
        <v>36</v>
      </c>
    </row>
    <row r="46" spans="1:5" x14ac:dyDescent="0.25">
      <c r="A46">
        <v>13</v>
      </c>
      <c r="B46">
        <v>407</v>
      </c>
      <c r="C46">
        <v>351</v>
      </c>
      <c r="D46">
        <f t="shared" si="1"/>
        <v>56</v>
      </c>
    </row>
    <row r="47" spans="1:5" x14ac:dyDescent="0.25">
      <c r="A47" s="1">
        <v>7</v>
      </c>
      <c r="B47">
        <v>497</v>
      </c>
      <c r="C47">
        <v>453</v>
      </c>
      <c r="D47">
        <f t="shared" si="1"/>
        <v>44</v>
      </c>
    </row>
    <row r="48" spans="1:5" x14ac:dyDescent="0.25">
      <c r="A48" t="s">
        <v>4</v>
      </c>
      <c r="C48">
        <f>SUM(C38:C47)</f>
        <v>3196</v>
      </c>
      <c r="D48">
        <f>SUM(D38:D47)</f>
        <v>163</v>
      </c>
    </row>
    <row r="49" spans="1:8" x14ac:dyDescent="0.25">
      <c r="A49" s="16" t="s">
        <v>9</v>
      </c>
      <c r="B49" s="16"/>
      <c r="C49" s="16"/>
      <c r="D49" s="16"/>
      <c r="E49" s="16"/>
    </row>
    <row r="50" spans="1:8" x14ac:dyDescent="0.25">
      <c r="A50">
        <v>9</v>
      </c>
      <c r="B50">
        <v>1410</v>
      </c>
      <c r="C50">
        <v>1395</v>
      </c>
      <c r="D50">
        <f>1410 - 1395</f>
        <v>15</v>
      </c>
    </row>
    <row r="51" spans="1:8" x14ac:dyDescent="0.25">
      <c r="A51" s="2">
        <v>10</v>
      </c>
      <c r="B51" s="2">
        <v>1963</v>
      </c>
      <c r="C51" s="1">
        <v>1963</v>
      </c>
      <c r="D51" s="1">
        <v>0</v>
      </c>
      <c r="E51" s="1"/>
    </row>
    <row r="52" spans="1:8" x14ac:dyDescent="0.25">
      <c r="A52" t="s">
        <v>4</v>
      </c>
      <c r="C52">
        <f>SUM(C50:C51)</f>
        <v>3358</v>
      </c>
      <c r="D52">
        <v>15</v>
      </c>
    </row>
    <row r="53" spans="1:8" x14ac:dyDescent="0.25">
      <c r="E53" s="17" t="s">
        <v>18</v>
      </c>
      <c r="F53" s="17"/>
    </row>
    <row r="54" spans="1:8" x14ac:dyDescent="0.25">
      <c r="E54" t="s">
        <v>20</v>
      </c>
      <c r="F54">
        <v>12212</v>
      </c>
      <c r="G54" t="s">
        <v>6</v>
      </c>
    </row>
    <row r="55" spans="1:8" x14ac:dyDescent="0.25">
      <c r="E55" t="s">
        <v>24</v>
      </c>
      <c r="F55">
        <f>12212-506</f>
        <v>11706</v>
      </c>
      <c r="G55">
        <f>(F55/F54)*100</f>
        <v>95.856534556174253</v>
      </c>
    </row>
    <row r="56" spans="1:8" x14ac:dyDescent="0.25">
      <c r="E56" t="s">
        <v>21</v>
      </c>
      <c r="F56">
        <f>328+163+15</f>
        <v>506</v>
      </c>
      <c r="G56">
        <f>100-G55</f>
        <v>4.1434654438257468</v>
      </c>
    </row>
    <row r="57" spans="1:8" x14ac:dyDescent="0.25">
      <c r="E57" t="s">
        <v>22</v>
      </c>
      <c r="F57">
        <f>B51+B42+B33+F56</f>
        <v>5434</v>
      </c>
      <c r="G57">
        <f>(F57/F54)*100</f>
        <v>44.497215853259085</v>
      </c>
    </row>
    <row r="58" spans="1:8" x14ac:dyDescent="0.25">
      <c r="E58" t="s">
        <v>23</v>
      </c>
      <c r="F58">
        <f>F54-F57</f>
        <v>6778</v>
      </c>
      <c r="G58">
        <f>100-G57</f>
        <v>55.502784146740915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6" t="s">
        <v>3</v>
      </c>
      <c r="B60" s="16"/>
      <c r="C60" s="16"/>
      <c r="D60" s="16"/>
      <c r="E60" s="16"/>
    </row>
    <row r="61" spans="1:8" x14ac:dyDescent="0.25">
      <c r="A61" s="2">
        <v>4</v>
      </c>
      <c r="B61" s="2">
        <v>2275</v>
      </c>
      <c r="C61" s="1">
        <v>2275</v>
      </c>
      <c r="D61" s="1">
        <v>0</v>
      </c>
      <c r="E61" s="1"/>
    </row>
    <row r="62" spans="1:8" x14ac:dyDescent="0.25">
      <c r="A62">
        <v>1</v>
      </c>
      <c r="B62">
        <v>2150</v>
      </c>
      <c r="C62" s="1">
        <v>2016</v>
      </c>
      <c r="D62">
        <f>2150-2016</f>
        <v>134</v>
      </c>
      <c r="E62" s="1"/>
    </row>
    <row r="63" spans="1:8" x14ac:dyDescent="0.25">
      <c r="A63" t="s">
        <v>4</v>
      </c>
      <c r="D63">
        <v>134</v>
      </c>
    </row>
    <row r="64" spans="1:8" x14ac:dyDescent="0.25">
      <c r="A64" s="16" t="s">
        <v>5</v>
      </c>
      <c r="B64" s="16"/>
      <c r="C64" s="16"/>
      <c r="D64" s="16"/>
      <c r="E64" s="16"/>
    </row>
    <row r="65" spans="1:5" x14ac:dyDescent="0.25">
      <c r="A65">
        <v>3</v>
      </c>
      <c r="B65">
        <v>4</v>
      </c>
      <c r="C65">
        <v>4</v>
      </c>
      <c r="D65">
        <f t="shared" ref="D65:D74" si="2">B65-C65</f>
        <v>0</v>
      </c>
    </row>
    <row r="66" spans="1:5" x14ac:dyDescent="0.25">
      <c r="A66" s="1">
        <v>2</v>
      </c>
      <c r="B66">
        <v>296</v>
      </c>
      <c r="C66">
        <v>289</v>
      </c>
      <c r="D66">
        <f t="shared" si="2"/>
        <v>7</v>
      </c>
    </row>
    <row r="67" spans="1:5" x14ac:dyDescent="0.25">
      <c r="A67" s="3">
        <v>12</v>
      </c>
      <c r="B67">
        <v>0</v>
      </c>
      <c r="C67">
        <v>0</v>
      </c>
      <c r="D67">
        <f t="shared" si="2"/>
        <v>0</v>
      </c>
    </row>
    <row r="68" spans="1:5" x14ac:dyDescent="0.25">
      <c r="A68">
        <v>8</v>
      </c>
      <c r="B68">
        <v>9</v>
      </c>
      <c r="C68">
        <v>9</v>
      </c>
      <c r="D68">
        <f t="shared" si="2"/>
        <v>0</v>
      </c>
    </row>
    <row r="69" spans="1:5" x14ac:dyDescent="0.25">
      <c r="A69" s="2">
        <v>11</v>
      </c>
      <c r="B69" s="2">
        <v>690</v>
      </c>
      <c r="C69">
        <v>690</v>
      </c>
      <c r="D69">
        <f t="shared" si="2"/>
        <v>0</v>
      </c>
    </row>
    <row r="70" spans="1:5" x14ac:dyDescent="0.25">
      <c r="A70">
        <v>6</v>
      </c>
      <c r="B70">
        <v>632</v>
      </c>
      <c r="C70">
        <v>619</v>
      </c>
      <c r="D70">
        <f t="shared" si="2"/>
        <v>13</v>
      </c>
    </row>
    <row r="71" spans="1:5" x14ac:dyDescent="0.25">
      <c r="A71">
        <v>15</v>
      </c>
      <c r="B71">
        <v>432</v>
      </c>
      <c r="C71">
        <v>428</v>
      </c>
      <c r="D71">
        <f t="shared" si="2"/>
        <v>4</v>
      </c>
    </row>
    <row r="72" spans="1:5" x14ac:dyDescent="0.25">
      <c r="A72">
        <v>14</v>
      </c>
      <c r="B72">
        <v>392</v>
      </c>
      <c r="C72">
        <v>361</v>
      </c>
      <c r="D72">
        <f t="shared" si="2"/>
        <v>31</v>
      </c>
    </row>
    <row r="73" spans="1:5" x14ac:dyDescent="0.25">
      <c r="A73" s="1">
        <v>13</v>
      </c>
      <c r="B73">
        <v>407</v>
      </c>
      <c r="C73">
        <v>384</v>
      </c>
      <c r="D73">
        <f t="shared" si="2"/>
        <v>23</v>
      </c>
    </row>
    <row r="74" spans="1:5" x14ac:dyDescent="0.25">
      <c r="A74" s="1">
        <v>7</v>
      </c>
      <c r="B74">
        <v>497</v>
      </c>
      <c r="C74">
        <v>475</v>
      </c>
      <c r="D74">
        <f t="shared" si="2"/>
        <v>22</v>
      </c>
    </row>
    <row r="75" spans="1:5" x14ac:dyDescent="0.25">
      <c r="A75" t="s">
        <v>4</v>
      </c>
      <c r="D75">
        <f>SUM(D65:D74)</f>
        <v>100</v>
      </c>
    </row>
    <row r="76" spans="1:5" x14ac:dyDescent="0.25">
      <c r="A76" s="16" t="s">
        <v>9</v>
      </c>
      <c r="B76" s="16"/>
      <c r="C76" s="16"/>
      <c r="D76" s="16"/>
      <c r="E76" s="16"/>
    </row>
    <row r="77" spans="1:5" x14ac:dyDescent="0.25">
      <c r="A77">
        <v>9</v>
      </c>
      <c r="B77">
        <v>1410</v>
      </c>
      <c r="C77">
        <v>1395</v>
      </c>
      <c r="D77">
        <f>1410-1395</f>
        <v>15</v>
      </c>
    </row>
    <row r="78" spans="1:5" x14ac:dyDescent="0.25">
      <c r="A78" s="2">
        <v>10</v>
      </c>
      <c r="B78" s="2">
        <v>1963</v>
      </c>
      <c r="C78" s="1">
        <v>1963</v>
      </c>
      <c r="D78" s="1">
        <v>0</v>
      </c>
      <c r="E78" s="1"/>
    </row>
    <row r="79" spans="1:5" x14ac:dyDescent="0.25">
      <c r="A79" t="s">
        <v>4</v>
      </c>
      <c r="D79">
        <v>15</v>
      </c>
    </row>
    <row r="80" spans="1:5" x14ac:dyDescent="0.25">
      <c r="A80" s="16" t="s">
        <v>11</v>
      </c>
      <c r="B80" s="16"/>
      <c r="C80" s="16"/>
      <c r="D80" s="16"/>
      <c r="E80" s="16"/>
    </row>
    <row r="81" spans="1:8" x14ac:dyDescent="0.25">
      <c r="A81" s="2">
        <v>5</v>
      </c>
      <c r="B81" s="2">
        <v>1055</v>
      </c>
      <c r="C81" s="1">
        <v>1055</v>
      </c>
      <c r="D81" s="1">
        <v>0</v>
      </c>
      <c r="E81" s="1"/>
    </row>
    <row r="82" spans="1:8" x14ac:dyDescent="0.25">
      <c r="A82" t="s">
        <v>4</v>
      </c>
    </row>
    <row r="83" spans="1:8" x14ac:dyDescent="0.25">
      <c r="E83" s="17" t="s">
        <v>18</v>
      </c>
      <c r="F83" s="17"/>
    </row>
    <row r="84" spans="1:8" x14ac:dyDescent="0.25">
      <c r="E84" t="s">
        <v>20</v>
      </c>
      <c r="F84">
        <v>12212</v>
      </c>
      <c r="G84" t="s">
        <v>6</v>
      </c>
    </row>
    <row r="85" spans="1:8" x14ac:dyDescent="0.25">
      <c r="E85" t="s">
        <v>24</v>
      </c>
      <c r="F85">
        <f>12212-249</f>
        <v>11963</v>
      </c>
      <c r="G85">
        <f>(F85/F84)*100</f>
        <v>97.961021945627252</v>
      </c>
    </row>
    <row r="86" spans="1:8" x14ac:dyDescent="0.25">
      <c r="E86" t="s">
        <v>21</v>
      </c>
      <c r="F86">
        <f>249</f>
        <v>249</v>
      </c>
      <c r="G86">
        <f>100-G85</f>
        <v>2.0389780543727483</v>
      </c>
    </row>
    <row r="87" spans="1:8" x14ac:dyDescent="0.25">
      <c r="E87" t="s">
        <v>22</v>
      </c>
      <c r="F87">
        <f>B81+B78+B69+B61+F86</f>
        <v>6232</v>
      </c>
      <c r="G87">
        <f>(F87/F84)*100</f>
        <v>51.031772027513924</v>
      </c>
    </row>
    <row r="88" spans="1:8" x14ac:dyDescent="0.25">
      <c r="E88" t="s">
        <v>23</v>
      </c>
      <c r="F88">
        <f>F84-F87</f>
        <v>5980</v>
      </c>
      <c r="G88">
        <f>100-G87</f>
        <v>48.968227972486076</v>
      </c>
    </row>
    <row r="89" spans="1:8" x14ac:dyDescent="0.25">
      <c r="A89" s="15" t="s">
        <v>12</v>
      </c>
      <c r="B89" s="15"/>
      <c r="C89" s="15"/>
      <c r="D89" s="15"/>
      <c r="E89" s="15"/>
      <c r="F89" s="15"/>
      <c r="G89" s="15"/>
      <c r="H89" s="15"/>
    </row>
    <row r="90" spans="1:8" x14ac:dyDescent="0.25">
      <c r="A90" s="16" t="s">
        <v>3</v>
      </c>
      <c r="B90" s="16"/>
      <c r="C90" s="16"/>
      <c r="D90" s="16"/>
      <c r="E90" s="16"/>
    </row>
    <row r="91" spans="1:8" x14ac:dyDescent="0.25">
      <c r="A91" s="2">
        <v>4</v>
      </c>
      <c r="B91" s="2">
        <v>2275</v>
      </c>
      <c r="C91" s="1">
        <v>2275</v>
      </c>
      <c r="D91" s="1">
        <v>0</v>
      </c>
      <c r="E91" s="1"/>
    </row>
    <row r="92" spans="1:8" x14ac:dyDescent="0.25">
      <c r="A92">
        <v>1</v>
      </c>
      <c r="B92">
        <v>2150</v>
      </c>
      <c r="C92">
        <v>2038</v>
      </c>
      <c r="D92">
        <f>B92-C92</f>
        <v>112</v>
      </c>
    </row>
    <row r="93" spans="1:8" x14ac:dyDescent="0.25">
      <c r="A93" t="s">
        <v>4</v>
      </c>
      <c r="D93">
        <v>112</v>
      </c>
    </row>
    <row r="94" spans="1:8" x14ac:dyDescent="0.25">
      <c r="A94" s="16" t="s">
        <v>5</v>
      </c>
      <c r="B94" s="16"/>
      <c r="C94" s="16"/>
      <c r="D94" s="16"/>
      <c r="E94" s="16"/>
    </row>
    <row r="95" spans="1:8" x14ac:dyDescent="0.25">
      <c r="A95">
        <v>3</v>
      </c>
      <c r="B95">
        <v>4</v>
      </c>
      <c r="C95">
        <v>4</v>
      </c>
      <c r="D95">
        <f>B95-C95</f>
        <v>0</v>
      </c>
    </row>
    <row r="96" spans="1:8" x14ac:dyDescent="0.25">
      <c r="A96" s="1">
        <v>2</v>
      </c>
      <c r="B96">
        <v>296</v>
      </c>
      <c r="C96">
        <v>289</v>
      </c>
      <c r="D96">
        <f t="shared" ref="D96:D102" si="3">B96-C96</f>
        <v>7</v>
      </c>
    </row>
    <row r="97" spans="1:5" x14ac:dyDescent="0.25">
      <c r="A97" s="9">
        <v>12</v>
      </c>
      <c r="B97">
        <v>0</v>
      </c>
      <c r="C97">
        <v>0</v>
      </c>
      <c r="D97">
        <f t="shared" si="3"/>
        <v>0</v>
      </c>
    </row>
    <row r="98" spans="1:5" x14ac:dyDescent="0.25">
      <c r="A98" s="1">
        <v>8</v>
      </c>
      <c r="B98">
        <v>9</v>
      </c>
      <c r="C98">
        <v>9</v>
      </c>
      <c r="D98">
        <f t="shared" si="3"/>
        <v>0</v>
      </c>
    </row>
    <row r="99" spans="1:5" x14ac:dyDescent="0.25">
      <c r="A99" s="2">
        <v>11</v>
      </c>
      <c r="B99" s="2">
        <v>690</v>
      </c>
      <c r="C99">
        <v>690</v>
      </c>
      <c r="D99">
        <f t="shared" si="3"/>
        <v>0</v>
      </c>
    </row>
    <row r="100" spans="1:5" x14ac:dyDescent="0.25">
      <c r="A100">
        <v>6</v>
      </c>
      <c r="B100">
        <v>632</v>
      </c>
      <c r="C100">
        <v>625</v>
      </c>
      <c r="D100">
        <f t="shared" si="3"/>
        <v>7</v>
      </c>
    </row>
    <row r="101" spans="1:5" x14ac:dyDescent="0.25">
      <c r="A101">
        <v>15</v>
      </c>
      <c r="B101">
        <v>432</v>
      </c>
      <c r="C101">
        <v>428</v>
      </c>
      <c r="D101">
        <f t="shared" si="3"/>
        <v>4</v>
      </c>
    </row>
    <row r="102" spans="1:5" x14ac:dyDescent="0.25">
      <c r="A102" s="1">
        <v>14</v>
      </c>
      <c r="B102">
        <v>392</v>
      </c>
      <c r="C102">
        <v>362</v>
      </c>
      <c r="D102">
        <f t="shared" si="3"/>
        <v>30</v>
      </c>
    </row>
    <row r="103" spans="1:5" x14ac:dyDescent="0.25">
      <c r="A103" s="1" t="s">
        <v>4</v>
      </c>
      <c r="B103" s="1"/>
      <c r="C103" s="1"/>
      <c r="D103" s="1">
        <f>SUM(D95:D102)</f>
        <v>48</v>
      </c>
      <c r="E103" s="1"/>
    </row>
    <row r="104" spans="1:5" x14ac:dyDescent="0.25">
      <c r="A104" s="16" t="s">
        <v>9</v>
      </c>
      <c r="B104" s="16"/>
      <c r="C104" s="16"/>
      <c r="D104" s="16"/>
      <c r="E104" s="16"/>
    </row>
    <row r="105" spans="1:5" x14ac:dyDescent="0.25">
      <c r="A105">
        <v>9</v>
      </c>
      <c r="B105">
        <v>1410</v>
      </c>
      <c r="C105" s="8">
        <v>1395</v>
      </c>
      <c r="D105" s="8">
        <v>15</v>
      </c>
    </row>
    <row r="106" spans="1:5" x14ac:dyDescent="0.25">
      <c r="A106" s="2">
        <v>10</v>
      </c>
      <c r="B106" s="2">
        <v>1963</v>
      </c>
      <c r="C106">
        <v>1963</v>
      </c>
      <c r="D106">
        <v>0</v>
      </c>
    </row>
    <row r="107" spans="1:5" x14ac:dyDescent="0.25">
      <c r="A107" t="s">
        <v>4</v>
      </c>
      <c r="D107">
        <v>15</v>
      </c>
    </row>
    <row r="108" spans="1:5" x14ac:dyDescent="0.25">
      <c r="A108" s="16" t="s">
        <v>11</v>
      </c>
      <c r="B108" s="16"/>
      <c r="C108" s="16"/>
      <c r="D108" s="16"/>
      <c r="E108" s="16"/>
    </row>
    <row r="109" spans="1:5" x14ac:dyDescent="0.25">
      <c r="A109" s="2">
        <v>5</v>
      </c>
      <c r="B109" s="2">
        <v>1055</v>
      </c>
      <c r="C109" s="1">
        <v>1055</v>
      </c>
      <c r="D109" s="1">
        <v>0</v>
      </c>
    </row>
    <row r="110" spans="1:5" x14ac:dyDescent="0.25">
      <c r="A110" t="s">
        <v>4</v>
      </c>
    </row>
    <row r="111" spans="1:5" x14ac:dyDescent="0.25">
      <c r="A111" s="16" t="s">
        <v>13</v>
      </c>
      <c r="B111" s="16"/>
      <c r="C111" s="16"/>
      <c r="D111" s="16"/>
      <c r="E111" s="16"/>
    </row>
    <row r="112" spans="1:5" x14ac:dyDescent="0.25">
      <c r="A112" s="1">
        <v>13</v>
      </c>
      <c r="B112">
        <v>407</v>
      </c>
      <c r="C112">
        <v>385</v>
      </c>
      <c r="D112">
        <f>B112-C112</f>
        <v>22</v>
      </c>
    </row>
    <row r="113" spans="1:8" x14ac:dyDescent="0.25">
      <c r="A113" s="7">
        <v>7</v>
      </c>
      <c r="B113" s="2">
        <v>497</v>
      </c>
      <c r="C113">
        <v>494</v>
      </c>
      <c r="D113">
        <v>0</v>
      </c>
      <c r="E113" s="1"/>
    </row>
    <row r="114" spans="1:8" x14ac:dyDescent="0.25">
      <c r="A114" s="1" t="s">
        <v>4</v>
      </c>
      <c r="B114" s="1"/>
      <c r="C114" s="1"/>
      <c r="D114" s="1"/>
      <c r="E114" s="1"/>
    </row>
    <row r="115" spans="1:8" x14ac:dyDescent="0.25">
      <c r="E115" s="17" t="s">
        <v>18</v>
      </c>
      <c r="F115" s="17"/>
    </row>
    <row r="116" spans="1:8" x14ac:dyDescent="0.25">
      <c r="E116" t="s">
        <v>20</v>
      </c>
      <c r="F116">
        <v>12212</v>
      </c>
      <c r="G116" t="s">
        <v>6</v>
      </c>
    </row>
    <row r="117" spans="1:8" x14ac:dyDescent="0.25">
      <c r="E117" t="s">
        <v>24</v>
      </c>
      <c r="F117">
        <f>F116-F118</f>
        <v>12015</v>
      </c>
      <c r="G117">
        <f>(F117/F116)*100</f>
        <v>98.386832623648871</v>
      </c>
    </row>
    <row r="118" spans="1:8" x14ac:dyDescent="0.25">
      <c r="E118" t="s">
        <v>21</v>
      </c>
      <c r="F118">
        <f>112+48+15+22</f>
        <v>197</v>
      </c>
      <c r="G118">
        <f>100-G117</f>
        <v>1.6131673763511287</v>
      </c>
    </row>
    <row r="119" spans="1:8" x14ac:dyDescent="0.25">
      <c r="E119" t="s">
        <v>22</v>
      </c>
      <c r="F119">
        <f>2275+690+1963+1055+497+197</f>
        <v>6677</v>
      </c>
      <c r="G119">
        <f>(F119/F116)*100</f>
        <v>54.675728791352761</v>
      </c>
    </row>
    <row r="120" spans="1:8" x14ac:dyDescent="0.25">
      <c r="E120" t="s">
        <v>23</v>
      </c>
      <c r="F120">
        <f>F116-F119</f>
        <v>5535</v>
      </c>
      <c r="G120">
        <f>100-G119</f>
        <v>45.324271208647239</v>
      </c>
    </row>
    <row r="121" spans="1:8" x14ac:dyDescent="0.25">
      <c r="A121" s="15" t="s">
        <v>25</v>
      </c>
      <c r="B121" s="15"/>
      <c r="C121" s="15"/>
      <c r="D121" s="15"/>
      <c r="E121" s="15"/>
      <c r="F121" s="15"/>
      <c r="G121" s="15"/>
      <c r="H121" s="15"/>
    </row>
    <row r="122" spans="1:8" x14ac:dyDescent="0.25">
      <c r="A122" s="16" t="s">
        <v>3</v>
      </c>
      <c r="B122" s="16"/>
      <c r="C122" s="16"/>
      <c r="D122" s="16"/>
      <c r="E122" s="16"/>
    </row>
    <row r="123" spans="1:8" x14ac:dyDescent="0.25">
      <c r="A123" s="2">
        <v>4</v>
      </c>
      <c r="B123" s="2">
        <v>2275</v>
      </c>
      <c r="C123">
        <v>2275</v>
      </c>
      <c r="D123">
        <f>B123-C123</f>
        <v>0</v>
      </c>
    </row>
    <row r="124" spans="1:8" x14ac:dyDescent="0.25">
      <c r="A124">
        <v>5</v>
      </c>
      <c r="B124">
        <v>1055</v>
      </c>
      <c r="C124">
        <v>778</v>
      </c>
      <c r="D124">
        <f t="shared" ref="D124:D137" si="4">B124-C124</f>
        <v>277</v>
      </c>
    </row>
    <row r="125" spans="1:8" x14ac:dyDescent="0.25">
      <c r="A125">
        <v>1</v>
      </c>
      <c r="B125">
        <v>2150</v>
      </c>
      <c r="C125">
        <v>1582</v>
      </c>
      <c r="D125">
        <f t="shared" si="4"/>
        <v>568</v>
      </c>
    </row>
    <row r="126" spans="1:8" x14ac:dyDescent="0.25">
      <c r="A126">
        <v>3</v>
      </c>
      <c r="B126">
        <v>4</v>
      </c>
      <c r="C126">
        <v>4</v>
      </c>
      <c r="D126">
        <f t="shared" si="4"/>
        <v>0</v>
      </c>
    </row>
    <row r="127" spans="1:8" x14ac:dyDescent="0.25">
      <c r="A127" s="1">
        <v>2</v>
      </c>
      <c r="B127">
        <v>296</v>
      </c>
      <c r="C127">
        <v>289</v>
      </c>
      <c r="D127">
        <f t="shared" si="4"/>
        <v>7</v>
      </c>
    </row>
    <row r="128" spans="1:8" x14ac:dyDescent="0.25">
      <c r="A128" s="3">
        <v>12</v>
      </c>
      <c r="B128">
        <v>0</v>
      </c>
      <c r="C128">
        <v>0</v>
      </c>
      <c r="D128">
        <f t="shared" si="4"/>
        <v>0</v>
      </c>
    </row>
    <row r="129" spans="1:7" x14ac:dyDescent="0.25">
      <c r="A129">
        <v>8</v>
      </c>
      <c r="B129">
        <v>9</v>
      </c>
      <c r="C129">
        <v>7</v>
      </c>
      <c r="D129">
        <f t="shared" si="4"/>
        <v>2</v>
      </c>
    </row>
    <row r="130" spans="1:7" x14ac:dyDescent="0.25">
      <c r="A130">
        <v>11</v>
      </c>
      <c r="B130">
        <v>690</v>
      </c>
      <c r="C130">
        <v>575</v>
      </c>
      <c r="D130">
        <f t="shared" si="4"/>
        <v>115</v>
      </c>
    </row>
    <row r="131" spans="1:7" x14ac:dyDescent="0.25">
      <c r="A131">
        <v>6</v>
      </c>
      <c r="B131">
        <v>632</v>
      </c>
      <c r="C131">
        <v>616</v>
      </c>
      <c r="D131">
        <f t="shared" si="4"/>
        <v>16</v>
      </c>
    </row>
    <row r="132" spans="1:7" x14ac:dyDescent="0.25">
      <c r="A132">
        <v>15</v>
      </c>
      <c r="B132">
        <v>432</v>
      </c>
      <c r="C132">
        <v>356</v>
      </c>
      <c r="D132">
        <f t="shared" si="4"/>
        <v>76</v>
      </c>
    </row>
    <row r="133" spans="1:7" x14ac:dyDescent="0.25">
      <c r="A133">
        <v>14</v>
      </c>
      <c r="B133">
        <v>392</v>
      </c>
      <c r="C133">
        <v>290</v>
      </c>
      <c r="D133">
        <f t="shared" si="4"/>
        <v>102</v>
      </c>
    </row>
    <row r="134" spans="1:7" x14ac:dyDescent="0.25">
      <c r="A134" s="1">
        <v>13</v>
      </c>
      <c r="B134">
        <v>407</v>
      </c>
      <c r="C134">
        <v>289</v>
      </c>
      <c r="D134">
        <f t="shared" si="4"/>
        <v>118</v>
      </c>
    </row>
    <row r="135" spans="1:7" x14ac:dyDescent="0.25">
      <c r="A135" s="1">
        <v>10</v>
      </c>
      <c r="B135" s="1">
        <v>1963</v>
      </c>
      <c r="C135">
        <v>1539</v>
      </c>
      <c r="D135">
        <f t="shared" si="4"/>
        <v>424</v>
      </c>
    </row>
    <row r="136" spans="1:7" x14ac:dyDescent="0.25">
      <c r="A136" s="1">
        <v>7</v>
      </c>
      <c r="B136">
        <v>497</v>
      </c>
      <c r="C136">
        <v>434</v>
      </c>
      <c r="D136">
        <f t="shared" si="4"/>
        <v>63</v>
      </c>
    </row>
    <row r="137" spans="1:7" x14ac:dyDescent="0.25">
      <c r="A137">
        <v>9</v>
      </c>
      <c r="B137">
        <v>1410</v>
      </c>
      <c r="C137">
        <v>1068</v>
      </c>
      <c r="D137">
        <f t="shared" si="4"/>
        <v>342</v>
      </c>
    </row>
    <row r="138" spans="1:7" x14ac:dyDescent="0.25">
      <c r="A138" t="s">
        <v>4</v>
      </c>
      <c r="B138">
        <f>SUM(B123:B137)</f>
        <v>12212</v>
      </c>
      <c r="C138">
        <f>SUM(C123:C137)</f>
        <v>10102</v>
      </c>
      <c r="D138">
        <f>SUM(D123:D137)</f>
        <v>2110</v>
      </c>
    </row>
    <row r="139" spans="1:7" x14ac:dyDescent="0.25">
      <c r="E139" s="17" t="s">
        <v>18</v>
      </c>
      <c r="F139" s="17"/>
      <c r="G139" t="s">
        <v>6</v>
      </c>
    </row>
    <row r="140" spans="1:7" x14ac:dyDescent="0.25">
      <c r="E140" t="s">
        <v>20</v>
      </c>
      <c r="F140">
        <v>12212</v>
      </c>
    </row>
    <row r="141" spans="1:7" x14ac:dyDescent="0.25">
      <c r="E141" t="s">
        <v>24</v>
      </c>
      <c r="F141">
        <v>10102</v>
      </c>
      <c r="G141">
        <f>(F141/F140)*100</f>
        <v>82.72191287258434</v>
      </c>
    </row>
    <row r="142" spans="1:7" x14ac:dyDescent="0.25">
      <c r="E142" t="s">
        <v>21</v>
      </c>
      <c r="F142">
        <v>2110</v>
      </c>
      <c r="G142">
        <f>100-G141</f>
        <v>17.27808712741566</v>
      </c>
    </row>
    <row r="143" spans="1:7" x14ac:dyDescent="0.25">
      <c r="E143" t="s">
        <v>22</v>
      </c>
      <c r="F143">
        <f>2275+2110</f>
        <v>4385</v>
      </c>
      <c r="G143">
        <f>(F143/F140)*100</f>
        <v>35.907304290861447</v>
      </c>
    </row>
    <row r="144" spans="1:7" x14ac:dyDescent="0.25">
      <c r="E144" t="s">
        <v>23</v>
      </c>
      <c r="F144">
        <f>12212-4385</f>
        <v>7827</v>
      </c>
      <c r="G144">
        <f>100-G143</f>
        <v>64.092695709138553</v>
      </c>
    </row>
  </sheetData>
  <mergeCells count="25">
    <mergeCell ref="E115:F115"/>
    <mergeCell ref="A76:E76"/>
    <mergeCell ref="A80:E80"/>
    <mergeCell ref="A89:H89"/>
    <mergeCell ref="A90:E90"/>
    <mergeCell ref="A94:E94"/>
    <mergeCell ref="A104:E104"/>
    <mergeCell ref="A108:E108"/>
    <mergeCell ref="A111:E111"/>
    <mergeCell ref="A121:H121"/>
    <mergeCell ref="A122:E122"/>
    <mergeCell ref="E139:F139"/>
    <mergeCell ref="A64:E64"/>
    <mergeCell ref="A3:H3"/>
    <mergeCell ref="A4:E4"/>
    <mergeCell ref="A10:E10"/>
    <mergeCell ref="E24:F24"/>
    <mergeCell ref="A31:H31"/>
    <mergeCell ref="A32:E32"/>
    <mergeCell ref="A37:E37"/>
    <mergeCell ref="A49:E49"/>
    <mergeCell ref="E53:F53"/>
    <mergeCell ref="A59:H59"/>
    <mergeCell ref="A60:E60"/>
    <mergeCell ref="E83:F8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5"/>
  <sheetViews>
    <sheetView topLeftCell="A130" workbookViewId="0">
      <selection activeCell="I142" sqref="I142:I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1" max="11" width="10.28515625" customWidth="1"/>
  </cols>
  <sheetData>
    <row r="2" spans="1:8" x14ac:dyDescent="0.25">
      <c r="A2" s="15" t="s">
        <v>7</v>
      </c>
      <c r="B2" s="15"/>
      <c r="C2" s="15"/>
      <c r="D2" s="15"/>
      <c r="E2" s="15"/>
      <c r="F2" s="15"/>
      <c r="G2" s="15"/>
      <c r="H2" s="15"/>
    </row>
    <row r="3" spans="1:8" x14ac:dyDescent="0.25">
      <c r="A3" s="16" t="s">
        <v>3</v>
      </c>
      <c r="B3" s="16"/>
      <c r="C3" s="16"/>
      <c r="D3" s="16"/>
      <c r="E3" s="16"/>
      <c r="H3" s="1"/>
    </row>
    <row r="4" spans="1:8" x14ac:dyDescent="0.25">
      <c r="A4" t="s">
        <v>0</v>
      </c>
      <c r="B4" t="s">
        <v>1</v>
      </c>
      <c r="C4" t="s">
        <v>19</v>
      </c>
      <c r="D4" t="s">
        <v>2</v>
      </c>
      <c r="H4" s="1"/>
    </row>
    <row r="5" spans="1:8" x14ac:dyDescent="0.25">
      <c r="A5">
        <v>2</v>
      </c>
      <c r="B5">
        <v>2497</v>
      </c>
      <c r="C5" s="1">
        <v>2430</v>
      </c>
      <c r="D5" s="1">
        <f>B5-C5</f>
        <v>67</v>
      </c>
      <c r="H5" s="1"/>
    </row>
    <row r="6" spans="1:8" x14ac:dyDescent="0.25">
      <c r="A6" s="2">
        <v>6</v>
      </c>
      <c r="B6" s="2">
        <v>2879</v>
      </c>
      <c r="C6" s="1">
        <v>2879</v>
      </c>
      <c r="D6" s="1">
        <f>B6-C6</f>
        <v>0</v>
      </c>
      <c r="E6" s="1"/>
      <c r="H6" s="1"/>
    </row>
    <row r="7" spans="1:8" x14ac:dyDescent="0.25">
      <c r="A7">
        <v>9</v>
      </c>
      <c r="B7">
        <v>1578</v>
      </c>
      <c r="C7" s="1">
        <v>1556</v>
      </c>
      <c r="D7" s="1">
        <f>B7-C7</f>
        <v>22</v>
      </c>
      <c r="H7" s="1"/>
    </row>
    <row r="8" spans="1:8" x14ac:dyDescent="0.25">
      <c r="A8">
        <v>10</v>
      </c>
      <c r="B8">
        <v>1884</v>
      </c>
      <c r="C8" s="1">
        <v>1862</v>
      </c>
      <c r="D8" s="1">
        <f>B8-C8</f>
        <v>22</v>
      </c>
      <c r="H8" s="1"/>
    </row>
    <row r="9" spans="1:8" x14ac:dyDescent="0.25">
      <c r="A9">
        <v>11</v>
      </c>
      <c r="B9">
        <v>2704</v>
      </c>
      <c r="C9" s="1">
        <v>2656</v>
      </c>
      <c r="D9" s="1">
        <f>B9-C9</f>
        <v>48</v>
      </c>
      <c r="H9" s="1"/>
    </row>
    <row r="10" spans="1:8" x14ac:dyDescent="0.25">
      <c r="A10" t="s">
        <v>4</v>
      </c>
      <c r="B10">
        <f>SUM(B5:B9)</f>
        <v>11542</v>
      </c>
      <c r="C10" s="1"/>
      <c r="D10" s="1">
        <f>SUM(D5:D9)</f>
        <v>159</v>
      </c>
      <c r="H10" s="1"/>
    </row>
    <row r="11" spans="1:8" x14ac:dyDescent="0.25">
      <c r="A11" s="16" t="s">
        <v>5</v>
      </c>
      <c r="B11" s="16"/>
      <c r="C11" s="16"/>
      <c r="D11" s="16"/>
      <c r="E11" s="16"/>
      <c r="F11" s="1"/>
      <c r="G11" s="1"/>
      <c r="H11" s="1"/>
    </row>
    <row r="12" spans="1:8" x14ac:dyDescent="0.25">
      <c r="A12">
        <v>15</v>
      </c>
      <c r="B12">
        <v>227</v>
      </c>
      <c r="C12" s="1">
        <v>227</v>
      </c>
      <c r="D12" s="1">
        <f t="shared" ref="D12:D21" si="0">B12-C12</f>
        <v>0</v>
      </c>
      <c r="H12" s="1"/>
    </row>
    <row r="13" spans="1:8" x14ac:dyDescent="0.25">
      <c r="A13">
        <v>3</v>
      </c>
      <c r="B13">
        <v>73</v>
      </c>
      <c r="C13" s="1">
        <v>70</v>
      </c>
      <c r="D13" s="1">
        <f t="shared" si="0"/>
        <v>3</v>
      </c>
      <c r="H13" s="1"/>
    </row>
    <row r="14" spans="1:8" x14ac:dyDescent="0.25">
      <c r="A14">
        <v>12</v>
      </c>
      <c r="B14">
        <v>379</v>
      </c>
      <c r="C14" s="1">
        <v>369</v>
      </c>
      <c r="D14" s="1">
        <f t="shared" si="0"/>
        <v>10</v>
      </c>
      <c r="H14" s="1"/>
    </row>
    <row r="15" spans="1:8" x14ac:dyDescent="0.25">
      <c r="A15">
        <v>7</v>
      </c>
      <c r="B15">
        <v>158</v>
      </c>
      <c r="C15" s="1">
        <v>154</v>
      </c>
      <c r="D15" s="1">
        <f t="shared" si="0"/>
        <v>4</v>
      </c>
      <c r="H15" s="1"/>
    </row>
    <row r="16" spans="1:8" x14ac:dyDescent="0.25">
      <c r="A16" s="2">
        <v>8</v>
      </c>
      <c r="B16" s="2">
        <v>1008</v>
      </c>
      <c r="C16" s="1">
        <v>1008</v>
      </c>
      <c r="D16" s="1">
        <f t="shared" si="0"/>
        <v>0</v>
      </c>
      <c r="E16" s="1"/>
      <c r="H16" s="1"/>
    </row>
    <row r="17" spans="1:8" x14ac:dyDescent="0.25">
      <c r="A17">
        <v>13</v>
      </c>
      <c r="B17">
        <v>527</v>
      </c>
      <c r="C17" s="1">
        <v>513</v>
      </c>
      <c r="D17" s="1">
        <f t="shared" si="0"/>
        <v>14</v>
      </c>
      <c r="H17" s="1"/>
    </row>
    <row r="18" spans="1:8" x14ac:dyDescent="0.25">
      <c r="A18">
        <v>1</v>
      </c>
      <c r="B18">
        <v>659</v>
      </c>
      <c r="C18" s="1">
        <v>651</v>
      </c>
      <c r="D18" s="1">
        <f t="shared" si="0"/>
        <v>8</v>
      </c>
      <c r="H18" s="1"/>
    </row>
    <row r="19" spans="1:8" x14ac:dyDescent="0.25">
      <c r="A19">
        <v>14</v>
      </c>
      <c r="B19">
        <v>520</v>
      </c>
      <c r="C19" s="1">
        <v>515</v>
      </c>
      <c r="D19" s="1">
        <f t="shared" si="0"/>
        <v>5</v>
      </c>
      <c r="H19" s="1"/>
    </row>
    <row r="20" spans="1:8" x14ac:dyDescent="0.25">
      <c r="A20">
        <v>4</v>
      </c>
      <c r="B20">
        <v>811</v>
      </c>
      <c r="C20" s="1">
        <v>801</v>
      </c>
      <c r="D20" s="1">
        <f t="shared" si="0"/>
        <v>10</v>
      </c>
      <c r="H20" s="1"/>
    </row>
    <row r="21" spans="1:8" x14ac:dyDescent="0.25">
      <c r="A21">
        <v>5</v>
      </c>
      <c r="B21">
        <v>587</v>
      </c>
      <c r="C21" s="1">
        <v>583</v>
      </c>
      <c r="D21" s="1">
        <f t="shared" si="0"/>
        <v>4</v>
      </c>
      <c r="H21" s="1"/>
    </row>
    <row r="22" spans="1:8" x14ac:dyDescent="0.25">
      <c r="A22" t="s">
        <v>4</v>
      </c>
      <c r="B22">
        <f>SUM(B12:B21)</f>
        <v>4949</v>
      </c>
      <c r="C22" s="1"/>
      <c r="D22" s="1">
        <f>SUM(D12:D21)</f>
        <v>58</v>
      </c>
      <c r="H22" s="1"/>
    </row>
    <row r="23" spans="1:8" x14ac:dyDescent="0.25">
      <c r="A23" s="1"/>
      <c r="B23" s="1"/>
      <c r="C23" s="1"/>
      <c r="D23" s="1"/>
      <c r="E23" s="17" t="s">
        <v>18</v>
      </c>
      <c r="F23" s="17"/>
      <c r="H23" s="1"/>
    </row>
    <row r="24" spans="1:8" x14ac:dyDescent="0.25">
      <c r="A24" s="1"/>
      <c r="B24" s="1"/>
      <c r="C24" s="1"/>
      <c r="D24" s="1"/>
      <c r="E24" t="s">
        <v>20</v>
      </c>
      <c r="F24">
        <f>B22+B10</f>
        <v>16491</v>
      </c>
      <c r="G24" t="s">
        <v>6</v>
      </c>
      <c r="H24" s="1"/>
    </row>
    <row r="25" spans="1:8" x14ac:dyDescent="0.25">
      <c r="A25" s="1"/>
      <c r="B25" s="1"/>
      <c r="C25" s="1"/>
      <c r="D25" s="1"/>
      <c r="E25" t="s">
        <v>24</v>
      </c>
      <c r="F25">
        <f>F24-F26</f>
        <v>16274</v>
      </c>
      <c r="G25">
        <f>(F25/F24)*100</f>
        <v>98.684130737978293</v>
      </c>
      <c r="H25" s="1"/>
    </row>
    <row r="26" spans="1:8" x14ac:dyDescent="0.25">
      <c r="A26" s="1"/>
      <c r="B26" s="1"/>
      <c r="C26" s="1"/>
      <c r="D26" s="1"/>
      <c r="E26" t="s">
        <v>21</v>
      </c>
      <c r="F26">
        <f>159+58</f>
        <v>217</v>
      </c>
      <c r="G26">
        <f>(F26/F24)*100</f>
        <v>1.3158692620217087</v>
      </c>
      <c r="H26" s="1"/>
    </row>
    <row r="27" spans="1:8" x14ac:dyDescent="0.25">
      <c r="A27" s="1"/>
      <c r="B27" s="1"/>
      <c r="C27" s="1"/>
      <c r="D27" s="1"/>
      <c r="E27" t="s">
        <v>22</v>
      </c>
      <c r="F27">
        <f>B6+B16+F26</f>
        <v>4104</v>
      </c>
      <c r="G27">
        <f>(F27/F24)*100</f>
        <v>24.886301619064945</v>
      </c>
      <c r="H27" s="1"/>
    </row>
    <row r="28" spans="1:8" x14ac:dyDescent="0.25">
      <c r="A28" s="1"/>
      <c r="B28" s="1"/>
      <c r="C28" s="1"/>
      <c r="D28" s="1"/>
      <c r="E28" t="s">
        <v>23</v>
      </c>
      <c r="F28">
        <f>F24-F27</f>
        <v>12387</v>
      </c>
      <c r="G28">
        <f>100-G27</f>
        <v>75.113698380935062</v>
      </c>
      <c r="H28" s="1"/>
    </row>
    <row r="29" spans="1:8" x14ac:dyDescent="0.25">
      <c r="A29" s="1"/>
      <c r="B29" s="1"/>
      <c r="C29" s="1"/>
      <c r="D29" s="1"/>
      <c r="E29" s="1"/>
      <c r="F29" s="1"/>
      <c r="G29" s="1"/>
      <c r="H29" s="1"/>
    </row>
    <row r="30" spans="1:8" x14ac:dyDescent="0.25">
      <c r="A30" s="15" t="s">
        <v>8</v>
      </c>
      <c r="B30" s="15"/>
      <c r="C30" s="15"/>
      <c r="D30" s="15"/>
      <c r="E30" s="15"/>
      <c r="F30" s="15"/>
      <c r="G30" s="15"/>
      <c r="H30" s="15"/>
    </row>
    <row r="31" spans="1:8" x14ac:dyDescent="0.25">
      <c r="A31" s="16" t="s">
        <v>3</v>
      </c>
      <c r="B31" s="16"/>
      <c r="C31" s="16"/>
      <c r="D31" s="16"/>
      <c r="E31" s="16"/>
    </row>
    <row r="32" spans="1:8" x14ac:dyDescent="0.25">
      <c r="A32" t="s">
        <v>0</v>
      </c>
      <c r="B32" t="s">
        <v>1</v>
      </c>
      <c r="C32" t="s">
        <v>19</v>
      </c>
      <c r="D32" t="s">
        <v>2</v>
      </c>
    </row>
    <row r="33" spans="1:5" x14ac:dyDescent="0.25">
      <c r="A33">
        <v>2</v>
      </c>
      <c r="B33">
        <v>2497</v>
      </c>
      <c r="C33" s="1">
        <v>2433</v>
      </c>
      <c r="D33" s="1">
        <f>B33-C33</f>
        <v>64</v>
      </c>
    </row>
    <row r="34" spans="1:5" x14ac:dyDescent="0.25">
      <c r="A34" s="2">
        <v>6</v>
      </c>
      <c r="B34" s="2">
        <v>2879</v>
      </c>
      <c r="C34" s="1">
        <v>2879</v>
      </c>
      <c r="D34" s="1">
        <f t="shared" ref="D34:D37" si="1">B34-C34</f>
        <v>0</v>
      </c>
      <c r="E34" s="1"/>
    </row>
    <row r="35" spans="1:5" x14ac:dyDescent="0.25">
      <c r="A35">
        <v>9</v>
      </c>
      <c r="B35">
        <v>1578</v>
      </c>
      <c r="C35" s="1">
        <v>1558</v>
      </c>
      <c r="D35" s="1">
        <f t="shared" si="1"/>
        <v>20</v>
      </c>
    </row>
    <row r="36" spans="1:5" x14ac:dyDescent="0.25">
      <c r="A36">
        <v>10</v>
      </c>
      <c r="B36">
        <v>1884</v>
      </c>
      <c r="C36" s="1">
        <v>1864</v>
      </c>
      <c r="D36" s="1">
        <f t="shared" si="1"/>
        <v>20</v>
      </c>
    </row>
    <row r="37" spans="1:5" x14ac:dyDescent="0.25">
      <c r="A37">
        <v>11</v>
      </c>
      <c r="B37">
        <v>2704</v>
      </c>
      <c r="C37" s="1">
        <v>2656</v>
      </c>
      <c r="D37" s="1">
        <f t="shared" si="1"/>
        <v>48</v>
      </c>
    </row>
    <row r="38" spans="1:5" x14ac:dyDescent="0.25">
      <c r="A38" t="s">
        <v>4</v>
      </c>
      <c r="B38">
        <f>SUM(B33:B37)</f>
        <v>11542</v>
      </c>
      <c r="C38" s="1"/>
      <c r="D38" s="1">
        <f>SUM(D33:D37)</f>
        <v>152</v>
      </c>
    </row>
    <row r="39" spans="1:5" x14ac:dyDescent="0.25">
      <c r="A39" s="16" t="s">
        <v>5</v>
      </c>
      <c r="B39" s="16"/>
      <c r="C39" s="16"/>
      <c r="D39" s="16"/>
      <c r="E39" s="16"/>
    </row>
    <row r="40" spans="1:5" x14ac:dyDescent="0.25">
      <c r="A40">
        <v>15</v>
      </c>
      <c r="B40">
        <v>227</v>
      </c>
      <c r="C40" s="8">
        <v>227</v>
      </c>
      <c r="D40" s="1">
        <f>B40-C40</f>
        <v>0</v>
      </c>
    </row>
    <row r="41" spans="1:5" x14ac:dyDescent="0.25">
      <c r="A41">
        <v>3</v>
      </c>
      <c r="B41">
        <v>73</v>
      </c>
      <c r="C41" s="8">
        <v>70</v>
      </c>
      <c r="D41" s="1">
        <f t="shared" ref="D41:D48" si="2">B41-C41</f>
        <v>3</v>
      </c>
    </row>
    <row r="42" spans="1:5" x14ac:dyDescent="0.25">
      <c r="A42">
        <v>12</v>
      </c>
      <c r="B42">
        <v>379</v>
      </c>
      <c r="C42" s="8">
        <v>371</v>
      </c>
      <c r="D42" s="1">
        <f t="shared" si="2"/>
        <v>8</v>
      </c>
    </row>
    <row r="43" spans="1:5" x14ac:dyDescent="0.25">
      <c r="A43">
        <v>7</v>
      </c>
      <c r="B43">
        <v>158</v>
      </c>
      <c r="C43" s="8">
        <v>155</v>
      </c>
      <c r="D43" s="1">
        <f t="shared" si="2"/>
        <v>3</v>
      </c>
    </row>
    <row r="44" spans="1:5" x14ac:dyDescent="0.25">
      <c r="A44" s="2">
        <v>8</v>
      </c>
      <c r="B44" s="2">
        <v>1008</v>
      </c>
      <c r="C44" s="8">
        <v>1008</v>
      </c>
      <c r="D44" s="1">
        <f t="shared" si="2"/>
        <v>0</v>
      </c>
      <c r="E44" s="1"/>
    </row>
    <row r="45" spans="1:5" x14ac:dyDescent="0.25">
      <c r="A45">
        <v>13</v>
      </c>
      <c r="B45">
        <v>527</v>
      </c>
      <c r="C45" s="8">
        <v>513</v>
      </c>
      <c r="D45" s="1">
        <f t="shared" si="2"/>
        <v>14</v>
      </c>
    </row>
    <row r="46" spans="1:5" x14ac:dyDescent="0.25">
      <c r="A46">
        <v>1</v>
      </c>
      <c r="B46">
        <v>659</v>
      </c>
      <c r="C46" s="8">
        <v>651</v>
      </c>
      <c r="D46" s="1">
        <f t="shared" si="2"/>
        <v>8</v>
      </c>
    </row>
    <row r="47" spans="1:5" x14ac:dyDescent="0.25">
      <c r="A47">
        <v>14</v>
      </c>
      <c r="B47">
        <v>520</v>
      </c>
      <c r="C47" s="8">
        <v>515</v>
      </c>
      <c r="D47" s="1">
        <f t="shared" si="2"/>
        <v>5</v>
      </c>
    </row>
    <row r="48" spans="1:5" x14ac:dyDescent="0.25">
      <c r="A48">
        <v>4</v>
      </c>
      <c r="B48">
        <v>811</v>
      </c>
      <c r="C48" s="8">
        <v>803</v>
      </c>
      <c r="D48" s="1">
        <f t="shared" si="2"/>
        <v>8</v>
      </c>
    </row>
    <row r="49" spans="1:8" x14ac:dyDescent="0.25">
      <c r="A49" s="11" t="s">
        <v>4</v>
      </c>
      <c r="B49" s="11"/>
      <c r="C49" s="11"/>
      <c r="D49" s="11">
        <f>SUM(D40:D48)</f>
        <v>49</v>
      </c>
      <c r="E49" s="11"/>
    </row>
    <row r="50" spans="1:8" x14ac:dyDescent="0.25">
      <c r="A50" s="16" t="s">
        <v>9</v>
      </c>
      <c r="B50" s="16"/>
      <c r="C50" s="16"/>
      <c r="D50" s="16"/>
      <c r="E50" s="16"/>
    </row>
    <row r="51" spans="1:8" x14ac:dyDescent="0.25">
      <c r="A51" s="13">
        <v>5</v>
      </c>
      <c r="B51" s="13">
        <v>587</v>
      </c>
      <c r="C51" s="12">
        <v>587</v>
      </c>
      <c r="D51" s="1">
        <v>0</v>
      </c>
      <c r="E51" s="1"/>
    </row>
    <row r="52" spans="1:8" x14ac:dyDescent="0.25">
      <c r="E52" s="17" t="s">
        <v>18</v>
      </c>
      <c r="F52" s="17"/>
    </row>
    <row r="53" spans="1:8" x14ac:dyDescent="0.25">
      <c r="E53" t="s">
        <v>20</v>
      </c>
      <c r="F53">
        <v>16491</v>
      </c>
      <c r="G53" t="s">
        <v>6</v>
      </c>
    </row>
    <row r="54" spans="1:8" x14ac:dyDescent="0.25">
      <c r="E54" t="s">
        <v>24</v>
      </c>
      <c r="F54">
        <f>F53-F55</f>
        <v>16290</v>
      </c>
      <c r="G54">
        <f>(F54/F53)*100</f>
        <v>98.781153356376208</v>
      </c>
    </row>
    <row r="55" spans="1:8" x14ac:dyDescent="0.25">
      <c r="E55" t="s">
        <v>21</v>
      </c>
      <c r="F55">
        <f>152+49</f>
        <v>201</v>
      </c>
      <c r="G55">
        <f>100-G54</f>
        <v>1.2188466436237917</v>
      </c>
    </row>
    <row r="56" spans="1:8" x14ac:dyDescent="0.25">
      <c r="E56" t="s">
        <v>22</v>
      </c>
      <c r="F56">
        <f>2879+1008+587+201</f>
        <v>4675</v>
      </c>
      <c r="G56">
        <f>(F56/F53)*100</f>
        <v>28.3487963131405</v>
      </c>
    </row>
    <row r="57" spans="1:8" x14ac:dyDescent="0.25">
      <c r="E57" t="s">
        <v>23</v>
      </c>
      <c r="F57">
        <f>F53-F56</f>
        <v>11816</v>
      </c>
      <c r="G57">
        <f>100-G56</f>
        <v>71.651203686859503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6" t="s">
        <v>3</v>
      </c>
      <c r="B60" s="16"/>
      <c r="C60" s="16"/>
      <c r="D60" s="16"/>
      <c r="E60" s="16"/>
    </row>
    <row r="61" spans="1:8" x14ac:dyDescent="0.25">
      <c r="A61" s="2">
        <v>6</v>
      </c>
      <c r="B61" s="2">
        <v>2879</v>
      </c>
      <c r="C61" s="1">
        <v>2879</v>
      </c>
      <c r="D61" s="1">
        <f>B61-C61</f>
        <v>0</v>
      </c>
      <c r="E61" s="1"/>
    </row>
    <row r="62" spans="1:8" x14ac:dyDescent="0.25">
      <c r="A62">
        <v>9</v>
      </c>
      <c r="B62">
        <v>1578</v>
      </c>
      <c r="C62" s="1">
        <v>1574</v>
      </c>
      <c r="D62" s="1">
        <f t="shared" ref="D62:D64" si="3">B62-C62</f>
        <v>4</v>
      </c>
    </row>
    <row r="63" spans="1:8" x14ac:dyDescent="0.25">
      <c r="A63">
        <v>10</v>
      </c>
      <c r="B63">
        <v>1884</v>
      </c>
      <c r="C63" s="1">
        <v>1876</v>
      </c>
      <c r="D63" s="1">
        <f t="shared" si="3"/>
        <v>8</v>
      </c>
    </row>
    <row r="64" spans="1:8" x14ac:dyDescent="0.25">
      <c r="A64">
        <v>11</v>
      </c>
      <c r="B64">
        <v>2704</v>
      </c>
      <c r="C64" s="1">
        <v>2703</v>
      </c>
      <c r="D64" s="1">
        <f t="shared" si="3"/>
        <v>1</v>
      </c>
    </row>
    <row r="65" spans="1:11" x14ac:dyDescent="0.25">
      <c r="A65" t="s">
        <v>4</v>
      </c>
      <c r="C65" s="1"/>
      <c r="D65" s="1">
        <f>SUM(D61:D64)</f>
        <v>13</v>
      </c>
    </row>
    <row r="66" spans="1:11" x14ac:dyDescent="0.25">
      <c r="A66" s="16" t="s">
        <v>5</v>
      </c>
      <c r="B66" s="16"/>
      <c r="C66" s="16"/>
      <c r="D66" s="16"/>
      <c r="E66" s="16"/>
    </row>
    <row r="67" spans="1:11" x14ac:dyDescent="0.25">
      <c r="A67">
        <v>3</v>
      </c>
      <c r="B67">
        <v>73</v>
      </c>
      <c r="C67" s="8">
        <v>71</v>
      </c>
      <c r="D67" s="8">
        <f>B67-C67</f>
        <v>2</v>
      </c>
    </row>
    <row r="68" spans="1:11" x14ac:dyDescent="0.25">
      <c r="A68">
        <v>7</v>
      </c>
      <c r="B68">
        <v>158</v>
      </c>
      <c r="C68" s="8">
        <v>156</v>
      </c>
      <c r="D68" s="8">
        <f t="shared" ref="D68:D75" si="4">B68-C68</f>
        <v>2</v>
      </c>
    </row>
    <row r="69" spans="1:11" x14ac:dyDescent="0.25">
      <c r="A69" s="2">
        <v>8</v>
      </c>
      <c r="B69" s="2">
        <v>1008</v>
      </c>
      <c r="C69" s="8">
        <v>1008</v>
      </c>
      <c r="D69" s="8">
        <f t="shared" si="4"/>
        <v>0</v>
      </c>
      <c r="E69" s="1"/>
    </row>
    <row r="70" spans="1:11" x14ac:dyDescent="0.25">
      <c r="A70">
        <v>12</v>
      </c>
      <c r="B70">
        <v>379</v>
      </c>
      <c r="C70" s="8">
        <v>376</v>
      </c>
      <c r="D70" s="8">
        <f t="shared" si="4"/>
        <v>3</v>
      </c>
    </row>
    <row r="71" spans="1:11" x14ac:dyDescent="0.25">
      <c r="A71">
        <v>13</v>
      </c>
      <c r="B71">
        <v>527</v>
      </c>
      <c r="C71" s="8">
        <v>526</v>
      </c>
      <c r="D71" s="8">
        <f t="shared" si="4"/>
        <v>1</v>
      </c>
    </row>
    <row r="72" spans="1:11" x14ac:dyDescent="0.25">
      <c r="A72">
        <v>15</v>
      </c>
      <c r="B72">
        <v>227</v>
      </c>
      <c r="C72" s="8">
        <v>227</v>
      </c>
      <c r="D72" s="8">
        <f t="shared" si="4"/>
        <v>0</v>
      </c>
    </row>
    <row r="73" spans="1:11" x14ac:dyDescent="0.25">
      <c r="A73">
        <v>14</v>
      </c>
      <c r="B73">
        <v>520</v>
      </c>
      <c r="C73" s="8">
        <v>519</v>
      </c>
      <c r="D73" s="8">
        <f t="shared" si="4"/>
        <v>1</v>
      </c>
    </row>
    <row r="74" spans="1:11" x14ac:dyDescent="0.25">
      <c r="A74">
        <v>1</v>
      </c>
      <c r="B74">
        <v>659</v>
      </c>
      <c r="C74" s="8">
        <v>653</v>
      </c>
      <c r="D74" s="8">
        <f t="shared" si="4"/>
        <v>6</v>
      </c>
    </row>
    <row r="75" spans="1:11" x14ac:dyDescent="0.25">
      <c r="A75" s="1">
        <v>4</v>
      </c>
      <c r="B75" s="1">
        <v>811</v>
      </c>
      <c r="C75" s="8">
        <v>809</v>
      </c>
      <c r="D75" s="8">
        <f t="shared" si="4"/>
        <v>2</v>
      </c>
    </row>
    <row r="76" spans="1:11" x14ac:dyDescent="0.25">
      <c r="A76" t="s">
        <v>4</v>
      </c>
      <c r="D76" s="8">
        <f>SUM(D67:D75)</f>
        <v>17</v>
      </c>
    </row>
    <row r="77" spans="1:11" x14ac:dyDescent="0.25">
      <c r="A77" s="16" t="s">
        <v>9</v>
      </c>
      <c r="B77" s="16"/>
      <c r="C77" s="16"/>
      <c r="D77" s="16"/>
      <c r="E77" s="16"/>
    </row>
    <row r="78" spans="1:11" x14ac:dyDescent="0.25">
      <c r="A78" s="2">
        <v>2</v>
      </c>
      <c r="B78" s="2">
        <v>2497</v>
      </c>
      <c r="C78">
        <v>2497</v>
      </c>
      <c r="D78">
        <v>0</v>
      </c>
    </row>
    <row r="79" spans="1:11" x14ac:dyDescent="0.25">
      <c r="A79" t="s">
        <v>4</v>
      </c>
    </row>
    <row r="80" spans="1:11" x14ac:dyDescent="0.25">
      <c r="A80" s="16" t="s">
        <v>11</v>
      </c>
      <c r="B80" s="16"/>
      <c r="C80" s="16"/>
      <c r="D80" s="16"/>
      <c r="E80" s="16"/>
      <c r="K80" s="1"/>
    </row>
    <row r="81" spans="1:11" x14ac:dyDescent="0.25">
      <c r="A81" s="2">
        <v>5</v>
      </c>
      <c r="B81" s="2">
        <v>587</v>
      </c>
      <c r="C81">
        <v>587</v>
      </c>
      <c r="D81" s="8">
        <v>0</v>
      </c>
      <c r="K81" s="1"/>
    </row>
    <row r="82" spans="1:11" x14ac:dyDescent="0.25">
      <c r="A82" s="1" t="s">
        <v>4</v>
      </c>
      <c r="B82" s="1"/>
      <c r="C82" s="1"/>
      <c r="D82" s="1"/>
      <c r="E82" s="1"/>
    </row>
    <row r="83" spans="1:11" x14ac:dyDescent="0.25">
      <c r="E83" s="17" t="s">
        <v>18</v>
      </c>
      <c r="F83" s="17"/>
    </row>
    <row r="84" spans="1:11" x14ac:dyDescent="0.25">
      <c r="E84" t="s">
        <v>20</v>
      </c>
      <c r="F84">
        <v>16491</v>
      </c>
      <c r="G84" t="s">
        <v>6</v>
      </c>
    </row>
    <row r="85" spans="1:11" x14ac:dyDescent="0.25">
      <c r="E85" t="s">
        <v>24</v>
      </c>
      <c r="F85">
        <f>F84-F86</f>
        <v>16461</v>
      </c>
      <c r="G85">
        <f>(F85/F84)*100</f>
        <v>99.818082590503906</v>
      </c>
    </row>
    <row r="86" spans="1:11" x14ac:dyDescent="0.25">
      <c r="E86" t="s">
        <v>21</v>
      </c>
      <c r="F86">
        <f>13+17</f>
        <v>30</v>
      </c>
      <c r="G86">
        <f>100-G85</f>
        <v>0.18191740949609425</v>
      </c>
    </row>
    <row r="87" spans="1:11" x14ac:dyDescent="0.25">
      <c r="E87" t="s">
        <v>22</v>
      </c>
      <c r="F87">
        <f>2879+1008+2497+587+30</f>
        <v>7001</v>
      </c>
      <c r="G87">
        <f>(F87/F84)*100</f>
        <v>42.45345946273725</v>
      </c>
    </row>
    <row r="88" spans="1:11" x14ac:dyDescent="0.25">
      <c r="E88" t="s">
        <v>23</v>
      </c>
      <c r="F88">
        <f>F84-F87</f>
        <v>9490</v>
      </c>
      <c r="G88">
        <f>100-G87</f>
        <v>57.54654053726275</v>
      </c>
    </row>
    <row r="90" spans="1:11" x14ac:dyDescent="0.25">
      <c r="A90" s="15" t="s">
        <v>12</v>
      </c>
      <c r="B90" s="15"/>
      <c r="C90" s="15"/>
      <c r="D90" s="15"/>
      <c r="E90" s="15"/>
      <c r="F90" s="15"/>
      <c r="G90" s="15"/>
      <c r="H90" s="15"/>
    </row>
    <row r="91" spans="1:11" x14ac:dyDescent="0.25">
      <c r="A91" s="16" t="s">
        <v>3</v>
      </c>
      <c r="B91" s="16"/>
      <c r="C91" s="16"/>
      <c r="D91" s="16"/>
      <c r="E91" s="16"/>
    </row>
    <row r="92" spans="1:11" x14ac:dyDescent="0.25">
      <c r="A92" s="2">
        <v>6</v>
      </c>
      <c r="B92" s="2">
        <v>2879</v>
      </c>
      <c r="C92" s="1">
        <v>2879</v>
      </c>
      <c r="D92" s="1">
        <f>B92-C92</f>
        <v>0</v>
      </c>
      <c r="E92" s="1"/>
    </row>
    <row r="93" spans="1:11" x14ac:dyDescent="0.25">
      <c r="A93">
        <v>9</v>
      </c>
      <c r="B93">
        <v>1578</v>
      </c>
      <c r="C93" s="1">
        <v>1575</v>
      </c>
      <c r="D93" s="1">
        <f t="shared" ref="D93:D94" si="5">B93-C93</f>
        <v>3</v>
      </c>
    </row>
    <row r="94" spans="1:11" x14ac:dyDescent="0.25">
      <c r="A94">
        <v>10</v>
      </c>
      <c r="B94">
        <v>1884</v>
      </c>
      <c r="C94" s="1">
        <v>1877</v>
      </c>
      <c r="D94" s="1">
        <f t="shared" si="5"/>
        <v>7</v>
      </c>
    </row>
    <row r="95" spans="1:11" x14ac:dyDescent="0.25">
      <c r="A95" s="1" t="s">
        <v>4</v>
      </c>
      <c r="B95" s="1"/>
      <c r="C95" s="1"/>
      <c r="D95" s="1">
        <f>SUM(D92:D94)</f>
        <v>10</v>
      </c>
      <c r="E95" s="1"/>
    </row>
    <row r="96" spans="1:11" x14ac:dyDescent="0.25">
      <c r="A96" s="16" t="s">
        <v>5</v>
      </c>
      <c r="B96" s="16"/>
      <c r="C96" s="16"/>
      <c r="D96" s="16"/>
      <c r="E96" s="16"/>
    </row>
    <row r="97" spans="1:5" x14ac:dyDescent="0.25">
      <c r="A97">
        <v>3</v>
      </c>
      <c r="B97">
        <v>73</v>
      </c>
      <c r="C97" s="8">
        <v>72</v>
      </c>
      <c r="D97" s="8">
        <f>B97-C97</f>
        <v>1</v>
      </c>
    </row>
    <row r="98" spans="1:5" x14ac:dyDescent="0.25">
      <c r="A98">
        <v>7</v>
      </c>
      <c r="B98">
        <v>158</v>
      </c>
      <c r="C98" s="8">
        <v>156</v>
      </c>
      <c r="D98" s="8">
        <f t="shared" ref="D98:D105" si="6">B98-C98</f>
        <v>2</v>
      </c>
    </row>
    <row r="99" spans="1:5" x14ac:dyDescent="0.25">
      <c r="A99" s="2">
        <v>8</v>
      </c>
      <c r="B99" s="2">
        <v>1008</v>
      </c>
      <c r="C99" s="8">
        <v>1008</v>
      </c>
      <c r="D99" s="8">
        <f t="shared" si="6"/>
        <v>0</v>
      </c>
      <c r="E99" s="1"/>
    </row>
    <row r="100" spans="1:5" x14ac:dyDescent="0.25">
      <c r="A100">
        <v>12</v>
      </c>
      <c r="B100">
        <v>379</v>
      </c>
      <c r="C100" s="8">
        <v>376</v>
      </c>
      <c r="D100" s="8">
        <f t="shared" si="6"/>
        <v>3</v>
      </c>
    </row>
    <row r="101" spans="1:5" x14ac:dyDescent="0.25">
      <c r="A101">
        <v>13</v>
      </c>
      <c r="B101">
        <v>527</v>
      </c>
      <c r="C101" s="8">
        <v>526</v>
      </c>
      <c r="D101" s="8">
        <f t="shared" si="6"/>
        <v>1</v>
      </c>
    </row>
    <row r="102" spans="1:5" x14ac:dyDescent="0.25">
      <c r="A102">
        <v>15</v>
      </c>
      <c r="B102">
        <v>227</v>
      </c>
      <c r="C102" s="8">
        <v>227</v>
      </c>
      <c r="D102" s="8">
        <f t="shared" si="6"/>
        <v>0</v>
      </c>
    </row>
    <row r="103" spans="1:5" x14ac:dyDescent="0.25">
      <c r="A103">
        <v>14</v>
      </c>
      <c r="B103">
        <v>520</v>
      </c>
      <c r="C103" s="8">
        <v>519</v>
      </c>
      <c r="D103" s="8">
        <f t="shared" si="6"/>
        <v>1</v>
      </c>
    </row>
    <row r="104" spans="1:5" x14ac:dyDescent="0.25">
      <c r="A104">
        <v>1</v>
      </c>
      <c r="B104">
        <v>659</v>
      </c>
      <c r="C104" s="8">
        <v>654</v>
      </c>
      <c r="D104" s="8">
        <f t="shared" si="6"/>
        <v>5</v>
      </c>
    </row>
    <row r="105" spans="1:5" x14ac:dyDescent="0.25">
      <c r="A105" s="1">
        <v>4</v>
      </c>
      <c r="B105" s="1">
        <v>811</v>
      </c>
      <c r="C105" s="8">
        <v>810</v>
      </c>
      <c r="D105" s="8">
        <f t="shared" si="6"/>
        <v>1</v>
      </c>
    </row>
    <row r="106" spans="1:5" x14ac:dyDescent="0.25">
      <c r="A106" t="s">
        <v>4</v>
      </c>
      <c r="D106" s="8">
        <f>SUM(D97:D105)</f>
        <v>14</v>
      </c>
    </row>
    <row r="107" spans="1:5" x14ac:dyDescent="0.25">
      <c r="A107" s="16" t="s">
        <v>9</v>
      </c>
      <c r="B107" s="16"/>
      <c r="C107" s="16"/>
      <c r="D107" s="16"/>
      <c r="E107" s="16"/>
    </row>
    <row r="108" spans="1:5" x14ac:dyDescent="0.25">
      <c r="A108" s="2">
        <v>2</v>
      </c>
      <c r="B108" s="2">
        <v>2497</v>
      </c>
      <c r="C108">
        <v>2497</v>
      </c>
      <c r="D108">
        <v>0</v>
      </c>
    </row>
    <row r="109" spans="1:5" x14ac:dyDescent="0.25">
      <c r="A109" t="s">
        <v>4</v>
      </c>
    </row>
    <row r="110" spans="1:5" x14ac:dyDescent="0.25">
      <c r="A110" s="16" t="s">
        <v>11</v>
      </c>
      <c r="B110" s="16"/>
      <c r="C110" s="16"/>
      <c r="D110" s="16"/>
      <c r="E110" s="16"/>
    </row>
    <row r="111" spans="1:5" x14ac:dyDescent="0.25">
      <c r="A111" s="2">
        <v>5</v>
      </c>
      <c r="B111" s="2">
        <v>587</v>
      </c>
      <c r="C111">
        <v>587</v>
      </c>
      <c r="D111" s="8">
        <v>0</v>
      </c>
    </row>
    <row r="112" spans="1:5" x14ac:dyDescent="0.25">
      <c r="A112" s="1" t="s">
        <v>4</v>
      </c>
      <c r="B112" s="1"/>
      <c r="C112" s="1"/>
      <c r="D112" s="1"/>
      <c r="E112" s="1"/>
    </row>
    <row r="113" spans="1:8" x14ac:dyDescent="0.25">
      <c r="A113" s="16" t="s">
        <v>13</v>
      </c>
      <c r="B113" s="16"/>
      <c r="C113" s="16"/>
      <c r="D113" s="16"/>
      <c r="E113" s="16"/>
    </row>
    <row r="114" spans="1:8" x14ac:dyDescent="0.25">
      <c r="A114" s="2">
        <v>11</v>
      </c>
      <c r="B114" s="2">
        <v>2704</v>
      </c>
      <c r="C114">
        <v>2704</v>
      </c>
      <c r="D114" s="8">
        <v>0</v>
      </c>
    </row>
    <row r="115" spans="1:8" x14ac:dyDescent="0.25">
      <c r="A115" s="1" t="s">
        <v>4</v>
      </c>
      <c r="B115" s="1"/>
      <c r="C115" s="1"/>
      <c r="D115" s="1"/>
      <c r="E115" s="1"/>
    </row>
    <row r="116" spans="1:8" x14ac:dyDescent="0.25">
      <c r="E116" s="17" t="s">
        <v>18</v>
      </c>
      <c r="F116" s="17"/>
    </row>
    <row r="117" spans="1:8" x14ac:dyDescent="0.25">
      <c r="E117" t="s">
        <v>20</v>
      </c>
      <c r="F117">
        <v>16491</v>
      </c>
      <c r="G117" t="s">
        <v>6</v>
      </c>
    </row>
    <row r="118" spans="1:8" x14ac:dyDescent="0.25">
      <c r="E118" t="s">
        <v>24</v>
      </c>
      <c r="F118">
        <f>F117-F119</f>
        <v>16467</v>
      </c>
      <c r="G118">
        <f>(F118/F117)*100</f>
        <v>99.854466072403127</v>
      </c>
    </row>
    <row r="119" spans="1:8" x14ac:dyDescent="0.25">
      <c r="E119" t="s">
        <v>21</v>
      </c>
      <c r="F119">
        <f>10+14</f>
        <v>24</v>
      </c>
      <c r="G119">
        <f>(F119/F117)*100</f>
        <v>0.14553392759687103</v>
      </c>
    </row>
    <row r="120" spans="1:8" x14ac:dyDescent="0.25">
      <c r="E120" t="s">
        <v>22</v>
      </c>
      <c r="F120">
        <f>2879+1008+2497+587+2704+24</f>
        <v>9699</v>
      </c>
      <c r="G120">
        <f>(F120/F117)*100</f>
        <v>58.813898490085506</v>
      </c>
    </row>
    <row r="121" spans="1:8" x14ac:dyDescent="0.25">
      <c r="E121" t="s">
        <v>23</v>
      </c>
      <c r="F121">
        <f>F117-F120</f>
        <v>6792</v>
      </c>
      <c r="G121">
        <f>100-G120</f>
        <v>41.186101509914494</v>
      </c>
    </row>
    <row r="122" spans="1:8" x14ac:dyDescent="0.25">
      <c r="A122" s="15" t="s">
        <v>25</v>
      </c>
      <c r="B122" s="15"/>
      <c r="C122" s="15"/>
      <c r="D122" s="15"/>
      <c r="E122" s="15"/>
      <c r="F122" s="15"/>
      <c r="G122" s="15"/>
      <c r="H122" s="15"/>
    </row>
    <row r="123" spans="1:8" x14ac:dyDescent="0.25">
      <c r="A123" s="16" t="s">
        <v>3</v>
      </c>
      <c r="B123" s="16"/>
      <c r="C123" s="16"/>
      <c r="D123" s="16"/>
      <c r="E123" s="16"/>
    </row>
    <row r="124" spans="1:8" x14ac:dyDescent="0.25">
      <c r="A124" s="2">
        <v>6</v>
      </c>
      <c r="B124" s="2">
        <v>2879</v>
      </c>
      <c r="C124">
        <v>2879</v>
      </c>
      <c r="D124">
        <f>B124-C124</f>
        <v>0</v>
      </c>
    </row>
    <row r="125" spans="1:8" x14ac:dyDescent="0.25">
      <c r="A125">
        <v>9</v>
      </c>
      <c r="B125">
        <v>1578</v>
      </c>
      <c r="C125">
        <v>1535</v>
      </c>
      <c r="D125">
        <f t="shared" ref="D125:D138" si="7">B125-C125</f>
        <v>43</v>
      </c>
    </row>
    <row r="126" spans="1:8" x14ac:dyDescent="0.25">
      <c r="A126">
        <v>10</v>
      </c>
      <c r="B126">
        <v>1884</v>
      </c>
      <c r="C126">
        <v>1845</v>
      </c>
      <c r="D126">
        <f t="shared" si="7"/>
        <v>39</v>
      </c>
    </row>
    <row r="127" spans="1:8" x14ac:dyDescent="0.25">
      <c r="A127">
        <v>11</v>
      </c>
      <c r="B127">
        <v>2704</v>
      </c>
      <c r="C127">
        <v>2651</v>
      </c>
      <c r="D127">
        <f t="shared" si="7"/>
        <v>53</v>
      </c>
    </row>
    <row r="128" spans="1:8" x14ac:dyDescent="0.25">
      <c r="A128" s="1">
        <v>2</v>
      </c>
      <c r="B128" s="1">
        <v>2497</v>
      </c>
      <c r="C128">
        <v>2418</v>
      </c>
      <c r="D128">
        <f t="shared" si="7"/>
        <v>79</v>
      </c>
    </row>
    <row r="129" spans="1:7" x14ac:dyDescent="0.25">
      <c r="A129">
        <v>15</v>
      </c>
      <c r="B129">
        <v>227</v>
      </c>
      <c r="C129">
        <v>225</v>
      </c>
      <c r="D129">
        <f t="shared" si="7"/>
        <v>2</v>
      </c>
    </row>
    <row r="130" spans="1:7" x14ac:dyDescent="0.25">
      <c r="A130">
        <v>3</v>
      </c>
      <c r="B130">
        <v>73</v>
      </c>
      <c r="C130">
        <v>69</v>
      </c>
      <c r="D130">
        <f t="shared" si="7"/>
        <v>4</v>
      </c>
    </row>
    <row r="131" spans="1:7" x14ac:dyDescent="0.25">
      <c r="A131">
        <v>12</v>
      </c>
      <c r="B131">
        <v>379</v>
      </c>
      <c r="C131">
        <v>364</v>
      </c>
      <c r="D131">
        <f t="shared" si="7"/>
        <v>15</v>
      </c>
    </row>
    <row r="132" spans="1:7" x14ac:dyDescent="0.25">
      <c r="A132">
        <v>7</v>
      </c>
      <c r="B132">
        <v>158</v>
      </c>
      <c r="C132">
        <v>152</v>
      </c>
      <c r="D132">
        <f t="shared" si="7"/>
        <v>6</v>
      </c>
    </row>
    <row r="133" spans="1:7" x14ac:dyDescent="0.25">
      <c r="A133" s="1">
        <v>8</v>
      </c>
      <c r="B133" s="1">
        <v>1008</v>
      </c>
      <c r="C133">
        <v>981</v>
      </c>
      <c r="D133">
        <f t="shared" si="7"/>
        <v>27</v>
      </c>
    </row>
    <row r="134" spans="1:7" x14ac:dyDescent="0.25">
      <c r="A134">
        <v>13</v>
      </c>
      <c r="B134">
        <v>527</v>
      </c>
      <c r="C134">
        <v>511</v>
      </c>
      <c r="D134">
        <f t="shared" si="7"/>
        <v>16</v>
      </c>
    </row>
    <row r="135" spans="1:7" x14ac:dyDescent="0.25">
      <c r="A135">
        <v>1</v>
      </c>
      <c r="B135">
        <v>659</v>
      </c>
      <c r="C135">
        <v>650</v>
      </c>
      <c r="D135">
        <f t="shared" si="7"/>
        <v>9</v>
      </c>
    </row>
    <row r="136" spans="1:7" x14ac:dyDescent="0.25">
      <c r="A136">
        <v>14</v>
      </c>
      <c r="B136">
        <v>520</v>
      </c>
      <c r="C136">
        <v>513</v>
      </c>
      <c r="D136">
        <f t="shared" si="7"/>
        <v>7</v>
      </c>
    </row>
    <row r="137" spans="1:7" x14ac:dyDescent="0.25">
      <c r="A137">
        <v>4</v>
      </c>
      <c r="B137">
        <v>811</v>
      </c>
      <c r="C137">
        <v>801</v>
      </c>
      <c r="D137">
        <f t="shared" si="7"/>
        <v>10</v>
      </c>
    </row>
    <row r="138" spans="1:7" x14ac:dyDescent="0.25">
      <c r="A138">
        <v>5</v>
      </c>
      <c r="B138">
        <v>587</v>
      </c>
      <c r="C138">
        <v>578</v>
      </c>
      <c r="D138">
        <f t="shared" si="7"/>
        <v>9</v>
      </c>
    </row>
    <row r="139" spans="1:7" x14ac:dyDescent="0.25">
      <c r="A139" t="s">
        <v>4</v>
      </c>
      <c r="B139">
        <f>SUM(B124:B138)</f>
        <v>16491</v>
      </c>
      <c r="C139">
        <f>SUM(C124:C138)</f>
        <v>16172</v>
      </c>
      <c r="D139">
        <f>SUM(D124:D138)</f>
        <v>319</v>
      </c>
    </row>
    <row r="140" spans="1:7" x14ac:dyDescent="0.25">
      <c r="E140" s="17" t="s">
        <v>18</v>
      </c>
      <c r="F140" s="17"/>
      <c r="G140" t="s">
        <v>6</v>
      </c>
    </row>
    <row r="141" spans="1:7" x14ac:dyDescent="0.25">
      <c r="E141" t="s">
        <v>20</v>
      </c>
      <c r="F141">
        <v>16491</v>
      </c>
    </row>
    <row r="142" spans="1:7" x14ac:dyDescent="0.25">
      <c r="E142" t="s">
        <v>24</v>
      </c>
      <c r="F142">
        <v>16172</v>
      </c>
      <c r="G142">
        <f>(F142/F141)*100</f>
        <v>98.065611545691596</v>
      </c>
    </row>
    <row r="143" spans="1:7" x14ac:dyDescent="0.25">
      <c r="E143" t="s">
        <v>21</v>
      </c>
      <c r="F143">
        <v>319</v>
      </c>
      <c r="G143">
        <f>100-G142</f>
        <v>1.9343884543084044</v>
      </c>
    </row>
    <row r="144" spans="1:7" x14ac:dyDescent="0.25">
      <c r="E144" t="s">
        <v>22</v>
      </c>
      <c r="F144">
        <f>2879+319</f>
        <v>3198</v>
      </c>
      <c r="G144">
        <f>(F144/F141)*100</f>
        <v>19.392395852283066</v>
      </c>
    </row>
    <row r="145" spans="5:7" x14ac:dyDescent="0.25">
      <c r="E145" t="s">
        <v>23</v>
      </c>
      <c r="F145">
        <f>16491-3198</f>
        <v>13293</v>
      </c>
      <c r="G145">
        <f>100-G144</f>
        <v>80.607604147716927</v>
      </c>
    </row>
  </sheetData>
  <mergeCells count="25">
    <mergeCell ref="E140:F140"/>
    <mergeCell ref="A113:E113"/>
    <mergeCell ref="E116:F116"/>
    <mergeCell ref="A91:E91"/>
    <mergeCell ref="A96:E96"/>
    <mergeCell ref="A107:E107"/>
    <mergeCell ref="A122:H122"/>
    <mergeCell ref="A110:E110"/>
    <mergeCell ref="A123:E123"/>
    <mergeCell ref="A39:E39"/>
    <mergeCell ref="A50:E50"/>
    <mergeCell ref="A2:H2"/>
    <mergeCell ref="E83:F83"/>
    <mergeCell ref="A90:H90"/>
    <mergeCell ref="E52:F52"/>
    <mergeCell ref="A59:H59"/>
    <mergeCell ref="A60:E60"/>
    <mergeCell ref="A66:E66"/>
    <mergeCell ref="A3:E3"/>
    <mergeCell ref="A30:H30"/>
    <mergeCell ref="A31:E31"/>
    <mergeCell ref="A77:E77"/>
    <mergeCell ref="A11:E11"/>
    <mergeCell ref="E23:F23"/>
    <mergeCell ref="A80:E8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5"/>
  <sheetViews>
    <sheetView tabSelected="1" zoomScaleNormal="100" workbookViewId="0">
      <selection activeCell="I142" sqref="I142:I145"/>
    </sheetView>
  </sheetViews>
  <sheetFormatPr defaultRowHeight="15" x14ac:dyDescent="0.25"/>
  <cols>
    <col min="1" max="1" width="8" customWidth="1"/>
    <col min="2" max="2" width="11.7109375" bestFit="1" customWidth="1"/>
    <col min="3" max="3" width="12.5703125" bestFit="1" customWidth="1"/>
    <col min="4" max="4" width="9.7109375" bestFit="1" customWidth="1"/>
    <col min="5" max="5" width="16.7109375" bestFit="1" customWidth="1"/>
    <col min="6" max="6" width="10.28515625" bestFit="1" customWidth="1"/>
    <col min="7" max="7" width="15.5703125" bestFit="1" customWidth="1"/>
    <col min="12" max="12" width="10.28515625" customWidth="1"/>
  </cols>
  <sheetData>
    <row r="2" spans="1:8" x14ac:dyDescent="0.25">
      <c r="A2" s="15" t="s">
        <v>7</v>
      </c>
      <c r="B2" s="15"/>
      <c r="C2" s="15"/>
      <c r="D2" s="15"/>
      <c r="E2" s="15"/>
      <c r="F2" s="15"/>
      <c r="G2" s="15"/>
      <c r="H2" s="15"/>
    </row>
    <row r="3" spans="1:8" x14ac:dyDescent="0.25">
      <c r="A3" s="16" t="s">
        <v>3</v>
      </c>
      <c r="B3" s="16"/>
      <c r="C3" s="16"/>
      <c r="D3" s="16"/>
      <c r="E3" s="16"/>
    </row>
    <row r="4" spans="1:8" x14ac:dyDescent="0.25">
      <c r="A4" t="s">
        <v>0</v>
      </c>
      <c r="B4" t="s">
        <v>1</v>
      </c>
      <c r="C4" t="s">
        <v>19</v>
      </c>
      <c r="D4" t="s">
        <v>2</v>
      </c>
    </row>
    <row r="5" spans="1:8" x14ac:dyDescent="0.25">
      <c r="A5">
        <v>2</v>
      </c>
      <c r="B5">
        <v>1206</v>
      </c>
      <c r="C5" s="1">
        <v>1121</v>
      </c>
      <c r="D5" s="1">
        <f>B5-C5</f>
        <v>85</v>
      </c>
    </row>
    <row r="6" spans="1:8" x14ac:dyDescent="0.25">
      <c r="A6" s="2">
        <v>6</v>
      </c>
      <c r="B6" s="2">
        <v>2699</v>
      </c>
      <c r="C6" s="1">
        <v>2699</v>
      </c>
      <c r="D6" s="1">
        <f>B6-C6</f>
        <v>0</v>
      </c>
      <c r="E6" s="1"/>
    </row>
    <row r="7" spans="1:8" x14ac:dyDescent="0.25">
      <c r="A7">
        <v>9</v>
      </c>
      <c r="B7">
        <v>2079</v>
      </c>
      <c r="C7" s="1">
        <v>1933</v>
      </c>
      <c r="D7" s="1">
        <f>B7-C7</f>
        <v>146</v>
      </c>
    </row>
    <row r="8" spans="1:8" x14ac:dyDescent="0.25">
      <c r="A8">
        <v>10</v>
      </c>
      <c r="B8">
        <v>2053</v>
      </c>
      <c r="C8" s="1">
        <v>1933</v>
      </c>
      <c r="D8" s="1">
        <f>B8-C8</f>
        <v>120</v>
      </c>
    </row>
    <row r="9" spans="1:8" x14ac:dyDescent="0.25">
      <c r="A9">
        <v>11</v>
      </c>
      <c r="B9">
        <v>1253</v>
      </c>
      <c r="C9" s="1">
        <v>1145</v>
      </c>
      <c r="D9" s="1">
        <f>B9-C9</f>
        <v>108</v>
      </c>
    </row>
    <row r="10" spans="1:8" x14ac:dyDescent="0.25">
      <c r="A10" t="s">
        <v>4</v>
      </c>
      <c r="B10">
        <f>SUM(B5:B9)</f>
        <v>9290</v>
      </c>
      <c r="C10" s="1"/>
      <c r="D10" s="1">
        <f>SUM(D5:D9)</f>
        <v>459</v>
      </c>
    </row>
    <row r="11" spans="1:8" x14ac:dyDescent="0.25">
      <c r="A11" s="16" t="s">
        <v>5</v>
      </c>
      <c r="B11" s="16"/>
      <c r="C11" s="16"/>
      <c r="D11" s="16"/>
      <c r="E11" s="16"/>
      <c r="F11" s="1"/>
      <c r="G11" s="1"/>
    </row>
    <row r="12" spans="1:8" x14ac:dyDescent="0.25">
      <c r="A12">
        <v>15</v>
      </c>
      <c r="B12">
        <v>605</v>
      </c>
      <c r="C12" s="1">
        <v>598</v>
      </c>
      <c r="D12" s="1">
        <f t="shared" ref="D12:D21" si="0">B12-C12</f>
        <v>7</v>
      </c>
    </row>
    <row r="13" spans="1:8" x14ac:dyDescent="0.25">
      <c r="A13">
        <v>3</v>
      </c>
      <c r="B13">
        <v>24</v>
      </c>
      <c r="C13" s="1">
        <v>22</v>
      </c>
      <c r="D13" s="1">
        <f t="shared" si="0"/>
        <v>2</v>
      </c>
    </row>
    <row r="14" spans="1:8" x14ac:dyDescent="0.25">
      <c r="A14">
        <v>12</v>
      </c>
      <c r="B14">
        <v>224</v>
      </c>
      <c r="C14" s="1">
        <v>221</v>
      </c>
      <c r="D14" s="1">
        <f t="shared" si="0"/>
        <v>3</v>
      </c>
    </row>
    <row r="15" spans="1:8" x14ac:dyDescent="0.25">
      <c r="A15">
        <v>7</v>
      </c>
      <c r="B15">
        <v>62</v>
      </c>
      <c r="C15" s="1">
        <v>58</v>
      </c>
      <c r="D15" s="1">
        <f t="shared" si="0"/>
        <v>4</v>
      </c>
    </row>
    <row r="16" spans="1:8" x14ac:dyDescent="0.25">
      <c r="A16">
        <v>8</v>
      </c>
      <c r="B16">
        <v>332</v>
      </c>
      <c r="C16" s="1">
        <v>329</v>
      </c>
      <c r="D16" s="1">
        <f t="shared" si="0"/>
        <v>3</v>
      </c>
    </row>
    <row r="17" spans="1:8" x14ac:dyDescent="0.25">
      <c r="A17">
        <v>13</v>
      </c>
      <c r="B17">
        <v>456</v>
      </c>
      <c r="C17" s="1">
        <v>445</v>
      </c>
      <c r="D17" s="1">
        <f t="shared" si="0"/>
        <v>11</v>
      </c>
    </row>
    <row r="18" spans="1:8" x14ac:dyDescent="0.25">
      <c r="A18">
        <v>1</v>
      </c>
      <c r="B18">
        <v>668</v>
      </c>
      <c r="C18" s="1">
        <v>608</v>
      </c>
      <c r="D18" s="1">
        <f t="shared" si="0"/>
        <v>60</v>
      </c>
    </row>
    <row r="19" spans="1:8" x14ac:dyDescent="0.25">
      <c r="A19">
        <v>14</v>
      </c>
      <c r="B19">
        <v>790</v>
      </c>
      <c r="C19" s="1">
        <v>764</v>
      </c>
      <c r="D19" s="1">
        <f t="shared" si="0"/>
        <v>26</v>
      </c>
    </row>
    <row r="20" spans="1:8" x14ac:dyDescent="0.25">
      <c r="A20">
        <v>4</v>
      </c>
      <c r="B20">
        <v>1103</v>
      </c>
      <c r="C20" s="1">
        <v>1013</v>
      </c>
      <c r="D20" s="1">
        <f t="shared" si="0"/>
        <v>90</v>
      </c>
    </row>
    <row r="21" spans="1:8" x14ac:dyDescent="0.25">
      <c r="A21" s="2">
        <v>5</v>
      </c>
      <c r="B21" s="2">
        <v>1140</v>
      </c>
      <c r="C21" s="1">
        <v>1140</v>
      </c>
      <c r="D21" s="1">
        <f t="shared" si="0"/>
        <v>0</v>
      </c>
      <c r="E21" s="1"/>
    </row>
    <row r="22" spans="1:8" x14ac:dyDescent="0.25">
      <c r="A22" t="s">
        <v>4</v>
      </c>
      <c r="B22">
        <f>SUM(B12:B21)</f>
        <v>5404</v>
      </c>
      <c r="C22" s="1"/>
      <c r="D22" s="1">
        <f>SUM(D12:D21)</f>
        <v>206</v>
      </c>
    </row>
    <row r="23" spans="1:8" x14ac:dyDescent="0.25">
      <c r="A23" s="1"/>
      <c r="B23" s="1"/>
      <c r="C23" s="1"/>
      <c r="D23" s="1"/>
      <c r="E23" s="17" t="s">
        <v>18</v>
      </c>
      <c r="F23" s="17"/>
    </row>
    <row r="24" spans="1:8" x14ac:dyDescent="0.25">
      <c r="A24" s="1"/>
      <c r="B24" s="1"/>
      <c r="C24" s="1"/>
      <c r="D24" s="1"/>
      <c r="E24" t="s">
        <v>20</v>
      </c>
      <c r="F24">
        <f>B22+B10</f>
        <v>14694</v>
      </c>
      <c r="G24" t="s">
        <v>6</v>
      </c>
    </row>
    <row r="25" spans="1:8" x14ac:dyDescent="0.25">
      <c r="A25" s="1"/>
      <c r="B25" s="1"/>
      <c r="C25" s="1"/>
      <c r="D25" s="1"/>
      <c r="E25" t="s">
        <v>24</v>
      </c>
      <c r="F25">
        <f>F24-F26</f>
        <v>14029</v>
      </c>
      <c r="G25">
        <f>(F25/F24)*100</f>
        <v>95.47434326936164</v>
      </c>
    </row>
    <row r="26" spans="1:8" x14ac:dyDescent="0.25">
      <c r="A26" s="1"/>
      <c r="B26" s="1"/>
      <c r="C26" s="1"/>
      <c r="D26" s="1"/>
      <c r="E26" t="s">
        <v>21</v>
      </c>
      <c r="F26">
        <f>665</f>
        <v>665</v>
      </c>
      <c r="G26">
        <f>100-G25</f>
        <v>4.5256567306383602</v>
      </c>
    </row>
    <row r="27" spans="1:8" x14ac:dyDescent="0.25">
      <c r="A27" s="1"/>
      <c r="B27" s="1"/>
      <c r="C27" s="1"/>
      <c r="D27" s="1"/>
      <c r="E27" t="s">
        <v>22</v>
      </c>
      <c r="F27">
        <f>B21+B6+F26</f>
        <v>4504</v>
      </c>
      <c r="G27">
        <f>(F27/F24)*100</f>
        <v>30.651966789165648</v>
      </c>
    </row>
    <row r="28" spans="1:8" x14ac:dyDescent="0.25">
      <c r="A28" s="1"/>
      <c r="B28" s="1"/>
      <c r="C28" s="1"/>
      <c r="D28" s="1"/>
      <c r="E28" t="s">
        <v>23</v>
      </c>
      <c r="F28">
        <f>F24-F27</f>
        <v>10190</v>
      </c>
      <c r="G28">
        <f>100-G27</f>
        <v>69.348033210834359</v>
      </c>
    </row>
    <row r="29" spans="1:8" x14ac:dyDescent="0.25">
      <c r="A29" s="1"/>
      <c r="B29" s="1"/>
      <c r="C29" s="1"/>
      <c r="D29" s="1"/>
      <c r="E29" s="1"/>
      <c r="F29" s="1"/>
      <c r="G29" s="1"/>
    </row>
    <row r="30" spans="1:8" x14ac:dyDescent="0.25">
      <c r="A30" s="15" t="s">
        <v>8</v>
      </c>
      <c r="B30" s="15"/>
      <c r="C30" s="15"/>
      <c r="D30" s="15"/>
      <c r="E30" s="15"/>
      <c r="F30" s="15"/>
      <c r="G30" s="15"/>
      <c r="H30" s="15"/>
    </row>
    <row r="31" spans="1:8" x14ac:dyDescent="0.25">
      <c r="A31" s="16" t="s">
        <v>3</v>
      </c>
      <c r="B31" s="16"/>
      <c r="C31" s="16"/>
      <c r="D31" s="16"/>
      <c r="E31" s="16"/>
      <c r="F31" s="1"/>
      <c r="G31" s="1"/>
      <c r="H31" s="1"/>
    </row>
    <row r="32" spans="1:8" x14ac:dyDescent="0.25">
      <c r="A32">
        <v>2</v>
      </c>
      <c r="B32">
        <v>1206</v>
      </c>
      <c r="C32" s="1">
        <v>1142</v>
      </c>
      <c r="D32" s="1">
        <f>B32-C32</f>
        <v>64</v>
      </c>
      <c r="F32" s="1"/>
      <c r="G32" s="1"/>
      <c r="H32" s="1"/>
    </row>
    <row r="33" spans="1:8" x14ac:dyDescent="0.25">
      <c r="A33" s="2">
        <v>6</v>
      </c>
      <c r="B33" s="2">
        <v>2699</v>
      </c>
      <c r="C33" s="1">
        <v>2699</v>
      </c>
      <c r="D33" s="1">
        <f t="shared" ref="D33:D36" si="1">B33-C33</f>
        <v>0</v>
      </c>
      <c r="E33" s="1"/>
      <c r="F33" s="1"/>
      <c r="G33" s="1"/>
      <c r="H33" s="1"/>
    </row>
    <row r="34" spans="1:8" x14ac:dyDescent="0.25">
      <c r="A34">
        <v>9</v>
      </c>
      <c r="B34">
        <v>2079</v>
      </c>
      <c r="C34" s="1">
        <v>1978</v>
      </c>
      <c r="D34" s="1">
        <f t="shared" si="1"/>
        <v>101</v>
      </c>
      <c r="F34" s="1"/>
      <c r="G34" s="1"/>
      <c r="H34" s="1"/>
    </row>
    <row r="35" spans="1:8" x14ac:dyDescent="0.25">
      <c r="A35">
        <v>10</v>
      </c>
      <c r="B35">
        <v>2053</v>
      </c>
      <c r="C35" s="1">
        <v>1984</v>
      </c>
      <c r="D35" s="1">
        <f t="shared" si="1"/>
        <v>69</v>
      </c>
      <c r="F35" s="1"/>
      <c r="G35" s="1"/>
      <c r="H35" s="1"/>
    </row>
    <row r="36" spans="1:8" x14ac:dyDescent="0.25">
      <c r="A36">
        <v>11</v>
      </c>
      <c r="B36">
        <v>1253</v>
      </c>
      <c r="C36" s="1">
        <v>1173</v>
      </c>
      <c r="D36" s="1">
        <f t="shared" si="1"/>
        <v>80</v>
      </c>
      <c r="F36" s="1"/>
      <c r="G36" s="1"/>
      <c r="H36" s="1"/>
    </row>
    <row r="37" spans="1:8" x14ac:dyDescent="0.25">
      <c r="A37" t="s">
        <v>4</v>
      </c>
      <c r="C37" s="1"/>
      <c r="D37" s="1">
        <f>SUM(D32:D36)</f>
        <v>314</v>
      </c>
      <c r="F37" s="1"/>
      <c r="G37" s="1"/>
      <c r="H37" s="1"/>
    </row>
    <row r="38" spans="1:8" x14ac:dyDescent="0.25">
      <c r="A38" s="16" t="s">
        <v>5</v>
      </c>
      <c r="B38" s="16"/>
      <c r="C38" s="16"/>
      <c r="D38" s="16"/>
      <c r="E38" s="16"/>
      <c r="F38" s="1"/>
      <c r="G38" s="1"/>
      <c r="H38" s="1"/>
    </row>
    <row r="39" spans="1:8" x14ac:dyDescent="0.25">
      <c r="A39">
        <v>15</v>
      </c>
      <c r="B39">
        <v>605</v>
      </c>
      <c r="C39" s="8">
        <v>602</v>
      </c>
      <c r="D39" s="1">
        <f>B39-C39</f>
        <v>3</v>
      </c>
      <c r="F39" s="1"/>
      <c r="G39" s="1"/>
      <c r="H39" s="1"/>
    </row>
    <row r="40" spans="1:8" x14ac:dyDescent="0.25">
      <c r="A40">
        <v>3</v>
      </c>
      <c r="B40">
        <v>24</v>
      </c>
      <c r="C40" s="8">
        <v>24</v>
      </c>
      <c r="D40" s="1">
        <f t="shared" ref="D40:D47" si="2">B40-C40</f>
        <v>0</v>
      </c>
      <c r="F40" s="1"/>
      <c r="G40" s="1"/>
      <c r="H40" s="1"/>
    </row>
    <row r="41" spans="1:8" x14ac:dyDescent="0.25">
      <c r="A41">
        <v>12</v>
      </c>
      <c r="B41">
        <v>224</v>
      </c>
      <c r="C41" s="8">
        <v>223</v>
      </c>
      <c r="D41" s="1">
        <f t="shared" si="2"/>
        <v>1</v>
      </c>
      <c r="F41" s="1"/>
      <c r="G41" s="1"/>
      <c r="H41" s="1"/>
    </row>
    <row r="42" spans="1:8" x14ac:dyDescent="0.25">
      <c r="A42">
        <v>7</v>
      </c>
      <c r="B42">
        <v>62</v>
      </c>
      <c r="C42" s="8">
        <v>60</v>
      </c>
      <c r="D42" s="1">
        <f t="shared" si="2"/>
        <v>2</v>
      </c>
      <c r="F42" s="1"/>
      <c r="G42" s="1"/>
      <c r="H42" s="1"/>
    </row>
    <row r="43" spans="1:8" x14ac:dyDescent="0.25">
      <c r="A43">
        <v>8</v>
      </c>
      <c r="B43">
        <v>332</v>
      </c>
      <c r="C43" s="8">
        <v>331</v>
      </c>
      <c r="D43" s="1">
        <f t="shared" si="2"/>
        <v>1</v>
      </c>
      <c r="F43" s="1"/>
      <c r="G43" s="1"/>
      <c r="H43" s="1"/>
    </row>
    <row r="44" spans="1:8" x14ac:dyDescent="0.25">
      <c r="A44">
        <v>13</v>
      </c>
      <c r="B44">
        <v>456</v>
      </c>
      <c r="C44" s="8">
        <v>452</v>
      </c>
      <c r="D44" s="1">
        <f t="shared" si="2"/>
        <v>4</v>
      </c>
      <c r="F44" s="1"/>
      <c r="G44" s="1"/>
      <c r="H44" s="1"/>
    </row>
    <row r="45" spans="1:8" x14ac:dyDescent="0.25">
      <c r="A45">
        <v>1</v>
      </c>
      <c r="B45">
        <v>668</v>
      </c>
      <c r="C45" s="8">
        <v>664</v>
      </c>
      <c r="D45" s="1">
        <f t="shared" si="2"/>
        <v>4</v>
      </c>
      <c r="F45" s="1"/>
      <c r="G45" s="1"/>
      <c r="H45" s="1"/>
    </row>
    <row r="46" spans="1:8" x14ac:dyDescent="0.25">
      <c r="A46">
        <v>14</v>
      </c>
      <c r="B46">
        <v>790</v>
      </c>
      <c r="C46" s="8">
        <v>777</v>
      </c>
      <c r="D46" s="1">
        <f t="shared" si="2"/>
        <v>13</v>
      </c>
      <c r="F46" s="1"/>
      <c r="G46" s="1"/>
      <c r="H46" s="1"/>
    </row>
    <row r="47" spans="1:8" x14ac:dyDescent="0.25">
      <c r="A47" s="2">
        <v>4</v>
      </c>
      <c r="B47" s="2">
        <v>1103</v>
      </c>
      <c r="C47" s="8">
        <v>1103</v>
      </c>
      <c r="D47" s="1">
        <f t="shared" si="2"/>
        <v>0</v>
      </c>
      <c r="F47" s="1"/>
      <c r="G47" s="1"/>
      <c r="H47" s="1"/>
    </row>
    <row r="48" spans="1:8" x14ac:dyDescent="0.25">
      <c r="A48" s="1" t="s">
        <v>4</v>
      </c>
      <c r="B48" s="1"/>
      <c r="C48" s="1"/>
      <c r="D48" s="1">
        <f>SUM(D39:D47)</f>
        <v>28</v>
      </c>
      <c r="E48" s="1"/>
      <c r="F48" s="1"/>
      <c r="G48" s="1"/>
      <c r="H48" s="1"/>
    </row>
    <row r="49" spans="1:8" x14ac:dyDescent="0.25">
      <c r="A49" s="16" t="s">
        <v>9</v>
      </c>
      <c r="B49" s="16"/>
      <c r="C49" s="16"/>
      <c r="D49" s="16"/>
      <c r="E49" s="16"/>
      <c r="F49" s="1"/>
      <c r="G49" s="1"/>
      <c r="H49" s="1"/>
    </row>
    <row r="50" spans="1:8" x14ac:dyDescent="0.25">
      <c r="A50" s="14">
        <v>5</v>
      </c>
      <c r="B50" s="14">
        <v>1140</v>
      </c>
      <c r="C50" s="8">
        <v>1140</v>
      </c>
      <c r="D50" s="1">
        <v>0</v>
      </c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E52" s="17" t="s">
        <v>18</v>
      </c>
      <c r="F52" s="17"/>
    </row>
    <row r="53" spans="1:8" x14ac:dyDescent="0.25">
      <c r="E53" t="s">
        <v>20</v>
      </c>
      <c r="F53">
        <v>14694</v>
      </c>
      <c r="G53" t="s">
        <v>6</v>
      </c>
    </row>
    <row r="54" spans="1:8" x14ac:dyDescent="0.25">
      <c r="E54" t="s">
        <v>24</v>
      </c>
      <c r="F54">
        <f>F53-F55</f>
        <v>14352</v>
      </c>
      <c r="G54">
        <f>(F54/F53)*100</f>
        <v>97.672519395671699</v>
      </c>
    </row>
    <row r="55" spans="1:8" x14ac:dyDescent="0.25">
      <c r="E55" t="s">
        <v>21</v>
      </c>
      <c r="F55">
        <f>314+28</f>
        <v>342</v>
      </c>
      <c r="G55">
        <f>(F55/F53)*100</f>
        <v>2.3274806043282972</v>
      </c>
    </row>
    <row r="56" spans="1:8" x14ac:dyDescent="0.25">
      <c r="E56" t="s">
        <v>22</v>
      </c>
      <c r="F56">
        <f>2699+1103+1140+342</f>
        <v>5284</v>
      </c>
      <c r="G56">
        <f>(F56/F53)*100</f>
        <v>35.960255886756499</v>
      </c>
    </row>
    <row r="57" spans="1:8" x14ac:dyDescent="0.25">
      <c r="E57" t="s">
        <v>23</v>
      </c>
      <c r="F57">
        <f>F53-F56</f>
        <v>9410</v>
      </c>
      <c r="G57">
        <f>100-G56</f>
        <v>64.039744113243501</v>
      </c>
    </row>
    <row r="59" spans="1:8" x14ac:dyDescent="0.25">
      <c r="A59" s="15" t="s">
        <v>10</v>
      </c>
      <c r="B59" s="15"/>
      <c r="C59" s="15"/>
      <c r="D59" s="15"/>
      <c r="E59" s="15"/>
      <c r="F59" s="15"/>
      <c r="G59" s="15"/>
      <c r="H59" s="15"/>
    </row>
    <row r="60" spans="1:8" x14ac:dyDescent="0.25">
      <c r="A60" s="16" t="s">
        <v>3</v>
      </c>
      <c r="B60" s="16"/>
      <c r="C60" s="16"/>
      <c r="D60" s="16"/>
      <c r="E60" s="16"/>
      <c r="F60" s="1"/>
      <c r="G60" s="1"/>
      <c r="H60" s="1"/>
    </row>
    <row r="61" spans="1:8" x14ac:dyDescent="0.25">
      <c r="A61" s="2">
        <v>6</v>
      </c>
      <c r="B61" s="2">
        <v>2699</v>
      </c>
      <c r="C61" s="1">
        <v>2699</v>
      </c>
      <c r="D61" s="1">
        <f>B61-C61</f>
        <v>0</v>
      </c>
      <c r="F61" s="1"/>
      <c r="G61" s="1"/>
      <c r="H61" s="1"/>
    </row>
    <row r="62" spans="1:8" x14ac:dyDescent="0.25">
      <c r="A62">
        <v>9</v>
      </c>
      <c r="B62">
        <v>2079</v>
      </c>
      <c r="C62" s="1">
        <v>2037</v>
      </c>
      <c r="D62" s="1">
        <f t="shared" ref="D62:D64" si="3">B62-C62</f>
        <v>42</v>
      </c>
      <c r="E62" s="1"/>
      <c r="F62" s="1"/>
      <c r="G62" s="1"/>
      <c r="H62" s="1"/>
    </row>
    <row r="63" spans="1:8" x14ac:dyDescent="0.25">
      <c r="A63">
        <v>10</v>
      </c>
      <c r="B63">
        <v>2053</v>
      </c>
      <c r="C63" s="1">
        <v>2023</v>
      </c>
      <c r="D63" s="1">
        <f t="shared" si="3"/>
        <v>30</v>
      </c>
      <c r="F63" s="1"/>
      <c r="G63" s="1"/>
      <c r="H63" s="1"/>
    </row>
    <row r="64" spans="1:8" x14ac:dyDescent="0.25">
      <c r="A64">
        <v>11</v>
      </c>
      <c r="B64">
        <v>1253</v>
      </c>
      <c r="C64" s="1">
        <v>1225</v>
      </c>
      <c r="D64" s="1">
        <f t="shared" si="3"/>
        <v>28</v>
      </c>
      <c r="F64" s="1"/>
      <c r="G64" s="1"/>
      <c r="H64" s="1"/>
    </row>
    <row r="65" spans="1:8" x14ac:dyDescent="0.25">
      <c r="A65" t="s">
        <v>4</v>
      </c>
      <c r="B65">
        <f>SUM(B61:B64)</f>
        <v>8084</v>
      </c>
      <c r="C65" s="1"/>
      <c r="D65" s="1">
        <f>SUM(D61:D64)</f>
        <v>100</v>
      </c>
      <c r="F65" s="1"/>
      <c r="G65" s="1"/>
      <c r="H65" s="1"/>
    </row>
    <row r="66" spans="1:8" x14ac:dyDescent="0.25">
      <c r="A66" s="16" t="s">
        <v>5</v>
      </c>
      <c r="B66" s="16"/>
      <c r="C66" s="16"/>
      <c r="D66" s="16"/>
      <c r="E66" s="16"/>
      <c r="F66" s="1"/>
      <c r="G66" s="1"/>
      <c r="H66" s="1"/>
    </row>
    <row r="67" spans="1:8" x14ac:dyDescent="0.25">
      <c r="A67">
        <v>15</v>
      </c>
      <c r="B67">
        <v>605</v>
      </c>
      <c r="C67" s="8">
        <v>603</v>
      </c>
      <c r="D67" s="1">
        <f>B67-C67</f>
        <v>2</v>
      </c>
      <c r="F67" s="1"/>
      <c r="G67" s="1"/>
      <c r="H67" s="1"/>
    </row>
    <row r="68" spans="1:8" x14ac:dyDescent="0.25">
      <c r="A68">
        <v>3</v>
      </c>
      <c r="B68">
        <v>24</v>
      </c>
      <c r="C68" s="8">
        <v>24</v>
      </c>
      <c r="D68" s="1">
        <f t="shared" ref="D68:D75" si="4">B68-C68</f>
        <v>0</v>
      </c>
      <c r="F68" s="1"/>
      <c r="G68" s="1"/>
      <c r="H68" s="1"/>
    </row>
    <row r="69" spans="1:8" x14ac:dyDescent="0.25">
      <c r="A69">
        <v>12</v>
      </c>
      <c r="B69">
        <v>224</v>
      </c>
      <c r="C69" s="8">
        <v>224</v>
      </c>
      <c r="D69" s="1">
        <f t="shared" si="4"/>
        <v>0</v>
      </c>
      <c r="F69" s="1"/>
      <c r="G69" s="1"/>
      <c r="H69" s="1"/>
    </row>
    <row r="70" spans="1:8" x14ac:dyDescent="0.25">
      <c r="A70">
        <v>7</v>
      </c>
      <c r="B70">
        <v>62</v>
      </c>
      <c r="C70" s="8">
        <v>61</v>
      </c>
      <c r="D70" s="1">
        <f t="shared" si="4"/>
        <v>1</v>
      </c>
      <c r="F70" s="1"/>
      <c r="G70" s="1"/>
      <c r="H70" s="1"/>
    </row>
    <row r="71" spans="1:8" x14ac:dyDescent="0.25">
      <c r="A71">
        <v>8</v>
      </c>
      <c r="B71">
        <v>332</v>
      </c>
      <c r="C71" s="8">
        <v>331</v>
      </c>
      <c r="D71" s="1">
        <f t="shared" si="4"/>
        <v>1</v>
      </c>
      <c r="F71" s="1"/>
      <c r="G71" s="1"/>
      <c r="H71" s="1"/>
    </row>
    <row r="72" spans="1:8" x14ac:dyDescent="0.25">
      <c r="A72">
        <v>13</v>
      </c>
      <c r="B72">
        <v>456</v>
      </c>
      <c r="C72" s="8">
        <v>455</v>
      </c>
      <c r="D72" s="1">
        <f t="shared" si="4"/>
        <v>1</v>
      </c>
      <c r="F72" s="1"/>
      <c r="G72" s="1"/>
      <c r="H72" s="1"/>
    </row>
    <row r="73" spans="1:8" x14ac:dyDescent="0.25">
      <c r="A73">
        <v>14</v>
      </c>
      <c r="B73">
        <v>790</v>
      </c>
      <c r="C73" s="8">
        <v>786</v>
      </c>
      <c r="D73" s="1">
        <f t="shared" si="4"/>
        <v>4</v>
      </c>
      <c r="F73" s="1"/>
      <c r="G73" s="1"/>
      <c r="H73" s="1"/>
    </row>
    <row r="74" spans="1:8" x14ac:dyDescent="0.25">
      <c r="A74">
        <v>1</v>
      </c>
      <c r="B74">
        <v>668</v>
      </c>
      <c r="C74" s="8">
        <v>664</v>
      </c>
      <c r="D74" s="1">
        <f t="shared" si="4"/>
        <v>4</v>
      </c>
      <c r="F74" s="1"/>
      <c r="G74" s="1"/>
      <c r="H74" s="1"/>
    </row>
    <row r="75" spans="1:8" x14ac:dyDescent="0.25">
      <c r="A75" s="2">
        <v>4</v>
      </c>
      <c r="B75" s="2">
        <v>1103</v>
      </c>
      <c r="C75" s="1">
        <v>1103</v>
      </c>
      <c r="D75" s="1">
        <f t="shared" si="4"/>
        <v>0</v>
      </c>
      <c r="E75" s="1"/>
      <c r="F75" s="1"/>
      <c r="G75" s="1"/>
      <c r="H75" s="1"/>
    </row>
    <row r="76" spans="1:8" x14ac:dyDescent="0.25">
      <c r="A76" t="s">
        <v>4</v>
      </c>
      <c r="D76" s="1">
        <f>SUM(D67:D75)</f>
        <v>13</v>
      </c>
      <c r="F76" s="1"/>
      <c r="G76" s="1"/>
      <c r="H76" s="1"/>
    </row>
    <row r="77" spans="1:8" x14ac:dyDescent="0.25">
      <c r="A77" s="16" t="s">
        <v>9</v>
      </c>
      <c r="B77" s="16"/>
      <c r="C77" s="16"/>
      <c r="D77" s="16"/>
      <c r="E77" s="16"/>
      <c r="F77" s="1"/>
      <c r="G77" s="1"/>
      <c r="H77" s="1"/>
    </row>
    <row r="78" spans="1:8" x14ac:dyDescent="0.25">
      <c r="A78" s="2">
        <v>2</v>
      </c>
      <c r="B78" s="2">
        <v>1206</v>
      </c>
      <c r="C78" s="8">
        <v>1206</v>
      </c>
      <c r="D78" s="1">
        <v>0</v>
      </c>
      <c r="E78" s="1"/>
      <c r="F78" s="1"/>
    </row>
    <row r="79" spans="1:8" x14ac:dyDescent="0.25">
      <c r="A79" s="16" t="s">
        <v>11</v>
      </c>
      <c r="B79" s="16"/>
      <c r="C79" s="16"/>
      <c r="D79" s="16"/>
      <c r="E79" s="16"/>
      <c r="F79" s="1"/>
    </row>
    <row r="80" spans="1:8" x14ac:dyDescent="0.25">
      <c r="A80" s="2">
        <v>5</v>
      </c>
      <c r="B80" s="2">
        <v>1140</v>
      </c>
      <c r="C80">
        <v>1140</v>
      </c>
      <c r="D80">
        <v>0</v>
      </c>
    </row>
    <row r="81" spans="1:8" x14ac:dyDescent="0.25">
      <c r="A81" s="1"/>
      <c r="B81" s="1"/>
      <c r="C81" s="1"/>
      <c r="D81" s="1"/>
      <c r="E81" s="1"/>
    </row>
    <row r="82" spans="1:8" x14ac:dyDescent="0.25">
      <c r="A82" s="1"/>
      <c r="B82" s="1"/>
      <c r="C82" s="1"/>
      <c r="D82" s="1"/>
      <c r="E82" s="1"/>
    </row>
    <row r="83" spans="1:8" x14ac:dyDescent="0.25">
      <c r="E83" s="17" t="s">
        <v>18</v>
      </c>
      <c r="F83" s="17"/>
    </row>
    <row r="84" spans="1:8" x14ac:dyDescent="0.25">
      <c r="E84" t="s">
        <v>20</v>
      </c>
      <c r="F84">
        <v>14694</v>
      </c>
      <c r="G84" t="s">
        <v>6</v>
      </c>
    </row>
    <row r="85" spans="1:8" x14ac:dyDescent="0.25">
      <c r="E85" t="s">
        <v>24</v>
      </c>
      <c r="F85">
        <f>F84-F86</f>
        <v>14581</v>
      </c>
      <c r="G85">
        <f>(F85/F84)*100</f>
        <v>99.230978630733631</v>
      </c>
    </row>
    <row r="86" spans="1:8" x14ac:dyDescent="0.25">
      <c r="E86" t="s">
        <v>21</v>
      </c>
      <c r="F86">
        <f>100+13</f>
        <v>113</v>
      </c>
      <c r="G86">
        <f>100-G85</f>
        <v>0.76902136926636899</v>
      </c>
    </row>
    <row r="87" spans="1:8" x14ac:dyDescent="0.25">
      <c r="E87" t="s">
        <v>22</v>
      </c>
      <c r="F87">
        <f>2699+1103+1206+1140</f>
        <v>6148</v>
      </c>
      <c r="G87">
        <f>(F87/F84)*100</f>
        <v>41.840206887164825</v>
      </c>
    </row>
    <row r="88" spans="1:8" x14ac:dyDescent="0.25">
      <c r="E88" t="s">
        <v>23</v>
      </c>
      <c r="F88">
        <f>F84-F87</f>
        <v>8546</v>
      </c>
      <c r="G88">
        <f>100-G87</f>
        <v>58.159793112835175</v>
      </c>
    </row>
    <row r="90" spans="1:8" x14ac:dyDescent="0.25">
      <c r="A90" s="15" t="s">
        <v>12</v>
      </c>
      <c r="B90" s="15"/>
      <c r="C90" s="15"/>
      <c r="D90" s="15"/>
      <c r="E90" s="15"/>
      <c r="F90" s="15"/>
      <c r="G90" s="15"/>
      <c r="H90" s="15"/>
    </row>
    <row r="91" spans="1:8" x14ac:dyDescent="0.25">
      <c r="A91" s="16" t="s">
        <v>3</v>
      </c>
      <c r="B91" s="16"/>
      <c r="C91" s="16"/>
      <c r="D91" s="16"/>
      <c r="E91" s="16"/>
    </row>
    <row r="92" spans="1:8" x14ac:dyDescent="0.25">
      <c r="A92" s="2">
        <v>6</v>
      </c>
      <c r="B92" s="2">
        <v>2699</v>
      </c>
      <c r="C92" s="1">
        <v>2699</v>
      </c>
      <c r="D92" s="1">
        <f>B92-C92</f>
        <v>0</v>
      </c>
    </row>
    <row r="93" spans="1:8" x14ac:dyDescent="0.25">
      <c r="A93">
        <v>9</v>
      </c>
      <c r="B93">
        <v>2079</v>
      </c>
      <c r="C93" s="1">
        <v>2063</v>
      </c>
      <c r="D93" s="1">
        <f t="shared" ref="D93:D94" si="5">B93-C93</f>
        <v>16</v>
      </c>
      <c r="E93" s="1"/>
    </row>
    <row r="94" spans="1:8" x14ac:dyDescent="0.25">
      <c r="A94">
        <v>10</v>
      </c>
      <c r="B94">
        <v>2053</v>
      </c>
      <c r="C94" s="1">
        <v>2039</v>
      </c>
      <c r="D94" s="1">
        <f t="shared" si="5"/>
        <v>14</v>
      </c>
    </row>
    <row r="95" spans="1:8" x14ac:dyDescent="0.25">
      <c r="A95" t="s">
        <v>4</v>
      </c>
      <c r="B95">
        <f>SUM(B91:B94)</f>
        <v>6831</v>
      </c>
      <c r="C95" s="1"/>
      <c r="D95" s="1">
        <f>SUM(D92:D94)</f>
        <v>30</v>
      </c>
    </row>
    <row r="96" spans="1:8" x14ac:dyDescent="0.25">
      <c r="A96" s="16" t="s">
        <v>5</v>
      </c>
      <c r="B96" s="16"/>
      <c r="C96" s="16"/>
      <c r="D96" s="16"/>
      <c r="E96" s="16"/>
    </row>
    <row r="97" spans="1:5" x14ac:dyDescent="0.25">
      <c r="A97">
        <v>15</v>
      </c>
      <c r="B97">
        <v>605</v>
      </c>
      <c r="C97" s="8">
        <v>605</v>
      </c>
      <c r="D97" s="8">
        <v>0</v>
      </c>
    </row>
    <row r="98" spans="1:5" x14ac:dyDescent="0.25">
      <c r="A98">
        <v>3</v>
      </c>
      <c r="B98">
        <v>24</v>
      </c>
      <c r="C98" s="8">
        <v>24</v>
      </c>
      <c r="D98" s="8">
        <v>0</v>
      </c>
    </row>
    <row r="99" spans="1:5" x14ac:dyDescent="0.25">
      <c r="A99">
        <v>12</v>
      </c>
      <c r="B99">
        <v>224</v>
      </c>
      <c r="C99" s="8">
        <v>224</v>
      </c>
      <c r="D99" s="8">
        <v>0</v>
      </c>
    </row>
    <row r="100" spans="1:5" x14ac:dyDescent="0.25">
      <c r="A100">
        <v>7</v>
      </c>
      <c r="B100">
        <v>62</v>
      </c>
      <c r="C100" s="8">
        <v>61</v>
      </c>
      <c r="D100" s="8">
        <v>1</v>
      </c>
    </row>
    <row r="101" spans="1:5" x14ac:dyDescent="0.25">
      <c r="A101">
        <v>8</v>
      </c>
      <c r="B101">
        <v>332</v>
      </c>
      <c r="C101" s="8">
        <v>331</v>
      </c>
      <c r="D101" s="8">
        <v>1</v>
      </c>
    </row>
    <row r="102" spans="1:5" x14ac:dyDescent="0.25">
      <c r="A102">
        <v>13</v>
      </c>
      <c r="B102">
        <v>456</v>
      </c>
      <c r="C102" s="8">
        <v>455</v>
      </c>
      <c r="D102" s="8">
        <v>1</v>
      </c>
    </row>
    <row r="103" spans="1:5" x14ac:dyDescent="0.25">
      <c r="A103">
        <v>14</v>
      </c>
      <c r="B103">
        <v>790</v>
      </c>
      <c r="C103" s="8">
        <v>788</v>
      </c>
      <c r="D103" s="8">
        <v>2</v>
      </c>
    </row>
    <row r="104" spans="1:5" x14ac:dyDescent="0.25">
      <c r="A104">
        <v>1</v>
      </c>
      <c r="B104">
        <v>668</v>
      </c>
      <c r="C104" s="8">
        <v>664</v>
      </c>
      <c r="D104" s="8">
        <v>4</v>
      </c>
    </row>
    <row r="105" spans="1:5" x14ac:dyDescent="0.25">
      <c r="A105" s="2">
        <v>4</v>
      </c>
      <c r="B105" s="2">
        <v>1103</v>
      </c>
      <c r="C105" s="1">
        <v>1103</v>
      </c>
      <c r="D105" s="1">
        <v>0</v>
      </c>
      <c r="E105" s="1"/>
    </row>
    <row r="106" spans="1:5" x14ac:dyDescent="0.25">
      <c r="A106" t="s">
        <v>4</v>
      </c>
      <c r="D106">
        <f>SUM(D97:D105)</f>
        <v>9</v>
      </c>
    </row>
    <row r="107" spans="1:5" x14ac:dyDescent="0.25">
      <c r="A107" s="16" t="s">
        <v>9</v>
      </c>
      <c r="B107" s="16"/>
      <c r="C107" s="16"/>
      <c r="D107" s="16"/>
      <c r="E107" s="16"/>
    </row>
    <row r="108" spans="1:5" x14ac:dyDescent="0.25">
      <c r="A108" s="2">
        <v>2</v>
      </c>
      <c r="B108" s="2">
        <v>1206</v>
      </c>
      <c r="C108" s="8">
        <v>1206</v>
      </c>
      <c r="D108" s="1">
        <v>0</v>
      </c>
      <c r="E108" s="1"/>
    </row>
    <row r="109" spans="1:5" x14ac:dyDescent="0.25">
      <c r="A109" s="16" t="s">
        <v>11</v>
      </c>
      <c r="B109" s="16"/>
      <c r="C109" s="16"/>
      <c r="D109" s="16"/>
      <c r="E109" s="16"/>
    </row>
    <row r="110" spans="1:5" x14ac:dyDescent="0.25">
      <c r="A110" s="2">
        <v>5</v>
      </c>
      <c r="B110" s="2">
        <v>1140</v>
      </c>
      <c r="C110">
        <v>1140</v>
      </c>
      <c r="D110">
        <v>0</v>
      </c>
    </row>
    <row r="111" spans="1:5" x14ac:dyDescent="0.25">
      <c r="A111" s="16" t="s">
        <v>13</v>
      </c>
      <c r="B111" s="16"/>
      <c r="C111" s="16"/>
      <c r="D111" s="16"/>
      <c r="E111" s="16"/>
    </row>
    <row r="112" spans="1:5" x14ac:dyDescent="0.25">
      <c r="A112" s="10">
        <v>11</v>
      </c>
      <c r="B112" s="10">
        <v>1253</v>
      </c>
      <c r="C112" s="11">
        <v>1253</v>
      </c>
      <c r="D112" s="11">
        <v>0</v>
      </c>
      <c r="E112" s="11"/>
    </row>
    <row r="113" spans="1:8" x14ac:dyDescent="0.25">
      <c r="A113" s="1"/>
      <c r="B113" s="1"/>
      <c r="C113" s="1"/>
      <c r="D113" s="1"/>
      <c r="E113" s="1"/>
    </row>
    <row r="114" spans="1:8" x14ac:dyDescent="0.25">
      <c r="A114" s="1"/>
      <c r="B114" s="1"/>
      <c r="C114" s="1"/>
      <c r="D114" s="1"/>
      <c r="E114" s="1"/>
    </row>
    <row r="115" spans="1:8" x14ac:dyDescent="0.25">
      <c r="A115" s="1"/>
      <c r="B115" s="1"/>
      <c r="C115" s="1"/>
      <c r="D115" s="1"/>
      <c r="E115" s="1"/>
    </row>
    <row r="116" spans="1:8" x14ac:dyDescent="0.25">
      <c r="E116" s="17" t="s">
        <v>18</v>
      </c>
      <c r="F116" s="17"/>
    </row>
    <row r="117" spans="1:8" x14ac:dyDescent="0.25">
      <c r="E117" t="s">
        <v>20</v>
      </c>
      <c r="F117">
        <v>14694</v>
      </c>
      <c r="G117" t="s">
        <v>6</v>
      </c>
    </row>
    <row r="118" spans="1:8" x14ac:dyDescent="0.25">
      <c r="E118" t="s">
        <v>24</v>
      </c>
      <c r="F118">
        <f>F117-F119</f>
        <v>14655</v>
      </c>
      <c r="G118">
        <f>(F118/F117)*100</f>
        <v>99.734585545120453</v>
      </c>
    </row>
    <row r="119" spans="1:8" x14ac:dyDescent="0.25">
      <c r="E119" t="s">
        <v>21</v>
      </c>
      <c r="F119">
        <f>30+9</f>
        <v>39</v>
      </c>
      <c r="G119">
        <f>100-G118</f>
        <v>0.26541445487954718</v>
      </c>
    </row>
    <row r="120" spans="1:8" x14ac:dyDescent="0.25">
      <c r="E120" t="s">
        <v>22</v>
      </c>
      <c r="F120">
        <f>2699+1103+1206+1140+1253+39</f>
        <v>7440</v>
      </c>
      <c r="G120">
        <f>(F120/F117)*100</f>
        <v>50.632911392405063</v>
      </c>
    </row>
    <row r="121" spans="1:8" x14ac:dyDescent="0.25">
      <c r="E121" t="s">
        <v>23</v>
      </c>
      <c r="F121">
        <f>F117-F120</f>
        <v>7254</v>
      </c>
      <c r="G121">
        <f>100-G120</f>
        <v>49.367088607594937</v>
      </c>
    </row>
    <row r="122" spans="1:8" x14ac:dyDescent="0.25">
      <c r="A122" s="15" t="s">
        <v>25</v>
      </c>
      <c r="B122" s="15"/>
      <c r="C122" s="15"/>
      <c r="D122" s="15"/>
      <c r="E122" s="15"/>
      <c r="F122" s="15"/>
      <c r="G122" s="15"/>
      <c r="H122" s="15"/>
    </row>
    <row r="123" spans="1:8" x14ac:dyDescent="0.25">
      <c r="A123" s="16" t="s">
        <v>3</v>
      </c>
      <c r="B123" s="16"/>
      <c r="C123" s="16"/>
      <c r="D123" s="16"/>
      <c r="E123" s="16"/>
    </row>
    <row r="124" spans="1:8" x14ac:dyDescent="0.25">
      <c r="A124" s="2">
        <v>6</v>
      </c>
      <c r="B124" s="2">
        <v>2699</v>
      </c>
      <c r="C124">
        <v>2699</v>
      </c>
      <c r="D124">
        <f>B124-C124</f>
        <v>0</v>
      </c>
    </row>
    <row r="125" spans="1:8" x14ac:dyDescent="0.25">
      <c r="A125">
        <v>9</v>
      </c>
      <c r="B125">
        <v>2079</v>
      </c>
      <c r="C125">
        <v>1870</v>
      </c>
      <c r="D125">
        <f t="shared" ref="D125:D138" si="6">B125-C125</f>
        <v>209</v>
      </c>
    </row>
    <row r="126" spans="1:8" x14ac:dyDescent="0.25">
      <c r="A126">
        <v>10</v>
      </c>
      <c r="B126">
        <v>2053</v>
      </c>
      <c r="C126">
        <v>1864</v>
      </c>
      <c r="D126">
        <f t="shared" si="6"/>
        <v>189</v>
      </c>
    </row>
    <row r="127" spans="1:8" x14ac:dyDescent="0.25">
      <c r="A127">
        <v>11</v>
      </c>
      <c r="B127">
        <v>1253</v>
      </c>
      <c r="C127">
        <v>1101</v>
      </c>
      <c r="D127">
        <f t="shared" si="6"/>
        <v>152</v>
      </c>
    </row>
    <row r="128" spans="1:8" x14ac:dyDescent="0.25">
      <c r="A128" s="1">
        <v>2</v>
      </c>
      <c r="B128" s="1">
        <v>1206</v>
      </c>
      <c r="C128">
        <v>1110</v>
      </c>
      <c r="D128">
        <f t="shared" si="6"/>
        <v>96</v>
      </c>
    </row>
    <row r="129" spans="1:7" x14ac:dyDescent="0.25">
      <c r="A129">
        <v>15</v>
      </c>
      <c r="B129">
        <v>605</v>
      </c>
      <c r="C129">
        <v>597</v>
      </c>
      <c r="D129">
        <f t="shared" si="6"/>
        <v>8</v>
      </c>
    </row>
    <row r="130" spans="1:7" x14ac:dyDescent="0.25">
      <c r="A130">
        <v>3</v>
      </c>
      <c r="B130">
        <v>24</v>
      </c>
      <c r="C130">
        <v>20</v>
      </c>
      <c r="D130">
        <f t="shared" si="6"/>
        <v>4</v>
      </c>
    </row>
    <row r="131" spans="1:7" x14ac:dyDescent="0.25">
      <c r="A131">
        <v>12</v>
      </c>
      <c r="B131">
        <v>224</v>
      </c>
      <c r="C131">
        <v>221</v>
      </c>
      <c r="D131">
        <f t="shared" si="6"/>
        <v>3</v>
      </c>
    </row>
    <row r="132" spans="1:7" x14ac:dyDescent="0.25">
      <c r="A132">
        <v>7</v>
      </c>
      <c r="B132">
        <v>62</v>
      </c>
      <c r="C132">
        <v>58</v>
      </c>
      <c r="D132">
        <f t="shared" si="6"/>
        <v>4</v>
      </c>
    </row>
    <row r="133" spans="1:7" x14ac:dyDescent="0.25">
      <c r="A133">
        <v>8</v>
      </c>
      <c r="B133">
        <v>332</v>
      </c>
      <c r="C133">
        <v>327</v>
      </c>
      <c r="D133">
        <f t="shared" si="6"/>
        <v>5</v>
      </c>
    </row>
    <row r="134" spans="1:7" x14ac:dyDescent="0.25">
      <c r="A134">
        <v>13</v>
      </c>
      <c r="B134">
        <v>456</v>
      </c>
      <c r="C134">
        <v>438</v>
      </c>
      <c r="D134">
        <f t="shared" si="6"/>
        <v>18</v>
      </c>
    </row>
    <row r="135" spans="1:7" x14ac:dyDescent="0.25">
      <c r="A135">
        <v>1</v>
      </c>
      <c r="B135">
        <v>668</v>
      </c>
      <c r="C135">
        <v>585</v>
      </c>
      <c r="D135">
        <f t="shared" si="6"/>
        <v>83</v>
      </c>
    </row>
    <row r="136" spans="1:7" x14ac:dyDescent="0.25">
      <c r="A136">
        <v>14</v>
      </c>
      <c r="B136">
        <v>790</v>
      </c>
      <c r="C136">
        <v>744</v>
      </c>
      <c r="D136">
        <f t="shared" si="6"/>
        <v>46</v>
      </c>
    </row>
    <row r="137" spans="1:7" x14ac:dyDescent="0.25">
      <c r="A137">
        <v>4</v>
      </c>
      <c r="B137">
        <v>1103</v>
      </c>
      <c r="C137">
        <v>966</v>
      </c>
      <c r="D137">
        <f t="shared" si="6"/>
        <v>137</v>
      </c>
    </row>
    <row r="138" spans="1:7" x14ac:dyDescent="0.25">
      <c r="A138" s="1">
        <v>5</v>
      </c>
      <c r="B138" s="1">
        <v>1140</v>
      </c>
      <c r="C138">
        <v>1052</v>
      </c>
      <c r="D138">
        <f t="shared" si="6"/>
        <v>88</v>
      </c>
    </row>
    <row r="139" spans="1:7" x14ac:dyDescent="0.25">
      <c r="A139" t="s">
        <v>4</v>
      </c>
      <c r="B139">
        <f>SUM(B124:B138)</f>
        <v>14694</v>
      </c>
      <c r="C139">
        <f>SUM(C124:C138)</f>
        <v>13652</v>
      </c>
      <c r="D139">
        <f>SUM(D124:D138)</f>
        <v>1042</v>
      </c>
    </row>
    <row r="140" spans="1:7" x14ac:dyDescent="0.25">
      <c r="E140" s="17" t="s">
        <v>18</v>
      </c>
      <c r="F140" s="17"/>
      <c r="G140" t="s">
        <v>6</v>
      </c>
    </row>
    <row r="141" spans="1:7" x14ac:dyDescent="0.25">
      <c r="E141" t="s">
        <v>20</v>
      </c>
      <c r="F141">
        <v>14694</v>
      </c>
    </row>
    <row r="142" spans="1:7" x14ac:dyDescent="0.25">
      <c r="E142" t="s">
        <v>24</v>
      </c>
      <c r="F142">
        <v>13652</v>
      </c>
      <c r="G142">
        <f>(F142/F141)*100</f>
        <v>92.908670205526064</v>
      </c>
    </row>
    <row r="143" spans="1:7" x14ac:dyDescent="0.25">
      <c r="E143" t="s">
        <v>21</v>
      </c>
      <c r="F143">
        <v>1042</v>
      </c>
      <c r="G143">
        <f>100-G142</f>
        <v>7.0913297944739355</v>
      </c>
    </row>
    <row r="144" spans="1:7" x14ac:dyDescent="0.25">
      <c r="E144" t="s">
        <v>22</v>
      </c>
      <c r="F144">
        <f>2699+1042</f>
        <v>3741</v>
      </c>
      <c r="G144">
        <f>(F144/F141)*100</f>
        <v>25.459371171906902</v>
      </c>
    </row>
    <row r="145" spans="5:7" x14ac:dyDescent="0.25">
      <c r="E145" t="s">
        <v>23</v>
      </c>
      <c r="F145">
        <f>14694-3741</f>
        <v>10953</v>
      </c>
      <c r="G145">
        <f>100-G144</f>
        <v>74.540628828093105</v>
      </c>
    </row>
  </sheetData>
  <mergeCells count="25">
    <mergeCell ref="A11:E11"/>
    <mergeCell ref="E116:F116"/>
    <mergeCell ref="E23:F23"/>
    <mergeCell ref="A91:E91"/>
    <mergeCell ref="A96:E96"/>
    <mergeCell ref="A107:E107"/>
    <mergeCell ref="A109:E109"/>
    <mergeCell ref="A111:E111"/>
    <mergeCell ref="A38:E38"/>
    <mergeCell ref="A122:H122"/>
    <mergeCell ref="A123:E123"/>
    <mergeCell ref="E140:F140"/>
    <mergeCell ref="A2:H2"/>
    <mergeCell ref="A77:E77"/>
    <mergeCell ref="E83:F83"/>
    <mergeCell ref="A90:H90"/>
    <mergeCell ref="E52:F52"/>
    <mergeCell ref="A59:H59"/>
    <mergeCell ref="A60:E60"/>
    <mergeCell ref="A66:E66"/>
    <mergeCell ref="A3:E3"/>
    <mergeCell ref="A30:H30"/>
    <mergeCell ref="A31:E31"/>
    <mergeCell ref="A49:E49"/>
    <mergeCell ref="A79:E7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5" sqref="B5"/>
    </sheetView>
  </sheetViews>
  <sheetFormatPr defaultRowHeight="15" x14ac:dyDescent="0.25"/>
  <cols>
    <col min="2" max="2" width="13.28515625" bestFit="1" customWidth="1"/>
  </cols>
  <sheetData>
    <row r="1" spans="1:2" x14ac:dyDescent="0.25">
      <c r="A1" s="17" t="s">
        <v>14</v>
      </c>
      <c r="B1" s="17"/>
    </row>
    <row r="2" spans="1:2" x14ac:dyDescent="0.25">
      <c r="A2" s="4"/>
      <c r="B2" t="s">
        <v>15</v>
      </c>
    </row>
    <row r="3" spans="1:2" x14ac:dyDescent="0.25">
      <c r="A3" s="6"/>
      <c r="B3" t="s">
        <v>16</v>
      </c>
    </row>
    <row r="4" spans="1:2" x14ac:dyDescent="0.25">
      <c r="A4" s="7"/>
      <c r="B4" t="s">
        <v>17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exp2</vt:lpstr>
      <vt:lpstr>exp3</vt:lpstr>
      <vt:lpstr>exp4</vt:lpstr>
      <vt:lpstr>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2018-07-16T07:16:39Z</dcterms:modified>
</cp:coreProperties>
</file>