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rtmanj\Desktop\BootCamp\December\"/>
    </mc:Choice>
  </mc:AlternateContent>
  <xr:revisionPtr revIDLastSave="0" documentId="13_ncr:1_{31F15201-AA13-4BF5-A4BC-9C5A155EA0BD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Category Statistics" sheetId="2" r:id="rId1"/>
    <sheet name="Outcomes Based on Launch Date" sheetId="6" r:id="rId2"/>
    <sheet name="Theater Outcomes by Launch Date" sheetId="16" r:id="rId3"/>
    <sheet name="Outcomes Based on Goals" sheetId="17" r:id="rId4"/>
    <sheet name="Kickstarter" sheetId="1" r:id="rId5"/>
    <sheet name="Edinburgh Research" sheetId="7" r:id="rId6"/>
    <sheet name="Statistics" sheetId="3" r:id="rId7"/>
    <sheet name="Descriptive Statistics" sheetId="12" r:id="rId8"/>
  </sheets>
  <definedNames>
    <definedName name="_xlnm._FilterDatabase" localSheetId="4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886" i="1" l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885" i="1"/>
  <c r="U3884" i="1"/>
  <c r="U3883" i="1"/>
  <c r="H3" i="17"/>
  <c r="H4" i="17"/>
  <c r="H5" i="17"/>
  <c r="H6" i="17"/>
  <c r="H7" i="17"/>
  <c r="H8" i="17"/>
  <c r="H9" i="17"/>
  <c r="H10" i="17"/>
  <c r="H11" i="17"/>
  <c r="H12" i="17"/>
  <c r="H13" i="17"/>
  <c r="H2" i="17"/>
  <c r="G3" i="17"/>
  <c r="G4" i="17"/>
  <c r="G5" i="17"/>
  <c r="G6" i="17"/>
  <c r="G7" i="17"/>
  <c r="G8" i="17"/>
  <c r="G9" i="17"/>
  <c r="G10" i="17"/>
  <c r="G11" i="17"/>
  <c r="G12" i="17"/>
  <c r="G13" i="17"/>
  <c r="G2" i="17"/>
  <c r="F3" i="17"/>
  <c r="F4" i="17"/>
  <c r="F5" i="17"/>
  <c r="F6" i="17"/>
  <c r="F7" i="17"/>
  <c r="F8" i="17"/>
  <c r="F9" i="17"/>
  <c r="F10" i="17"/>
  <c r="F11" i="17"/>
  <c r="F12" i="17"/>
  <c r="F13" i="17"/>
  <c r="F2" i="17"/>
  <c r="E3" i="17"/>
  <c r="E4" i="17"/>
  <c r="E5" i="17"/>
  <c r="E6" i="17"/>
  <c r="E7" i="17"/>
  <c r="E8" i="17"/>
  <c r="E9" i="17"/>
  <c r="E10" i="17"/>
  <c r="E11" i="17"/>
  <c r="E12" i="17"/>
  <c r="E13" i="17"/>
  <c r="E2" i="17"/>
  <c r="D2" i="17"/>
  <c r="D3" i="17"/>
  <c r="D8" i="17"/>
  <c r="D13" i="17"/>
  <c r="D12" i="17"/>
  <c r="D11" i="17"/>
  <c r="D10" i="17"/>
  <c r="D9" i="17"/>
  <c r="D7" i="17"/>
  <c r="D6" i="17"/>
  <c r="D5" i="17"/>
  <c r="D4" i="17"/>
  <c r="C2" i="17"/>
  <c r="C3" i="17"/>
  <c r="C4" i="17"/>
  <c r="C5" i="17"/>
  <c r="C6" i="17"/>
  <c r="C7" i="17"/>
  <c r="C8" i="17"/>
  <c r="C9" i="17"/>
  <c r="C10" i="17"/>
  <c r="C11" i="17"/>
  <c r="C12" i="17"/>
  <c r="C13" i="17"/>
  <c r="B13" i="17"/>
  <c r="B12" i="17"/>
  <c r="B11" i="17"/>
  <c r="B10" i="17"/>
  <c r="B9" i="17"/>
  <c r="B8" i="17"/>
  <c r="B7" i="17"/>
  <c r="B6" i="17"/>
  <c r="B5" i="17"/>
  <c r="B4" i="17"/>
  <c r="B3" i="17"/>
  <c r="B2" i="17"/>
  <c r="S3772" i="1"/>
  <c r="C13" i="12"/>
  <c r="B13" i="12"/>
  <c r="C6" i="12"/>
  <c r="B6" i="12"/>
  <c r="C12" i="12"/>
  <c r="C14" i="12" s="1"/>
  <c r="B12" i="12"/>
  <c r="B14" i="12" s="1"/>
  <c r="C5" i="12"/>
  <c r="C7" i="12" s="1"/>
  <c r="B5" i="12"/>
  <c r="B7" i="12" s="1"/>
  <c r="C11" i="12"/>
  <c r="B11" i="12"/>
  <c r="C4" i="12"/>
  <c r="B4" i="12"/>
  <c r="C10" i="12"/>
  <c r="C9" i="12"/>
  <c r="C3" i="12"/>
  <c r="C2" i="12"/>
  <c r="B10" i="12"/>
  <c r="B9" i="12"/>
  <c r="B3" i="12"/>
  <c r="B2" i="12"/>
  <c r="F3" i="7"/>
  <c r="F4" i="7"/>
  <c r="F5" i="7"/>
  <c r="F6" i="7"/>
  <c r="F2" i="7"/>
  <c r="D3" i="7"/>
  <c r="D4" i="7"/>
  <c r="D5" i="7"/>
  <c r="D6" i="7"/>
  <c r="C3" i="7"/>
  <c r="C4" i="7"/>
  <c r="C5" i="7"/>
  <c r="C6" i="7"/>
  <c r="D2" i="7"/>
  <c r="C2" i="7"/>
  <c r="B1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72" i="1"/>
  <c r="T2925" i="1"/>
  <c r="T2926" i="1"/>
  <c r="T2927" i="1"/>
  <c r="T2928" i="1"/>
  <c r="T2929" i="1"/>
  <c r="T2930" i="1"/>
  <c r="T2931" i="1"/>
  <c r="T2924" i="1"/>
  <c r="T2933" i="1"/>
  <c r="T2934" i="1"/>
  <c r="T2935" i="1"/>
  <c r="T2936" i="1"/>
  <c r="T2937" i="1"/>
  <c r="T2938" i="1"/>
  <c r="T3757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84" i="1"/>
  <c r="T3755" i="1"/>
  <c r="T3756" i="1"/>
  <c r="T3764" i="1"/>
  <c r="T3758" i="1"/>
  <c r="T3759" i="1"/>
  <c r="T3760" i="1"/>
  <c r="T3761" i="1"/>
  <c r="T3762" i="1"/>
  <c r="T3787" i="1"/>
  <c r="T3763" i="1"/>
  <c r="T3765" i="1"/>
  <c r="T3766" i="1"/>
  <c r="T3767" i="1"/>
  <c r="T3768" i="1"/>
  <c r="T3769" i="1"/>
  <c r="T3770" i="1"/>
  <c r="T3771" i="1"/>
  <c r="T2932" i="1"/>
  <c r="T3773" i="1"/>
  <c r="T3774" i="1"/>
  <c r="T3775" i="1"/>
  <c r="T3776" i="1"/>
  <c r="T3777" i="1"/>
  <c r="T3778" i="1"/>
  <c r="T3779" i="1"/>
  <c r="T3780" i="1"/>
  <c r="T3781" i="1"/>
  <c r="T3782" i="1"/>
  <c r="T3783" i="1"/>
  <c r="T2939" i="1"/>
  <c r="T3785" i="1"/>
  <c r="T3786" i="1"/>
  <c r="T3754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24" i="1"/>
  <c r="S2933" i="1"/>
  <c r="S2934" i="1"/>
  <c r="S2935" i="1"/>
  <c r="S2936" i="1"/>
  <c r="S2937" i="1"/>
  <c r="S2938" i="1"/>
  <c r="S3757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84" i="1"/>
  <c r="S3755" i="1"/>
  <c r="S3756" i="1"/>
  <c r="S3764" i="1"/>
  <c r="S3758" i="1"/>
  <c r="S3759" i="1"/>
  <c r="S3760" i="1"/>
  <c r="S3761" i="1"/>
  <c r="S3762" i="1"/>
  <c r="S3787" i="1"/>
  <c r="S3763" i="1"/>
  <c r="S3765" i="1"/>
  <c r="S3766" i="1"/>
  <c r="S3767" i="1"/>
  <c r="S3768" i="1"/>
  <c r="S3769" i="1"/>
  <c r="S3770" i="1"/>
  <c r="S3771" i="1"/>
  <c r="S293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2939" i="1"/>
  <c r="S3785" i="1"/>
  <c r="S3786" i="1"/>
  <c r="S3754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72" i="1"/>
  <c r="P2925" i="1"/>
  <c r="P2926" i="1"/>
  <c r="P2927" i="1"/>
  <c r="P2928" i="1"/>
  <c r="P2929" i="1"/>
  <c r="P2930" i="1"/>
  <c r="P2931" i="1"/>
  <c r="P2924" i="1"/>
  <c r="P2933" i="1"/>
  <c r="P2934" i="1"/>
  <c r="P2935" i="1"/>
  <c r="P2936" i="1"/>
  <c r="P2937" i="1"/>
  <c r="P2938" i="1"/>
  <c r="P3757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84" i="1"/>
  <c r="P3755" i="1"/>
  <c r="P3756" i="1"/>
  <c r="P3764" i="1"/>
  <c r="P3758" i="1"/>
  <c r="P3759" i="1"/>
  <c r="P3760" i="1"/>
  <c r="P3761" i="1"/>
  <c r="P3762" i="1"/>
  <c r="P3787" i="1"/>
  <c r="P3763" i="1"/>
  <c r="P3765" i="1"/>
  <c r="P3766" i="1"/>
  <c r="P3767" i="1"/>
  <c r="P3768" i="1"/>
  <c r="P3769" i="1"/>
  <c r="P3770" i="1"/>
  <c r="P3771" i="1"/>
  <c r="P2932" i="1"/>
  <c r="P3773" i="1"/>
  <c r="P3774" i="1"/>
  <c r="P3775" i="1"/>
  <c r="P3776" i="1"/>
  <c r="P3777" i="1"/>
  <c r="P3778" i="1"/>
  <c r="P3779" i="1"/>
  <c r="P3780" i="1"/>
  <c r="P3781" i="1"/>
  <c r="P3782" i="1"/>
  <c r="P3783" i="1"/>
  <c r="P2939" i="1"/>
  <c r="P3785" i="1"/>
  <c r="P3786" i="1"/>
  <c r="P3754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72" i="1"/>
  <c r="O2925" i="1"/>
  <c r="O2926" i="1"/>
  <c r="O2927" i="1"/>
  <c r="O2928" i="1"/>
  <c r="O2929" i="1"/>
  <c r="O2930" i="1"/>
  <c r="O2931" i="1"/>
  <c r="O2924" i="1"/>
  <c r="O2933" i="1"/>
  <c r="O2934" i="1"/>
  <c r="O2935" i="1"/>
  <c r="O2936" i="1"/>
  <c r="O2937" i="1"/>
  <c r="O2938" i="1"/>
  <c r="O3757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84" i="1"/>
  <c r="O3755" i="1"/>
  <c r="O3756" i="1"/>
  <c r="O3764" i="1"/>
  <c r="O3758" i="1"/>
  <c r="O3759" i="1"/>
  <c r="O3760" i="1"/>
  <c r="O3761" i="1"/>
  <c r="O3762" i="1"/>
  <c r="O3787" i="1"/>
  <c r="O3763" i="1"/>
  <c r="O3765" i="1"/>
  <c r="O3766" i="1"/>
  <c r="O3767" i="1"/>
  <c r="O3768" i="1"/>
  <c r="O3769" i="1"/>
  <c r="O3770" i="1"/>
  <c r="O3771" i="1"/>
  <c r="O2932" i="1"/>
  <c r="O3773" i="1"/>
  <c r="O3774" i="1"/>
  <c r="O3775" i="1"/>
  <c r="O3776" i="1"/>
  <c r="O3777" i="1"/>
  <c r="O3778" i="1"/>
  <c r="O3779" i="1"/>
  <c r="O3780" i="1"/>
  <c r="O3781" i="1"/>
  <c r="O3782" i="1"/>
  <c r="O3783" i="1"/>
  <c r="O2939" i="1"/>
  <c r="O3785" i="1"/>
  <c r="O3786" i="1"/>
  <c r="O3754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763" i="1" l="1"/>
  <c r="U3757" i="1"/>
  <c r="U3784" i="1"/>
  <c r="U3754" i="1"/>
  <c r="U3764" i="1"/>
  <c r="U2932" i="1"/>
  <c r="U2924" i="1"/>
  <c r="U2939" i="1"/>
</calcChain>
</file>

<file path=xl/sharedStrings.xml><?xml version="1.0" encoding="utf-8"?>
<sst xmlns="http://schemas.openxmlformats.org/spreadsheetml/2006/main" count="33051" uniqueCount="8419">
  <si>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</si>
  <si>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</si>
  <si>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</si>
  <si>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</si>
  <si>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</si>
  <si>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</si>
  <si>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</si>
  <si>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</si>
  <si>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</si>
  <si>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</si>
  <si>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</si>
  <si>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</si>
  <si>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</si>
  <si>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</si>
  <si>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</si>
  <si>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</si>
  <si>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</si>
  <si>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</si>
  <si>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</si>
  <si>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</si>
  <si>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</si>
  <si>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</si>
  <si>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</si>
  <si>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</si>
  <si>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</si>
  <si>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</si>
  <si>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</si>
  <si>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</si>
  <si>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</si>
  <si>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</si>
  <si>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</si>
  <si>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</si>
  <si>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</si>
  <si>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</si>
  <si>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</si>
  <si>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</si>
  <si>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</si>
  <si>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</si>
  <si>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</si>
  <si>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</si>
  <si>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</si>
  <si>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</si>
  <si>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</si>
  <si>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</si>
  <si>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</si>
  <si>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</si>
  <si>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</si>
  <si>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</si>
  <si>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</si>
  <si>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</si>
  <si>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</si>
  <si>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</si>
  <si>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</si>
  <si>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</si>
  <si>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</si>
  <si>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</si>
  <si>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</si>
  <si>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</si>
  <si>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</si>
  <si>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</si>
  <si>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</si>
  <si>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</si>
  <si>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</si>
  <si>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</si>
  <si>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</si>
  <si>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</si>
  <si>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</si>
  <si>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</si>
  <si>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</si>
  <si>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</si>
  <si>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</si>
  <si>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</si>
  <si>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</si>
  <si>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</si>
  <si>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</si>
  <si>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</si>
  <si>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</si>
  <si>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</si>
  <si>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</si>
  <si>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</si>
  <si>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</si>
  <si>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</si>
  <si>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</si>
  <si>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</si>
  <si>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</si>
  <si>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</si>
  <si>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</si>
  <si>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</si>
  <si>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</si>
  <si>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</si>
  <si>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</si>
  <si>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</si>
  <si>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</si>
  <si>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</si>
  <si>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</si>
  <si>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</si>
  <si>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</si>
  <si>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</si>
  <si>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</si>
  <si>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</si>
  <si>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</si>
  <si>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</si>
  <si>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</si>
  <si>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</si>
  <si>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</si>
  <si>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</si>
  <si>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</si>
  <si>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</si>
  <si>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</si>
  <si>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</si>
  <si>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</si>
  <si>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</si>
  <si>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</si>
  <si>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</si>
  <si>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</si>
  <si>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</si>
  <si>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</si>
  <si>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</si>
  <si>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</si>
  <si>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</si>
  <si>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</si>
  <si>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</si>
  <si>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</si>
  <si>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</si>
  <si>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</si>
  <si>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</si>
  <si>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</si>
  <si>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</si>
  <si>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</si>
  <si>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</si>
  <si>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</si>
  <si>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</si>
  <si>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</si>
  <si>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</si>
  <si>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</si>
  <si>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</si>
  <si>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</si>
  <si>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</si>
  <si>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</si>
  <si>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</si>
  <si>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</si>
  <si>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</si>
  <si>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</si>
  <si>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</si>
  <si>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</si>
  <si>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</si>
  <si>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</si>
  <si>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</si>
  <si>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</si>
  <si>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</si>
  <si>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</si>
  <si>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</si>
  <si>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</si>
  <si>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</si>
  <si>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</si>
  <si>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</si>
  <si>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</si>
  <si>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</si>
  <si>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</si>
  <si>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</si>
  <si>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</si>
  <si>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</si>
  <si>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</si>
  <si>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</si>
  <si>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</si>
  <si>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</si>
  <si>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</si>
  <si>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</si>
  <si>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</si>
  <si>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</si>
  <si>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</si>
  <si>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</si>
  <si>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</si>
  <si>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</si>
  <si>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</si>
  <si>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</si>
  <si>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</si>
  <si>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</si>
  <si>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</si>
  <si>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</si>
  <si>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</si>
  <si>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</si>
  <si>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</si>
  <si>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</si>
  <si>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</si>
  <si>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</si>
  <si>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</si>
  <si>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</si>
  <si>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</si>
  <si>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</si>
  <si>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</si>
  <si>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</si>
  <si>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</si>
  <si>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</si>
  <si>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</si>
  <si>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</si>
  <si>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</si>
  <si>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</si>
  <si>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</si>
  <si>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</si>
  <si>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</si>
  <si>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</si>
  <si>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</si>
  <si>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</si>
  <si>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</si>
  <si>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</si>
  <si>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</si>
  <si>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</si>
  <si>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</si>
  <si>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</si>
  <si>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</si>
  <si>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</si>
  <si>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</si>
  <si>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</si>
  <si>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</si>
  <si>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</si>
  <si>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</si>
  <si>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</si>
  <si>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</si>
  <si>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</si>
  <si>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</si>
  <si>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</si>
  <si>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</si>
  <si>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</si>
  <si>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</si>
  <si>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</si>
  <si>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</si>
  <si>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</si>
  <si>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</si>
  <si>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</si>
  <si>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</si>
  <si>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</si>
  <si>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</si>
  <si>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</si>
  <si>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</si>
  <si>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</si>
  <si>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</si>
  <si>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</si>
  <si>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</si>
  <si>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</si>
  <si>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</si>
  <si>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</si>
  <si>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</si>
  <si>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</si>
  <si>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</si>
  <si>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</si>
  <si>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</si>
  <si>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</si>
  <si>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</si>
  <si>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</si>
  <si>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</si>
  <si>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</si>
  <si>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</si>
  <si>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</si>
  <si>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</si>
  <si>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</si>
  <si>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</si>
  <si>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</si>
  <si>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</si>
  <si>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</si>
  <si>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</si>
  <si>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</si>
  <si>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</si>
  <si>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</si>
  <si>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</si>
  <si>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</si>
  <si>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</si>
  <si>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</si>
  <si>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</si>
  <si>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</si>
  <si>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</si>
  <si>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</si>
  <si>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</si>
  <si>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</si>
  <si>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</si>
  <si>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</si>
  <si>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</si>
  <si>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</si>
  <si>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</si>
  <si>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</si>
  <si>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</si>
  <si>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</si>
  <si>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</si>
  <si>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</si>
  <si>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</si>
  <si>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</si>
  <si>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</si>
  <si>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</si>
  <si>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</si>
  <si>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</si>
  <si>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</si>
  <si>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</si>
  <si>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</si>
  <si>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</si>
  <si>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</si>
  <si>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</si>
  <si>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</si>
  <si>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</si>
  <si>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</si>
  <si>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</si>
  <si>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</si>
  <si>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</si>
  <si>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</si>
  <si>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</si>
  <si>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</si>
  <si>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</si>
  <si>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</si>
  <si>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</si>
  <si>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</si>
  <si>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</si>
  <si>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</si>
  <si>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</si>
  <si>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</si>
  <si>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</si>
  <si>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</si>
  <si>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</si>
  <si>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</si>
  <si>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</si>
  <si>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</si>
  <si>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</si>
  <si>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</si>
  <si>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</si>
  <si>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</si>
  <si>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</si>
  <si>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</si>
  <si>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</si>
  <si>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</si>
  <si>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</si>
  <si>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</si>
  <si>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</si>
  <si>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</si>
  <si>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</si>
  <si>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</si>
  <si>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</si>
  <si>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</si>
  <si>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</si>
  <si>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</si>
  <si>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</si>
  <si>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</si>
  <si>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</si>
  <si>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</si>
  <si>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</si>
  <si>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</si>
  <si>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</si>
  <si>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</si>
  <si>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</si>
  <si>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</si>
  <si>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</si>
  <si>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</si>
  <si>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</si>
  <si>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</si>
  <si>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</si>
  <si>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</si>
  <si>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</si>
  <si>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</si>
  <si>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</si>
  <si>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</si>
  <si>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</si>
  <si>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</si>
  <si>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</si>
  <si>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</si>
  <si>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</si>
  <si>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</si>
  <si>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</si>
  <si>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</si>
  <si>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</si>
  <si>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</si>
  <si>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</si>
  <si>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</si>
  <si>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</si>
  <si>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</si>
  <si>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</si>
  <si>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</si>
  <si>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</si>
  <si>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</si>
  <si>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</si>
  <si>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</si>
  <si>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</si>
  <si>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</si>
  <si>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</si>
  <si>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</si>
  <si>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</si>
  <si>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</si>
  <si>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</si>
  <si>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</si>
  <si>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</si>
  <si>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</si>
  <si>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</si>
  <si>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</si>
  <si>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</si>
  <si>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</si>
  <si>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</si>
  <si>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</si>
  <si>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</si>
  <si>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</si>
  <si>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</si>
  <si>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</si>
  <si>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</si>
  <si>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</si>
  <si>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</si>
  <si>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</si>
  <si>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</si>
  <si>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</si>
  <si>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</si>
  <si>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</si>
  <si>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</si>
  <si>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</si>
  <si>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</si>
  <si>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</si>
  <si>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</si>
  <si>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</si>
  <si>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</si>
  <si>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</si>
  <si>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</si>
  <si>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</si>
  <si>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</si>
  <si>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</si>
  <si>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</si>
  <si>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</si>
  <si>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</si>
  <si>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</si>
  <si>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</si>
  <si>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</si>
  <si>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</si>
  <si>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</si>
  <si>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</si>
  <si>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</si>
  <si>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</si>
  <si>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</si>
  <si>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</si>
  <si>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</si>
  <si>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</si>
  <si>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</si>
  <si>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</si>
  <si>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</si>
  <si>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</si>
  <si>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</si>
  <si>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</si>
  <si>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</si>
  <si>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</si>
  <si>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</si>
  <si>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</si>
  <si>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</si>
  <si>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</si>
  <si>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</si>
  <si>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</si>
  <si>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</si>
  <si>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</si>
  <si>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</si>
  <si>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</si>
  <si>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</si>
  <si>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</si>
  <si>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</si>
  <si>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</si>
  <si>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</si>
  <si>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</si>
  <si>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</si>
  <si>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</si>
  <si>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</si>
  <si>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</si>
  <si>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</si>
  <si>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</si>
  <si>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</si>
  <si>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</si>
  <si>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</si>
  <si>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</si>
  <si>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</si>
  <si>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</si>
  <si>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</si>
  <si>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</si>
  <si>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</si>
  <si>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</si>
  <si>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</si>
  <si>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</si>
  <si>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</si>
  <si>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</si>
  <si>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</si>
  <si>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</si>
  <si>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</si>
  <si>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</si>
  <si>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</si>
  <si>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</si>
  <si>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</si>
  <si>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</si>
  <si>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</si>
  <si>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</si>
  <si>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</si>
  <si>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</si>
  <si>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</si>
  <si>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</si>
  <si>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</si>
  <si>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</si>
  <si>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</si>
  <si>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</si>
  <si>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</si>
  <si>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</si>
  <si>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</si>
  <si>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</si>
  <si>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</si>
  <si>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</si>
  <si>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</si>
  <si>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</si>
  <si>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</si>
  <si>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</si>
  <si>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</si>
  <si>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</si>
  <si>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</si>
  <si>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</si>
  <si>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</si>
  <si>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</si>
  <si>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</si>
  <si>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</si>
  <si>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</si>
  <si>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</si>
  <si>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</si>
  <si>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</si>
  <si>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</si>
  <si>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</si>
  <si>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</si>
  <si>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</si>
  <si>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</si>
  <si>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</si>
  <si>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</si>
  <si>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</si>
  <si>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</si>
  <si>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</si>
  <si>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</si>
  <si>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</si>
  <si>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</si>
  <si>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</si>
  <si>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</si>
  <si>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</si>
  <si>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</si>
  <si>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</si>
  <si>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</si>
  <si>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</si>
  <si>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</si>
  <si>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</si>
  <si>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</si>
  <si>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</si>
  <si>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</si>
  <si>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</si>
  <si>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</si>
  <si>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</si>
  <si>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</si>
  <si>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</si>
  <si>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</si>
  <si>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</si>
  <si>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</si>
  <si>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</si>
  <si>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</si>
  <si>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</si>
  <si>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</si>
  <si>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</si>
  <si>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</si>
  <si>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</si>
  <si>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</si>
  <si>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</si>
  <si>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</si>
  <si>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</si>
  <si>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</si>
  <si>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</si>
  <si>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</si>
  <si>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</si>
  <si>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</si>
  <si>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</si>
  <si>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</si>
  <si>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</si>
  <si>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</si>
  <si>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</si>
  <si>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</si>
  <si>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</si>
  <si>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</si>
  <si>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</si>
  <si>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</si>
  <si>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</si>
  <si>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</si>
  <si>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</si>
  <si>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</si>
  <si>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</si>
  <si>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</si>
  <si>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</si>
  <si>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</si>
  <si>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</si>
  <si>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</si>
  <si>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</si>
  <si>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</si>
  <si>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</si>
  <si>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</si>
  <si>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</si>
  <si>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</si>
  <si>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</si>
  <si>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</si>
  <si>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</si>
  <si>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</si>
  <si>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</si>
  <si>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</si>
  <si>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</si>
  <si>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</si>
  <si>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</si>
  <si>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</si>
  <si>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</si>
  <si>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</si>
  <si>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</si>
  <si>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</si>
  <si>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</si>
  <si>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</si>
  <si>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</si>
  <si>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</si>
  <si>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</si>
  <si>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</si>
  <si>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</si>
  <si>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</si>
  <si>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</si>
  <si>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</si>
  <si>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</si>
  <si>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</si>
  <si>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</si>
  <si>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</si>
  <si>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</si>
  <si>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</si>
  <si>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</si>
  <si>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</si>
  <si>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</si>
  <si>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</si>
  <si>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</si>
  <si>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</si>
  <si>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</si>
  <si>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</si>
  <si>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</si>
  <si>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</si>
  <si>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</si>
  <si>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</si>
  <si>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</si>
  <si>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</si>
  <si>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</si>
  <si>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</si>
  <si>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</si>
  <si>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</si>
  <si>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</si>
  <si>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</si>
  <si>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</si>
  <si>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</si>
  <si>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</si>
  <si>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</si>
  <si>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</si>
  <si>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</si>
  <si>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</si>
  <si>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</si>
  <si>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</si>
  <si>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</si>
  <si>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</si>
  <si>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</si>
  <si>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</si>
  <si>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</si>
  <si>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</si>
  <si>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</si>
  <si>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</si>
  <si>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</si>
  <si>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</si>
  <si>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</si>
  <si>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</si>
  <si>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</si>
  <si>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</si>
  <si>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</si>
  <si>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</si>
  <si>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</si>
  <si>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</si>
  <si>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</si>
  <si>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</si>
  <si>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</si>
  <si>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</si>
  <si>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</si>
  <si>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</si>
  <si>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</si>
  <si>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</si>
  <si>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</si>
  <si>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</si>
  <si>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</si>
  <si>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</si>
  <si>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</si>
  <si>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</si>
  <si>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</si>
  <si>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</si>
  <si>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</si>
  <si>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</si>
  <si>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</si>
  <si>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</si>
  <si>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</si>
  <si>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</si>
  <si>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</si>
  <si>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</si>
  <si>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</si>
  <si>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</si>
  <si>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</si>
  <si>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</si>
  <si>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</si>
  <si>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</si>
  <si>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</si>
  <si>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</si>
  <si>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</si>
  <si>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</si>
  <si>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</si>
  <si>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</si>
  <si>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</si>
  <si>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</si>
  <si>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</si>
  <si>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</si>
  <si>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</si>
  <si>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</si>
  <si>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</si>
  <si>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</si>
  <si>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</si>
  <si>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</si>
  <si>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</si>
  <si>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</si>
  <si>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</si>
  <si>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</si>
  <si>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</si>
  <si>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</si>
  <si>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</si>
  <si>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</si>
  <si>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</si>
  <si>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</si>
  <si>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</si>
  <si>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</si>
  <si>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</si>
  <si>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</si>
  <si>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</si>
  <si>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</si>
  <si>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</si>
  <si>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</si>
  <si>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</si>
  <si>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</si>
  <si>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</si>
  <si>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</si>
  <si>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</si>
  <si>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</si>
  <si>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</si>
  <si>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</si>
  <si>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</si>
  <si>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</si>
  <si>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</si>
  <si>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</si>
  <si>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</si>
  <si>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</si>
  <si>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</si>
  <si>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</si>
  <si>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</si>
  <si>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</si>
  <si>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</si>
  <si>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</si>
  <si>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</si>
  <si>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</si>
  <si>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</si>
  <si>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</si>
  <si>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</si>
  <si>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</si>
  <si>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</si>
  <si>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</si>
  <si>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</si>
  <si>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</si>
  <si>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</si>
  <si>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</si>
  <si>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</si>
  <si>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</si>
  <si>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</si>
  <si>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</si>
  <si>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</si>
  <si>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</si>
  <si>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</si>
  <si>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</si>
  <si>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</si>
  <si>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</si>
  <si>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</si>
  <si>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</si>
  <si>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</si>
  <si>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</si>
  <si>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</si>
  <si>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</si>
  <si>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</si>
  <si>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</si>
  <si>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</si>
  <si>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</si>
  <si>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</si>
  <si>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</si>
  <si>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</si>
  <si>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</si>
  <si>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</si>
  <si>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</si>
  <si>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</si>
  <si>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</si>
  <si>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</si>
  <si>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</si>
  <si>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</si>
  <si>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</si>
  <si>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</si>
  <si>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</si>
  <si>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</si>
  <si>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</si>
  <si>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</si>
  <si>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</si>
  <si>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</si>
  <si>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</si>
  <si>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</si>
  <si>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</si>
  <si>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</si>
  <si>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</si>
  <si>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</si>
  <si>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</si>
  <si>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</si>
  <si>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</si>
  <si>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</si>
  <si>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</si>
  <si>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</si>
  <si>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</si>
  <si>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</si>
  <si>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</si>
  <si>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</si>
  <si>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</si>
  <si>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</si>
  <si>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</si>
  <si>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</si>
  <si>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</si>
  <si>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</si>
  <si>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</si>
  <si>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</si>
  <si>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</si>
  <si>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</si>
  <si>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</si>
  <si>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</si>
  <si>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</si>
  <si>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</si>
  <si>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</si>
  <si>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</si>
  <si>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</si>
  <si>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</si>
  <si>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</si>
  <si>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</si>
  <si>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</si>
  <si>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</si>
  <si>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</si>
  <si>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</si>
  <si>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</si>
  <si>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</si>
  <si>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</si>
  <si>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</si>
  <si>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</si>
  <si>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</si>
  <si>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</si>
  <si>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</si>
  <si>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</si>
  <si>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</si>
  <si>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</si>
  <si>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</si>
  <si>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</si>
  <si>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</si>
  <si>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</si>
  <si>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</si>
  <si>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</si>
  <si>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</si>
  <si>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</si>
  <si>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</si>
  <si>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</si>
  <si>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</si>
  <si>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</si>
  <si>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</si>
  <si>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</si>
  <si>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</si>
  <si>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</si>
  <si>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</si>
  <si>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</si>
  <si>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</si>
  <si>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</si>
  <si>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</si>
  <si>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</si>
  <si>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</si>
  <si>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</si>
  <si>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</si>
  <si>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</si>
  <si>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</si>
  <si>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</si>
  <si>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</si>
  <si>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</si>
  <si>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</si>
  <si>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</si>
  <si>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</si>
  <si>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</si>
  <si>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</si>
  <si>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</si>
  <si>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</si>
  <si>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</si>
  <si>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</si>
  <si>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</si>
  <si>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</si>
  <si>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</si>
  <si>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</si>
  <si>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</si>
  <si>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</si>
  <si>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</si>
  <si>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</si>
  <si>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</si>
  <si>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</si>
  <si>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</si>
  <si>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</si>
  <si>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</si>
  <si>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</si>
  <si>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</si>
  <si>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</si>
  <si>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</si>
  <si>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</si>
  <si>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</si>
  <si>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</si>
  <si>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</si>
  <si>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</si>
  <si>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</si>
  <si>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</si>
  <si>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</si>
  <si>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</si>
  <si>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</si>
  <si>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</si>
  <si>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</si>
  <si>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</si>
  <si>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</si>
  <si>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</si>
  <si>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</si>
  <si>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</si>
  <si>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</si>
  <si>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</si>
  <si>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</si>
  <si>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</si>
  <si>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</si>
  <si>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</si>
  <si>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</si>
  <si>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</si>
  <si>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</si>
  <si>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</si>
  <si>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</si>
  <si>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</si>
  <si>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</si>
  <si>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</si>
  <si>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</si>
  <si>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</si>
  <si>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</si>
  <si>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</si>
  <si>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</si>
  <si>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</si>
  <si>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</si>
  <si>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</si>
  <si>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</si>
  <si>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</si>
  <si>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</si>
  <si>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</si>
  <si>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</si>
  <si>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</si>
  <si>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</si>
  <si>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</si>
  <si>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</si>
  <si>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</si>
  <si>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</si>
  <si>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</si>
  <si>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</si>
  <si>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</si>
  <si>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</si>
  <si>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</si>
  <si>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</si>
  <si>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</si>
  <si>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</si>
  <si>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</si>
  <si>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</si>
  <si>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</si>
  <si>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</si>
  <si>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</si>
  <si>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</si>
  <si>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</si>
  <si>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</si>
  <si>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</si>
  <si>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</si>
  <si>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</si>
  <si>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</si>
  <si>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</si>
  <si>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</si>
  <si>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</si>
  <si>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</si>
  <si>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</si>
  <si>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</si>
  <si>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</si>
  <si>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</si>
  <si>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</si>
  <si>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</si>
  <si>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</si>
  <si>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</si>
  <si>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</si>
  <si>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</si>
  <si>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</si>
  <si>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</si>
  <si>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</si>
  <si>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</si>
  <si>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</si>
  <si>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</si>
  <si>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</si>
  <si>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</si>
  <si>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</si>
  <si>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</si>
  <si>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</si>
  <si>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</si>
  <si>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</si>
  <si>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</si>
  <si>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</si>
  <si>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</si>
  <si>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</si>
  <si>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</si>
  <si>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</si>
  <si>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</si>
  <si>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</si>
  <si>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</si>
  <si>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</si>
  <si>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</si>
  <si>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</si>
  <si>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</si>
  <si>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</si>
  <si>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</si>
  <si>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</si>
  <si>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</si>
  <si>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</si>
  <si>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</si>
  <si>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</si>
  <si>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</si>
  <si>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</si>
  <si>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</si>
  <si>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</si>
  <si>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</si>
  <si>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</si>
  <si>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</si>
  <si>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</si>
  <si>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</si>
  <si>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</si>
  <si>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</si>
  <si>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</si>
  <si>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</si>
  <si>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</si>
  <si>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</si>
  <si>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</si>
  <si>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</si>
  <si>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</si>
  <si>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</si>
  <si>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</si>
  <si>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</si>
  <si>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</si>
  <si>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</si>
  <si>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</si>
  <si>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</si>
  <si>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</si>
  <si>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</si>
  <si>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</si>
  <si>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</si>
  <si>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</si>
  <si>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</si>
  <si>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</si>
  <si>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</si>
  <si>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</si>
  <si>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</si>
  <si>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</si>
  <si>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</si>
  <si>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</si>
  <si>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</si>
  <si>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</si>
  <si>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</si>
  <si>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</si>
  <si>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</si>
  <si>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</si>
  <si>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</si>
  <si>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</si>
  <si>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</si>
  <si>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</si>
  <si>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</si>
  <si>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</si>
  <si>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</si>
  <si>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</si>
  <si>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</si>
  <si>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</si>
  <si>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</si>
  <si>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</si>
  <si>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</si>
  <si>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</si>
  <si>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</si>
  <si>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</si>
  <si>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</si>
  <si>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</si>
  <si>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</si>
  <si>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</si>
  <si>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</si>
  <si>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</si>
  <si>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</si>
  <si>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</si>
  <si>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</si>
  <si>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</si>
  <si>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</si>
  <si>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</si>
  <si>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</si>
  <si>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</si>
  <si>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</si>
  <si>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</si>
  <si>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</si>
  <si>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</si>
  <si>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</si>
  <si>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</si>
  <si>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</si>
  <si>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</si>
  <si>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</si>
  <si>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</si>
  <si>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</si>
  <si>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</si>
  <si>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</si>
  <si>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</si>
  <si>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</si>
  <si>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</si>
  <si>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</si>
  <si>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</si>
  <si>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</si>
  <si>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</si>
  <si>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</si>
  <si>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</si>
  <si>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</si>
  <si>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</si>
  <si>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</si>
  <si>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</si>
  <si>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</si>
  <si>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</si>
  <si>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</si>
  <si>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</si>
  <si>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</si>
  <si>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</si>
  <si>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</si>
  <si>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</si>
  <si>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</si>
  <si>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</si>
  <si>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</si>
  <si>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</si>
  <si>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</si>
  <si>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</si>
  <si>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</si>
  <si>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</si>
  <si>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</si>
  <si>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</si>
  <si>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</si>
  <si>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</si>
  <si>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</si>
  <si>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</si>
  <si>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</si>
  <si>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</si>
  <si>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</si>
  <si>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</si>
  <si>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</si>
  <si>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</si>
  <si>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</si>
  <si>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</si>
  <si>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</si>
  <si>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</si>
  <si>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</si>
  <si>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</si>
  <si>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</si>
  <si>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</si>
  <si>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</si>
  <si>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</si>
  <si>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</si>
  <si>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</si>
  <si>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</si>
  <si>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</si>
  <si>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</si>
  <si>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</si>
  <si>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</si>
  <si>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</si>
  <si>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</si>
  <si>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</si>
  <si>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</si>
  <si>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</si>
  <si>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</si>
  <si>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</si>
  <si>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</si>
  <si>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</si>
  <si>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</si>
  <si>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</si>
  <si>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</si>
  <si>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</si>
  <si>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</si>
  <si>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</si>
  <si>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</si>
  <si>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</si>
  <si>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</si>
  <si>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</si>
  <si>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</si>
  <si>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</si>
  <si>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</si>
  <si>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</si>
  <si>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</si>
  <si>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</si>
  <si>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</si>
  <si>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</si>
  <si>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</si>
  <si>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</si>
  <si>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</si>
  <si>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</si>
  <si>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</si>
  <si>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</si>
  <si>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</si>
  <si>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</si>
  <si>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</si>
  <si>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</si>
  <si>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</si>
  <si>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</si>
  <si>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</si>
  <si>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</si>
  <si>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</si>
  <si>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</si>
  <si>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</si>
  <si>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</si>
  <si>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</si>
  <si>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</si>
  <si>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</si>
  <si>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</si>
  <si>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</si>
  <si>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</si>
  <si>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</si>
  <si>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</si>
  <si>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</si>
  <si>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</si>
  <si>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</si>
  <si>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</si>
  <si>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</si>
  <si>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</si>
  <si>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</si>
  <si>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</si>
  <si>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</si>
  <si>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</si>
  <si>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</si>
  <si>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</si>
  <si>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</si>
  <si>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</si>
  <si>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</si>
  <si>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</si>
  <si>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</si>
  <si>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</si>
  <si>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</si>
  <si>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</si>
  <si>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</si>
  <si>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</si>
  <si>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</si>
  <si>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</si>
  <si>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</si>
  <si>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</si>
  <si>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</si>
  <si>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</si>
  <si>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</si>
  <si>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</si>
  <si>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</si>
  <si>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</si>
  <si>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</si>
  <si>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</si>
  <si>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</si>
  <si>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</si>
  <si>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</si>
  <si>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</si>
  <si>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</si>
  <si>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</si>
  <si>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</si>
  <si>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</si>
  <si>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</si>
  <si>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</si>
  <si>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</si>
  <si>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</si>
  <si>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</si>
  <si>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</si>
  <si>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</si>
  <si>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</si>
  <si>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</si>
  <si>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</si>
  <si>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</si>
  <si>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</si>
  <si>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</si>
  <si>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</si>
  <si>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</si>
  <si>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</si>
  <si>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</si>
  <si>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</si>
  <si>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</si>
  <si>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</si>
  <si>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</si>
  <si>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</si>
  <si>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</si>
  <si>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</si>
  <si>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</si>
  <si>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</si>
  <si>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</si>
  <si>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</si>
  <si>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</si>
  <si>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</si>
  <si>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</si>
  <si>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</si>
  <si>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</si>
  <si>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</si>
  <si>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</si>
  <si>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</si>
  <si>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</si>
  <si>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</si>
  <si>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</si>
  <si>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</si>
  <si>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</si>
  <si>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</si>
  <si>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</si>
  <si>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</si>
  <si>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</si>
  <si>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</si>
  <si>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</si>
  <si>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</si>
  <si>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</si>
  <si>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</si>
  <si>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</si>
  <si>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</si>
  <si>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</si>
  <si>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</si>
  <si>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</si>
  <si>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</si>
  <si>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</si>
  <si>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</si>
  <si>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</si>
  <si>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</si>
  <si>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</si>
  <si>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</si>
  <si>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</si>
  <si>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</si>
  <si>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</si>
  <si>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</si>
  <si>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</si>
  <si>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</si>
  <si>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</si>
  <si>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</si>
  <si>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</si>
  <si>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</si>
  <si>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</si>
  <si>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</si>
  <si>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</si>
  <si>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</si>
  <si>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</si>
  <si>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</si>
  <si>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</si>
  <si>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</si>
  <si>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</si>
  <si>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</si>
  <si>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</si>
  <si>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</si>
  <si>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</si>
  <si>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</si>
  <si>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</si>
  <si>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</si>
  <si>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</si>
  <si>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</si>
  <si>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</si>
  <si>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</si>
  <si>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</si>
  <si>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</si>
  <si>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</si>
  <si>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</si>
  <si>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</si>
  <si>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</si>
  <si>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</si>
  <si>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</si>
  <si>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</si>
  <si>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</si>
  <si>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</si>
  <si>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</si>
  <si>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</si>
  <si>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</si>
  <si>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</si>
  <si>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</si>
  <si>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</si>
  <si>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</si>
  <si>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</si>
  <si>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</si>
  <si>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</si>
  <si>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</si>
  <si>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</si>
  <si>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</si>
  <si>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</si>
  <si>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</si>
  <si>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</si>
  <si>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</si>
  <si>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</si>
  <si>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</si>
  <si>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</si>
  <si>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</si>
  <si>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</si>
  <si>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</si>
  <si>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</si>
  <si>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</si>
  <si>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</si>
  <si>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</si>
  <si>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</si>
  <si>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</si>
  <si>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</si>
  <si>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</si>
  <si>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</si>
  <si>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</si>
  <si>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</si>
  <si>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</si>
  <si>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</si>
  <si>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</si>
  <si>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</si>
  <si>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</si>
  <si>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</si>
  <si>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</si>
  <si>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</si>
  <si>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</si>
  <si>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</si>
  <si>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</si>
  <si>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</si>
  <si>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</si>
  <si>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</si>
  <si>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</si>
  <si>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</si>
  <si>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</si>
  <si>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</si>
  <si>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</si>
  <si>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</si>
  <si>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</si>
  <si>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</si>
  <si>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</si>
  <si>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</si>
  <si>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</si>
  <si>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</si>
  <si>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</si>
  <si>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</si>
  <si>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</si>
  <si>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</si>
  <si>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</si>
  <si>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</si>
  <si>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</si>
  <si>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</si>
  <si>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</si>
  <si>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</si>
  <si>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</si>
  <si>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</si>
  <si>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</si>
  <si>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</si>
  <si>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</si>
  <si>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</si>
  <si>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</si>
  <si>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</si>
  <si>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</si>
  <si>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</si>
  <si>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</si>
  <si>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</si>
  <si>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</si>
  <si>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</si>
  <si>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</si>
  <si>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</si>
  <si>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</si>
  <si>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</si>
  <si>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</si>
  <si>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</si>
  <si>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</si>
  <si>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</si>
  <si>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</si>
  <si>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</si>
  <si>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</si>
  <si>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</si>
  <si>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</si>
  <si>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</si>
  <si>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</si>
  <si>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</si>
  <si>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</si>
  <si>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</si>
  <si>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</si>
  <si>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</si>
  <si>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</si>
  <si>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</si>
  <si>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</si>
  <si>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</si>
  <si>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</si>
  <si>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</si>
  <si>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</si>
  <si>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</si>
  <si>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</si>
  <si>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</si>
  <si>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</si>
  <si>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</si>
  <si>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</si>
  <si>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</si>
  <si>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</si>
  <si>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</si>
  <si>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</si>
  <si>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</si>
  <si>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</si>
  <si>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</si>
  <si>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</si>
  <si>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</si>
  <si>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</si>
  <si>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</si>
  <si>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</si>
  <si>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</si>
  <si>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</si>
  <si>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</si>
  <si>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</si>
  <si>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</si>
  <si>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</si>
  <si>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</si>
  <si>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</si>
  <si>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</si>
  <si>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</si>
  <si>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</si>
  <si>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</si>
  <si>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</si>
  <si>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</si>
  <si>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</si>
  <si>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</si>
  <si>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</si>
  <si>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</si>
  <si>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</si>
  <si>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</si>
  <si>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</si>
  <si>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</si>
  <si>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</si>
  <si>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</si>
  <si>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</si>
  <si>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</si>
  <si>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</si>
  <si>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</si>
  <si>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</si>
  <si>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</si>
  <si>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</si>
  <si>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</si>
  <si>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</si>
  <si>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</si>
  <si>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</si>
  <si>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</si>
  <si>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</si>
  <si>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</si>
  <si>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</si>
  <si>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</si>
  <si>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</si>
  <si>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</si>
  <si>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</si>
  <si>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</si>
  <si>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</si>
  <si>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</si>
  <si>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</si>
  <si>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</si>
  <si>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</si>
  <si>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</si>
  <si>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</si>
  <si>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</si>
  <si>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</si>
  <si>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</si>
  <si>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</si>
  <si>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</si>
  <si>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</si>
  <si>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</si>
  <si>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</si>
  <si>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</si>
  <si>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</si>
  <si>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</si>
  <si>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</si>
  <si>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</si>
  <si>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</si>
  <si>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</si>
  <si>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</si>
  <si>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</si>
  <si>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</si>
  <si>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</si>
  <si>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</si>
  <si>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</si>
  <si>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</si>
  <si>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</si>
  <si>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</si>
  <si>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</si>
  <si>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</si>
  <si>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</si>
  <si>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</si>
  <si>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</si>
  <si>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</si>
  <si>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</si>
  <si>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</si>
  <si>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</si>
  <si>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</si>
  <si>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</si>
  <si>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</si>
  <si>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</si>
  <si>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</si>
  <si>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</si>
  <si>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</si>
  <si>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</si>
  <si>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</si>
  <si>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</si>
  <si>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</si>
  <si>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</si>
  <si>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</si>
  <si>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</si>
  <si>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</si>
  <si>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</si>
  <si>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</si>
  <si>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</si>
  <si>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</si>
  <si>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</si>
  <si>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</si>
  <si>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</si>
  <si>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</si>
  <si>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</si>
  <si>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</si>
  <si>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</si>
  <si>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</si>
  <si>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</si>
  <si>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</si>
  <si>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</si>
  <si>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</si>
  <si>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</si>
  <si>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</si>
  <si>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</si>
  <si>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</si>
  <si>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</si>
  <si>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</si>
  <si>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</si>
  <si>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</si>
  <si>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</si>
  <si>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</si>
  <si>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</si>
  <si>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</si>
  <si>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</si>
  <si>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</si>
  <si>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</si>
  <si>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</si>
  <si>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</si>
  <si>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</si>
  <si>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</si>
  <si>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</si>
  <si>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</si>
  <si>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</si>
  <si>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</si>
  <si>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</si>
  <si>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</si>
  <si>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</si>
  <si>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</si>
  <si>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</si>
  <si>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</si>
  <si>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</si>
  <si>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</si>
  <si>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</si>
  <si>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</si>
  <si>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</si>
  <si>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</si>
  <si>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</si>
  <si>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</si>
  <si>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</si>
  <si>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</si>
  <si>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</si>
  <si>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</si>
  <si>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</si>
  <si>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</si>
  <si>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</si>
  <si>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</si>
  <si>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</si>
  <si>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</si>
  <si>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</si>
  <si>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</si>
  <si>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</si>
  <si>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</si>
  <si>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</si>
  <si>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</si>
  <si>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</si>
  <si>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</si>
  <si>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</si>
  <si>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</si>
  <si>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</si>
  <si>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</si>
  <si>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</si>
  <si>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</si>
  <si>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</si>
  <si>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</si>
  <si>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</si>
  <si>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</si>
  <si>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</si>
  <si>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</si>
  <si>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</si>
  <si>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</si>
  <si>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</si>
  <si>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</si>
  <si>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</si>
  <si>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</si>
  <si>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</si>
  <si>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</si>
  <si>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</si>
  <si>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</si>
  <si>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</si>
  <si>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</si>
  <si>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</si>
  <si>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</si>
  <si>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</si>
  <si>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</si>
  <si>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</si>
  <si>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</si>
  <si>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</si>
  <si>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</si>
  <si>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</si>
  <si>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</si>
  <si>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</si>
  <si>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</si>
  <si>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</si>
  <si>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</si>
  <si>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</si>
  <si>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</si>
  <si>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</si>
  <si>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</si>
  <si>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</si>
  <si>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</si>
  <si>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</si>
  <si>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</si>
  <si>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</si>
  <si>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</si>
  <si>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</si>
  <si>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</si>
  <si>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</si>
  <si>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</si>
  <si>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</si>
  <si>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</si>
  <si>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</si>
  <si>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</si>
  <si>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</si>
  <si>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</si>
  <si>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</si>
  <si>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</si>
  <si>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</si>
  <si>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</si>
  <si>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</si>
  <si>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</si>
  <si>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</si>
  <si>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</si>
  <si>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</si>
  <si>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</si>
  <si>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</si>
  <si>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</si>
  <si>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</si>
  <si>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</si>
  <si>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</si>
  <si>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</si>
  <si>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</si>
  <si>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</si>
  <si>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</si>
  <si>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</si>
  <si>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</si>
  <si>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</si>
  <si>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</si>
  <si>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</si>
  <si>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</si>
  <si>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</si>
  <si>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</si>
  <si>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</si>
  <si>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</si>
  <si>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</si>
  <si>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</si>
  <si>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</si>
  <si>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</si>
  <si>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</si>
  <si>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</si>
  <si>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</si>
  <si>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</si>
  <si>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</si>
  <si>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</si>
  <si>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</si>
  <si>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</si>
  <si>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</si>
  <si>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</si>
  <si>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</si>
  <si>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</si>
  <si>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</si>
  <si>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</si>
  <si>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</si>
  <si>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</si>
  <si>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</si>
  <si>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</si>
  <si>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</si>
  <si>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</si>
  <si>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</si>
  <si>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</si>
  <si>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</si>
  <si>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</si>
  <si>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</si>
  <si>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</si>
  <si>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</si>
  <si>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</si>
  <si>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</si>
  <si>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</si>
  <si>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</si>
  <si>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</si>
  <si>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</si>
  <si>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</si>
  <si>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</si>
  <si>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</si>
  <si>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</si>
  <si>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</si>
  <si>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</si>
  <si>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</si>
  <si>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</si>
  <si>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</si>
  <si>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</si>
  <si>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</si>
  <si>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</si>
  <si>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</si>
  <si>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</si>
  <si>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</si>
  <si>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</si>
  <si>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</si>
  <si>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</si>
  <si>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</si>
  <si>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</si>
  <si>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</si>
  <si>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</si>
  <si>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</si>
  <si>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</si>
  <si>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</si>
  <si>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</si>
  <si>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</si>
  <si>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</si>
  <si>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</si>
  <si>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</si>
  <si>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</si>
  <si>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</si>
  <si>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</si>
  <si>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</si>
  <si>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</si>
  <si>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</si>
  <si>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</si>
  <si>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</si>
  <si>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</si>
  <si>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</si>
  <si>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</si>
  <si>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</si>
  <si>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</si>
  <si>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</si>
  <si>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</si>
  <si>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</si>
  <si>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</si>
  <si>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</si>
  <si>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</si>
  <si>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</si>
  <si>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</si>
  <si>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</si>
  <si>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</si>
  <si>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</si>
  <si>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</si>
  <si>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</si>
  <si>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</si>
  <si>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</si>
  <si>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</si>
  <si>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</si>
  <si>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</si>
  <si>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</si>
  <si>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</si>
  <si>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</si>
  <si>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</si>
  <si>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</si>
  <si>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</si>
  <si>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</si>
  <si>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</si>
  <si>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</si>
  <si>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</si>
  <si>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</si>
  <si>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</si>
  <si>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</si>
  <si>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</si>
  <si>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</si>
  <si>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</si>
  <si>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</si>
  <si>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</si>
  <si>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</si>
  <si>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</si>
  <si>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</si>
  <si>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</si>
  <si>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</si>
  <si>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</si>
  <si>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</si>
  <si>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</si>
  <si>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</si>
  <si>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</si>
  <si>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</si>
  <si>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</si>
  <si>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</si>
  <si>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</si>
  <si>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</si>
  <si>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</si>
  <si>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</si>
  <si>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</si>
  <si>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</si>
  <si>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</si>
  <si>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</si>
  <si>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</si>
  <si>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</si>
  <si>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</si>
  <si>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</si>
  <si>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</si>
  <si>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</si>
  <si>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</si>
  <si>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</si>
  <si>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</si>
  <si>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</si>
  <si>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</si>
  <si>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</si>
  <si>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</si>
  <si>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</si>
  <si>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</si>
  <si>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</si>
  <si>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</si>
  <si>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</si>
  <si>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</si>
  <si>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</si>
  <si>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</si>
  <si>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</si>
  <si>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</si>
  <si>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</si>
  <si>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</si>
  <si>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</si>
  <si>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</si>
  <si>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</si>
  <si>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</si>
  <si>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</si>
  <si>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</si>
  <si>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</si>
  <si>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</si>
  <si>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</si>
  <si>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</si>
  <si>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</si>
  <si>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</si>
  <si>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</si>
  <si>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</si>
  <si>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</si>
  <si>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</si>
  <si>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</si>
  <si>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</si>
  <si>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</si>
  <si>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</si>
  <si>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</si>
  <si>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</si>
  <si>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</si>
  <si>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</si>
  <si>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</si>
  <si>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</si>
  <si>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</si>
  <si>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</si>
  <si>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</si>
  <si>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</si>
  <si>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</si>
  <si>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</si>
  <si>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</si>
  <si>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</si>
  <si>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</si>
  <si>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</si>
  <si>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</si>
  <si>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</si>
  <si>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</si>
  <si>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</si>
  <si>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</si>
  <si>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</si>
  <si>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</si>
  <si>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</si>
  <si>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</si>
  <si>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</si>
  <si>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</si>
  <si>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</si>
  <si>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</si>
  <si>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</si>
  <si>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</si>
  <si>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</si>
  <si>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</si>
  <si>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</si>
  <si>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</si>
  <si>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</si>
  <si>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</si>
  <si>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</si>
  <si>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</si>
  <si>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</si>
  <si>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</si>
  <si>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</si>
  <si>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</si>
  <si>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</si>
  <si>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</si>
  <si>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</si>
  <si>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</si>
  <si>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</si>
  <si>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</si>
  <si>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</si>
  <si>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</si>
  <si>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</si>
  <si>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</si>
  <si>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</si>
  <si>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</si>
  <si>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</si>
  <si>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</si>
  <si>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</si>
  <si>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</si>
  <si>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</si>
  <si>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</si>
  <si>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</si>
  <si>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</si>
  <si>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</si>
  <si>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</si>
  <si>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</si>
  <si>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</si>
  <si>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</si>
  <si>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</si>
  <si>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</si>
  <si>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</si>
  <si>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</si>
  <si>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</si>
  <si>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</si>
  <si>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</si>
  <si>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</si>
  <si>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</si>
  <si>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</si>
  <si>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</si>
  <si>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</si>
  <si>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</si>
  <si>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</si>
  <si>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</si>
  <si>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</si>
  <si>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</si>
  <si>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</si>
  <si>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</si>
  <si>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</si>
  <si>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</si>
  <si>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</si>
  <si>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</si>
  <si>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</si>
  <si>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</si>
  <si>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</si>
  <si>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</si>
  <si>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</si>
  <si>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</si>
  <si>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</si>
  <si>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</si>
  <si>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</si>
  <si>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</si>
  <si>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</si>
  <si>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</si>
  <si>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</si>
  <si>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</si>
  <si>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</si>
  <si>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</si>
  <si>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</si>
  <si>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</si>
  <si>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</si>
  <si>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</si>
  <si>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</si>
  <si>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</si>
  <si>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</si>
  <si>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</si>
  <si>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</si>
  <si>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</si>
  <si>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</si>
  <si>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</si>
  <si>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</si>
  <si>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</si>
  <si>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</si>
  <si>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</si>
  <si>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</si>
  <si>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</si>
  <si>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</si>
  <si>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</si>
  <si>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</si>
  <si>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</si>
  <si>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</si>
  <si>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</si>
  <si>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</si>
  <si>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</si>
  <si>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</si>
  <si>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</si>
  <si>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</si>
  <si>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</si>
  <si>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</si>
  <si>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</si>
  <si>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</si>
  <si>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</si>
  <si>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</si>
  <si>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</si>
  <si>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</si>
  <si>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</si>
  <si>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</si>
  <si>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</si>
  <si>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</si>
  <si>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</si>
  <si>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</si>
  <si>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</si>
  <si>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</si>
  <si>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</si>
  <si>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</si>
  <si>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</si>
  <si>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</si>
  <si>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</si>
  <si>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</si>
  <si>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</si>
  <si>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</si>
  <si>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</si>
  <si>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</si>
  <si>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</si>
  <si>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</si>
  <si>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</si>
  <si>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</si>
  <si>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</si>
  <si>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</si>
  <si>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</si>
  <si>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</si>
  <si>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</si>
  <si>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</si>
  <si>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</si>
  <si>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</si>
  <si>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</si>
  <si>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</si>
  <si>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</si>
  <si>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</si>
  <si>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</si>
  <si>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</si>
  <si>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</si>
  <si>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</si>
  <si>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</si>
  <si>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</si>
  <si>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</si>
  <si>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</si>
  <si>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</si>
  <si>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</si>
  <si>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</si>
  <si>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</si>
  <si>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</si>
  <si>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</si>
  <si>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</si>
  <si>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</si>
  <si>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</si>
  <si>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</si>
  <si>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</si>
  <si>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</si>
  <si>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</si>
  <si>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</si>
  <si>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</si>
  <si>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</si>
  <si>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</si>
  <si>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</si>
  <si>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</si>
  <si>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</si>
  <si>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</si>
  <si>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</si>
  <si>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</si>
  <si>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</si>
  <si>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</si>
  <si>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</si>
  <si>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</si>
  <si>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</si>
  <si>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</si>
  <si>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</si>
  <si>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</si>
  <si>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</si>
  <si>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</si>
  <si>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</si>
  <si>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</si>
  <si>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</si>
  <si>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</si>
  <si>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</si>
  <si>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</si>
  <si>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</si>
  <si>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</si>
  <si>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</si>
  <si>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</si>
  <si>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</si>
  <si>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</si>
  <si>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</si>
  <si>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</si>
  <si>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</si>
  <si>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</si>
  <si>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</si>
  <si>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</si>
  <si>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</si>
  <si>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</si>
  <si>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</si>
  <si>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</si>
  <si>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</si>
  <si>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</si>
  <si>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</si>
  <si>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</si>
  <si>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</si>
  <si>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</si>
  <si>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</si>
  <si>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</si>
  <si>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</si>
  <si>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</si>
  <si>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</si>
  <si>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</si>
  <si>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</si>
  <si>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</si>
  <si>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</si>
  <si>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</si>
  <si>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</si>
  <si>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</si>
  <si>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</si>
  <si>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</si>
  <si>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</si>
  <si>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</si>
  <si>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</si>
  <si>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</si>
  <si>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</si>
  <si>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</si>
  <si>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</si>
  <si>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</si>
  <si>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</si>
  <si>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</si>
  <si>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</si>
  <si>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</si>
  <si>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</si>
  <si>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</si>
  <si>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</si>
  <si>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</si>
  <si>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</si>
  <si>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</si>
  <si>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</si>
  <si>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</si>
  <si>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</si>
  <si>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</si>
  <si>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</si>
  <si>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</si>
  <si>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</si>
  <si>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</si>
  <si>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</si>
  <si>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</si>
  <si>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</si>
  <si>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</si>
  <si>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</si>
  <si>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</si>
  <si>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</si>
  <si>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</si>
  <si>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</si>
  <si>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</si>
  <si>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</si>
  <si>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</si>
  <si>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</si>
  <si>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</si>
  <si>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</si>
  <si>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</si>
  <si>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</si>
  <si>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</si>
  <si>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</si>
  <si>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</si>
  <si>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</si>
  <si>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</si>
  <si>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</si>
  <si>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</si>
  <si>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</si>
  <si>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</si>
  <si>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</si>
  <si>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</si>
  <si>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</si>
  <si>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</si>
  <si>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</si>
  <si>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</si>
  <si>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</si>
  <si>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</si>
  <si>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</si>
  <si>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</si>
  <si>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</si>
  <si>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</si>
  <si>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</si>
  <si>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</si>
  <si>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</si>
  <si>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</si>
  <si>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</si>
  <si>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</si>
  <si>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</si>
  <si>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</si>
  <si>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</si>
  <si>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</si>
  <si>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</si>
  <si>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</si>
  <si>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</si>
  <si>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</si>
  <si>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</si>
  <si>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</si>
  <si>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</si>
  <si>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</si>
  <si>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</si>
  <si>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</si>
  <si>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</si>
  <si>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</si>
  <si>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</si>
  <si>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</si>
  <si>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</si>
  <si>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</si>
  <si>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</si>
  <si>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</si>
  <si>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</si>
  <si>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</si>
  <si>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</si>
  <si>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</si>
  <si>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</si>
  <si>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</si>
  <si>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</si>
  <si>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</si>
  <si>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</si>
  <si>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</si>
  <si>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</si>
  <si>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</si>
  <si>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</si>
  <si>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</si>
  <si>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</si>
  <si>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</si>
  <si>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</si>
  <si>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</si>
  <si>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</si>
  <si>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</si>
  <si>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</si>
  <si>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</si>
  <si>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</si>
  <si>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</si>
  <si>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</si>
  <si>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</si>
  <si>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</si>
  <si>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</si>
  <si>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</si>
  <si>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</si>
  <si>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</si>
  <si>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</si>
  <si>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</si>
  <si>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</si>
  <si>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</si>
  <si>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</si>
  <si>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</si>
  <si>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</si>
  <si>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</si>
  <si>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</si>
  <si>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</si>
  <si>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</si>
  <si>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</si>
  <si>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</si>
  <si>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</si>
  <si>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</si>
  <si>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</si>
  <si>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</si>
  <si>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</si>
  <si>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</si>
  <si>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</si>
  <si>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</si>
  <si>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</si>
  <si>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</si>
  <si>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</si>
  <si>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</si>
  <si>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</si>
  <si>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</si>
  <si>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</si>
  <si>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</si>
  <si>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</si>
  <si>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</si>
  <si>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</si>
  <si>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</si>
  <si>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</si>
  <si>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</si>
  <si>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</si>
  <si>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</si>
  <si>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</si>
  <si>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</si>
  <si>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</si>
  <si>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</si>
  <si>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</si>
  <si>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</si>
  <si>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</si>
  <si>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</si>
  <si>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</si>
  <si>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</si>
  <si>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</si>
  <si>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</si>
  <si>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</si>
  <si>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</si>
  <si>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</si>
  <si>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</si>
  <si>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</si>
  <si>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</si>
  <si>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</si>
  <si>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</si>
  <si>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</si>
  <si>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</si>
  <si>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</si>
  <si>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</si>
  <si>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</si>
  <si>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</si>
  <si>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</si>
  <si>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</si>
  <si>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</si>
  <si>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</si>
  <si>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</si>
  <si>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</si>
  <si>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</si>
  <si>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</si>
  <si>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</si>
  <si>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</si>
  <si>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</si>
  <si>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</si>
  <si>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</si>
  <si>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</si>
  <si>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</si>
  <si>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</si>
  <si>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</si>
  <si>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</si>
  <si>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</si>
  <si>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</si>
  <si>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</si>
  <si>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</si>
  <si>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</si>
  <si>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</si>
  <si>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</si>
  <si>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</si>
  <si>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</si>
  <si>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</si>
  <si>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</si>
  <si>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</si>
  <si>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</si>
  <si>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</si>
  <si>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</si>
  <si>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</si>
  <si>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</si>
  <si>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</si>
  <si>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</si>
  <si>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</si>
  <si>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</si>
  <si>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</si>
  <si>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</si>
  <si>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</si>
  <si>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</si>
  <si>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</si>
  <si>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</si>
  <si>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</si>
  <si>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</si>
  <si>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</si>
  <si>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</si>
  <si>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</si>
  <si>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</si>
  <si>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</si>
  <si>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</si>
  <si>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</si>
  <si>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</si>
  <si>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</si>
  <si>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</si>
  <si>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</si>
  <si>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</si>
  <si>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</si>
  <si>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</si>
  <si>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</si>
  <si>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</si>
  <si>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</si>
  <si>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</si>
  <si>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</si>
  <si>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</si>
  <si>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</si>
  <si>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</si>
  <si>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</si>
  <si>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</si>
  <si>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</si>
  <si>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</si>
  <si>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</si>
  <si>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</si>
  <si>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</si>
  <si>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</si>
  <si>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</si>
  <si>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</si>
  <si>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</si>
  <si>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</si>
  <si>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</si>
  <si>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</si>
  <si>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</si>
  <si>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</si>
  <si>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</si>
  <si>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</si>
  <si>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</si>
  <si>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</si>
  <si>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</si>
  <si>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</si>
  <si>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</si>
  <si>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</si>
  <si>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</si>
  <si>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</si>
  <si>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</si>
  <si>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</si>
  <si>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</si>
  <si>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</si>
  <si>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</si>
  <si>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</si>
  <si>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</si>
  <si>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</si>
  <si>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</si>
  <si>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</si>
  <si>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</si>
  <si>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</si>
  <si>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</si>
  <si>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</si>
  <si>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</si>
  <si>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</si>
  <si>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</si>
  <si>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</si>
  <si>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</si>
  <si>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</si>
  <si>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</si>
  <si>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</si>
  <si>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</si>
  <si>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</si>
  <si>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</si>
  <si>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</si>
  <si>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</si>
  <si>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</si>
  <si>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</si>
  <si>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</si>
  <si>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</si>
  <si>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</si>
  <si>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</si>
  <si>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</si>
  <si>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</si>
  <si>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</si>
  <si>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</si>
  <si>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</si>
  <si>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</si>
  <si>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</si>
  <si>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</si>
  <si>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</si>
  <si>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</si>
  <si>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</si>
  <si>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</si>
  <si>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</si>
  <si>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</si>
  <si>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</si>
  <si>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</si>
  <si>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</si>
  <si>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</si>
  <si>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</si>
  <si>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</si>
  <si>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</si>
  <si>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</si>
  <si>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</si>
  <si>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</si>
  <si>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</si>
  <si>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</si>
  <si>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</si>
  <si>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</si>
  <si>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</si>
  <si>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</si>
  <si>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</si>
  <si>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</si>
  <si>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</si>
  <si>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</si>
  <si>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</si>
  <si>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</si>
  <si>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</si>
  <si>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</si>
  <si>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</si>
  <si>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</si>
  <si>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</si>
  <si>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</si>
  <si>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</si>
  <si>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</si>
  <si>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</si>
  <si>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</si>
  <si>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</si>
  <si>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</si>
  <si>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</si>
  <si>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</si>
  <si>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</si>
  <si>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</si>
  <si>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</si>
  <si>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</si>
  <si>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</si>
  <si>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</si>
  <si>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</si>
  <si>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</si>
  <si>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</si>
  <si>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</si>
  <si>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</si>
  <si>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</si>
  <si>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</si>
  <si>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</si>
  <si>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</si>
  <si>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</si>
  <si>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</si>
  <si>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</si>
  <si>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</si>
  <si>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</si>
  <si>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</si>
  <si>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</si>
  <si>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</si>
  <si>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</si>
  <si>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</si>
  <si>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</si>
  <si>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</si>
  <si>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</si>
  <si>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</si>
  <si>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</si>
  <si>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</si>
  <si>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</si>
  <si>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</si>
  <si>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</si>
  <si>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</si>
  <si>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</si>
  <si>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</si>
  <si>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</si>
  <si>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</si>
  <si>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</si>
  <si>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</si>
  <si>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</si>
  <si>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</si>
  <si>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</si>
  <si>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</si>
  <si>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</si>
  <si>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</si>
  <si>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</si>
  <si>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</si>
  <si>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</si>
  <si>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</si>
  <si>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</si>
  <si>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</si>
  <si>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</si>
  <si>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</si>
  <si>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</si>
  <si>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</si>
  <si>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</si>
  <si>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</si>
  <si>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</si>
  <si>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</si>
  <si>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</si>
  <si>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</si>
  <si>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</si>
  <si>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</si>
  <si>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</si>
  <si>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</si>
  <si>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</si>
  <si>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</si>
  <si>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</si>
  <si>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</si>
  <si>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</si>
  <si>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</si>
  <si>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</si>
  <si>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</si>
  <si>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</si>
  <si>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</si>
  <si>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</si>
  <si>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</si>
  <si>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</si>
  <si>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</si>
  <si>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</si>
  <si>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</si>
  <si>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</si>
  <si>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</si>
  <si>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</si>
  <si>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</si>
  <si>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</si>
  <si>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</si>
  <si>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</si>
  <si>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</si>
  <si>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</si>
  <si>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</si>
  <si>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</si>
  <si>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</si>
  <si>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</si>
  <si>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</si>
  <si>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</si>
  <si>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</si>
  <si>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</si>
  <si>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</si>
  <si>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</si>
  <si>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</si>
  <si>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</si>
  <si>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</si>
  <si>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</si>
  <si>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</si>
  <si>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</si>
  <si>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</si>
  <si>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</si>
  <si>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</si>
  <si>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</si>
  <si>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</si>
  <si>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</si>
  <si>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</si>
  <si>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</si>
  <si>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</si>
  <si>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</si>
  <si>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</si>
  <si>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</si>
  <si>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</si>
  <si>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</si>
  <si>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</si>
  <si>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</si>
  <si>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</si>
  <si>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</si>
  <si>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</si>
  <si>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</si>
  <si>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</si>
  <si>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</si>
  <si>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</si>
  <si>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</si>
  <si>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</si>
  <si>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</si>
  <si>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</si>
  <si>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</si>
  <si>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</si>
  <si>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</si>
  <si>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</si>
  <si>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</si>
  <si>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</si>
  <si>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</si>
  <si>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</si>
  <si>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</si>
  <si>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</si>
  <si>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</si>
  <si>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</si>
  <si>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</si>
  <si>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</si>
  <si>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</si>
  <si>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</si>
  <si>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</si>
  <si>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</si>
  <si>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</si>
  <si>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</si>
  <si>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</si>
  <si>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</si>
  <si>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</si>
  <si>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</si>
  <si>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</si>
  <si>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</si>
  <si>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</si>
  <si>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</si>
  <si>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</si>
  <si>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</si>
  <si>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</si>
  <si>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</si>
  <si>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</si>
  <si>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</si>
  <si>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</si>
  <si>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</si>
  <si>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</si>
  <si>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</si>
  <si>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</si>
  <si>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</si>
  <si>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</si>
  <si>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</si>
  <si>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</si>
  <si>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</si>
  <si>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</si>
  <si>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</si>
  <si>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</si>
  <si>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</si>
  <si>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</si>
  <si>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</si>
  <si>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</si>
  <si>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</si>
  <si>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</si>
  <si>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</si>
  <si>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</si>
  <si>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</si>
  <si>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</si>
  <si>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</si>
  <si>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</si>
  <si>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</si>
  <si>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</si>
  <si>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</si>
  <si>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</si>
  <si>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</si>
  <si>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</si>
  <si>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</si>
  <si>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</si>
  <si>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</si>
  <si>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</si>
  <si>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</si>
  <si>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</si>
  <si>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</si>
  <si>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</si>
  <si>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</si>
  <si>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</si>
  <si>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</si>
  <si>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</si>
  <si>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</si>
  <si>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</si>
  <si>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</si>
  <si>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</si>
  <si>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</si>
  <si>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</si>
  <si>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</si>
  <si>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</si>
  <si>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</si>
  <si>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</si>
  <si>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</si>
  <si>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</si>
  <si>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</si>
  <si>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</si>
  <si>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</si>
  <si>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</si>
  <si>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</si>
  <si>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</si>
  <si>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</si>
  <si>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</si>
  <si>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</si>
  <si>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</si>
  <si>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</si>
  <si>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</si>
  <si>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</si>
  <si>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</si>
  <si>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</si>
  <si>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</si>
  <si>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</si>
  <si>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</si>
  <si>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</si>
  <si>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</si>
  <si>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</si>
  <si>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</si>
  <si>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</si>
  <si>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</si>
  <si>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</si>
  <si>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</si>
  <si>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</si>
  <si>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</si>
  <si>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</si>
  <si>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</si>
  <si>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</si>
  <si>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</si>
  <si>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</si>
  <si>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</si>
  <si>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</si>
  <si>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</si>
  <si>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</si>
  <si>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</si>
  <si>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</si>
  <si>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</si>
  <si>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</si>
  <si>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</si>
  <si>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</si>
  <si>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</si>
  <si>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</si>
  <si>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</si>
  <si>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</si>
  <si>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</si>
  <si>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</si>
  <si>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</si>
  <si>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</si>
  <si>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</si>
  <si>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</si>
  <si>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</si>
  <si>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</si>
  <si>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</si>
  <si>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</si>
  <si>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</si>
  <si>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</si>
  <si>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</si>
  <si>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</si>
  <si>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</si>
  <si>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</si>
  <si>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</si>
  <si>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</si>
  <si>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</si>
  <si>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</si>
  <si>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</si>
  <si>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</si>
  <si>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</si>
  <si>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</si>
  <si>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</si>
  <si>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</si>
  <si>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</si>
  <si>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</si>
  <si>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</si>
  <si>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</si>
  <si>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</si>
  <si>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</si>
  <si>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</si>
  <si>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</si>
  <si>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</si>
  <si>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</si>
  <si>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</si>
  <si>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</si>
  <si>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</si>
  <si>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</si>
  <si>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</si>
  <si>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</si>
  <si>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</si>
  <si>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</si>
  <si>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</si>
  <si>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</si>
  <si>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</si>
  <si>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</si>
  <si>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</si>
  <si>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</si>
  <si>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</si>
  <si>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</si>
  <si>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</si>
  <si>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</si>
  <si>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</si>
  <si>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</si>
  <si>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</si>
  <si>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</si>
  <si>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</si>
  <si>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</si>
  <si>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</si>
  <si>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</si>
  <si>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</si>
  <si>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</si>
  <si>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</si>
  <si>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</si>
  <si>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</si>
  <si>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</si>
  <si>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</si>
  <si>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</si>
  <si>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</si>
  <si>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</si>
  <si>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</si>
  <si>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</si>
  <si>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</si>
  <si>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</si>
  <si>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</si>
  <si>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</si>
  <si>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</si>
  <si>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</si>
  <si>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</si>
  <si>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</si>
  <si>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</si>
  <si>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</si>
  <si>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</si>
  <si>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</si>
  <si>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</si>
  <si>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</si>
  <si>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</si>
  <si>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</si>
  <si>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</si>
  <si>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</si>
  <si>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</si>
  <si>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</si>
  <si>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</si>
  <si>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</si>
  <si>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</si>
  <si>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</si>
  <si>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</si>
  <si>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</si>
  <si>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</si>
  <si>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</si>
  <si>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</si>
  <si>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</si>
  <si>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</si>
  <si>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</si>
  <si>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</si>
  <si>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</si>
  <si>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</si>
  <si>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</si>
  <si>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</si>
  <si>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</si>
  <si>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</si>
  <si>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</si>
  <si>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</si>
  <si>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</si>
  <si>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</si>
  <si>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</si>
  <si>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</si>
  <si>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</si>
  <si>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</si>
  <si>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</si>
  <si>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</si>
  <si>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</si>
  <si>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</si>
  <si>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</si>
  <si>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</si>
  <si>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</si>
  <si>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</si>
  <si>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</si>
  <si>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</si>
  <si>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</si>
  <si>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</si>
  <si>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</si>
  <si>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</si>
  <si>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</si>
  <si>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</si>
  <si>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</si>
  <si>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</si>
  <si>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</si>
  <si>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</si>
  <si>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</si>
  <si>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</si>
  <si>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</si>
  <si>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</si>
  <si>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</si>
  <si>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</si>
  <si>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</si>
  <si>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</si>
  <si>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</si>
  <si>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</si>
  <si>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</si>
  <si>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</si>
  <si>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</si>
  <si>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</si>
  <si>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</si>
  <si>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</si>
  <si>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</si>
  <si>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</si>
  <si>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</si>
  <si>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</si>
  <si>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</si>
  <si>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</si>
  <si>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</si>
  <si>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</si>
  <si>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</si>
  <si>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</si>
  <si>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</si>
  <si>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</si>
  <si>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</si>
  <si>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</si>
  <si>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</si>
  <si>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</si>
  <si>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</si>
  <si>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</si>
  <si>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</si>
  <si>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</si>
  <si>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</si>
  <si>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</si>
  <si>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</si>
  <si>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</si>
  <si>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</si>
  <si>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</si>
  <si>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</si>
  <si>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</si>
  <si>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</si>
  <si>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</si>
  <si>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</si>
  <si>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</si>
  <si>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</si>
  <si>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</si>
  <si>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</si>
  <si>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</si>
  <si>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</si>
  <si>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</si>
  <si>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</si>
  <si>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</si>
  <si>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</si>
  <si>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</si>
  <si>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</si>
  <si>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</si>
  <si>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</si>
  <si>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</si>
  <si>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</si>
  <si>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</si>
  <si>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</si>
  <si>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</si>
  <si>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</si>
  <si>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</si>
  <si>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</si>
  <si>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</si>
  <si>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</si>
  <si>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</si>
  <si>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</si>
  <si>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</si>
  <si>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</si>
  <si>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</si>
  <si>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</si>
  <si>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</si>
  <si>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</si>
  <si>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</si>
  <si>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</si>
  <si>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</si>
  <si>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</si>
  <si>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</si>
  <si>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</si>
  <si>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</si>
  <si>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</si>
  <si>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</si>
  <si>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</si>
  <si>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</si>
  <si>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</si>
  <si>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</si>
  <si>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</si>
  <si>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</si>
  <si>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</si>
  <si>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</si>
  <si>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</si>
  <si>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</si>
  <si>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</si>
  <si>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</si>
  <si>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</si>
  <si>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</si>
  <si>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</si>
  <si>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</si>
  <si>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</si>
  <si>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</si>
  <si>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</si>
  <si>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</si>
  <si>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</si>
  <si>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</si>
  <si>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</si>
  <si>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</si>
  <si>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</si>
  <si>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</si>
  <si>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</si>
  <si>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</si>
  <si>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</si>
  <si>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</si>
  <si>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</si>
  <si>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</si>
  <si>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</si>
  <si>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</si>
  <si>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</si>
  <si>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</si>
  <si>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</si>
  <si>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</si>
  <si>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</si>
  <si>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</si>
  <si>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</si>
  <si>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</si>
  <si>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</si>
  <si>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</si>
  <si>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</si>
  <si>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</si>
  <si>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</si>
  <si>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</si>
  <si>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</si>
  <si>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</si>
  <si>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</si>
  <si>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</si>
  <si>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</si>
  <si>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</si>
  <si>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</si>
  <si>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</si>
  <si>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</si>
  <si>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</si>
  <si>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</si>
  <si>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</si>
  <si>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</si>
  <si>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</si>
  <si>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</si>
  <si>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</si>
  <si>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</si>
  <si>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</si>
  <si>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</si>
  <si>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</si>
  <si>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</si>
  <si>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</si>
  <si>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</si>
  <si>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</si>
  <si>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</si>
  <si>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</si>
  <si>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</si>
  <si>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</si>
  <si>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</si>
  <si>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</si>
  <si>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</si>
  <si>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</si>
  <si>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</si>
  <si>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</si>
  <si>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</si>
  <si>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</si>
  <si>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</si>
  <si>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</si>
  <si>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</si>
  <si>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</si>
  <si>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</si>
  <si>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</si>
  <si>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</si>
  <si>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</si>
  <si>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</si>
  <si>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</si>
  <si>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</si>
  <si>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</si>
  <si>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</si>
  <si>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</si>
  <si>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</si>
  <si>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</si>
  <si>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</si>
  <si>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</si>
  <si>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</si>
  <si>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</si>
  <si>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</si>
  <si>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</si>
  <si>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</si>
  <si>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</si>
  <si>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</si>
  <si>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</si>
  <si>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</si>
  <si>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</si>
  <si>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</si>
  <si>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</si>
  <si>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</si>
  <si>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</si>
  <si>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</si>
  <si>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</si>
  <si>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</si>
  <si>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</si>
  <si>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</si>
  <si>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</si>
  <si>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</si>
  <si>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</si>
  <si>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</si>
  <si>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</si>
  <si>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</si>
  <si>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</si>
  <si>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</si>
  <si>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</si>
  <si>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</si>
  <si>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</si>
  <si>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</si>
  <si>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</si>
  <si>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</si>
  <si>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</si>
  <si>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</si>
  <si>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</si>
  <si>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</si>
  <si>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</si>
  <si>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</si>
  <si>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</si>
  <si>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</si>
  <si>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</si>
  <si>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</si>
  <si>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</si>
  <si>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</si>
  <si>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</si>
  <si>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</si>
  <si>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</si>
  <si>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</si>
  <si>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</si>
  <si>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</si>
  <si>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</si>
  <si>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</si>
  <si>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</si>
  <si>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</si>
  <si>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</si>
  <si>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</si>
  <si>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</si>
  <si>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</si>
  <si>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</si>
  <si>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</si>
  <si>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</si>
  <si>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</si>
  <si>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</si>
  <si>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</si>
  <si>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</si>
  <si>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</si>
  <si>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</si>
  <si>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</si>
  <si>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</si>
  <si>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</si>
  <si>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</si>
  <si>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</si>
  <si>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</si>
  <si>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</si>
  <si>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</si>
  <si>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</si>
  <si>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</si>
  <si>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</si>
  <si>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</si>
  <si>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</si>
  <si>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</si>
  <si>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</si>
  <si>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</si>
  <si>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</si>
  <si>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</si>
  <si>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</si>
  <si>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</si>
  <si>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</si>
  <si>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</si>
  <si>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</si>
  <si>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</si>
  <si>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</si>
  <si>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</si>
  <si>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</si>
  <si>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</si>
  <si>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</si>
  <si>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</si>
  <si>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</si>
  <si>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</si>
  <si>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</si>
  <si>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</si>
  <si>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</si>
  <si>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</si>
  <si>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</si>
  <si>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</si>
  <si>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</si>
  <si>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</si>
  <si>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</si>
  <si>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</si>
  <si>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</si>
  <si>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</si>
  <si>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</si>
  <si>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</si>
  <si>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</si>
  <si>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</si>
  <si>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</si>
  <si>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</si>
  <si>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</si>
  <si>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</si>
  <si>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</si>
  <si>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</si>
  <si>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</si>
  <si>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</si>
  <si>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</si>
  <si>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</si>
  <si>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</si>
  <si>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</si>
  <si>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</si>
  <si>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</si>
  <si>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</si>
  <si>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</si>
  <si>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</si>
  <si>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</si>
  <si>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</si>
  <si>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</si>
  <si>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</si>
  <si>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</si>
  <si>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</si>
  <si>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</si>
  <si>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</si>
  <si>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</si>
  <si>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</si>
  <si>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</si>
  <si>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</si>
  <si>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</si>
  <si>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</si>
  <si>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</si>
  <si>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</si>
  <si>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</si>
  <si>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</si>
  <si>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</si>
  <si>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</si>
  <si>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</si>
  <si>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</si>
  <si>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</si>
  <si>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</si>
  <si>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</si>
  <si>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</si>
  <si>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</si>
  <si>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</si>
  <si>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</si>
  <si>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</si>
  <si>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</si>
  <si>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</si>
  <si>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</si>
  <si>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</si>
  <si>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</si>
  <si>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</si>
  <si>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</si>
  <si>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</si>
  <si>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</si>
  <si>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</si>
  <si>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</si>
  <si>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</si>
  <si>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</si>
  <si>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</si>
  <si>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</si>
  <si>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</si>
  <si>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</si>
  <si>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</si>
  <si>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</si>
  <si>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</si>
  <si>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</si>
  <si>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</si>
  <si>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</si>
  <si>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</si>
  <si>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</si>
  <si>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</si>
  <si>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</si>
  <si>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</si>
  <si>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</si>
  <si>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</si>
  <si>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</si>
  <si>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</si>
  <si>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</si>
  <si>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</si>
  <si>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</si>
  <si>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</si>
  <si>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</si>
  <si>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</si>
  <si>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</si>
  <si>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</si>
  <si>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</si>
  <si>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</si>
  <si>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</si>
  <si>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</si>
  <si>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</si>
  <si>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</si>
  <si>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</si>
  <si>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</si>
  <si>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</si>
  <si>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</si>
  <si>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</si>
  <si>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</si>
  <si>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</si>
  <si>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</si>
  <si>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</si>
  <si>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</si>
  <si>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</si>
  <si>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</si>
  <si>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</si>
  <si>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</si>
  <si>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</si>
  <si>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</si>
  <si>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</si>
  <si>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</si>
  <si>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</si>
  <si>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</si>
  <si>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</si>
  <si>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</si>
  <si>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</si>
  <si>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</si>
  <si>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</si>
  <si>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</si>
  <si>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</si>
  <si>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</si>
  <si>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</si>
  <si>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</si>
  <si>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</si>
  <si>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</si>
  <si>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</si>
  <si>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</si>
  <si>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</si>
  <si>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</si>
  <si>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</si>
  <si>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</si>
  <si>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</si>
  <si>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</si>
  <si>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</si>
  <si>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</si>
  <si>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</si>
  <si>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</si>
  <si>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</si>
  <si>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</si>
  <si>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</si>
  <si>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</si>
  <si>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</si>
  <si>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</si>
  <si>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</si>
  <si>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</si>
  <si>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</si>
  <si>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</si>
  <si>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</si>
  <si>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</si>
  <si>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</si>
  <si>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</si>
  <si>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</si>
  <si>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</si>
  <si>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</si>
  <si>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</si>
  <si>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</si>
  <si>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</si>
  <si>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</si>
  <si>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</si>
  <si>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</si>
  <si>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</si>
  <si>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</si>
  <si>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</si>
  <si>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</si>
  <si>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</si>
  <si>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</si>
  <si>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</si>
  <si>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</si>
  <si>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</si>
  <si>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</si>
  <si>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</si>
  <si>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</si>
  <si>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</si>
  <si>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</si>
  <si>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</si>
  <si>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</si>
  <si>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</si>
  <si>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</si>
  <si>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</si>
  <si>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</si>
  <si>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</si>
  <si>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</si>
  <si>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</si>
  <si>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</si>
  <si>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</si>
  <si>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</si>
  <si>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</si>
  <si>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</si>
  <si>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</si>
  <si>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</si>
  <si>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</si>
  <si>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</si>
  <si>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</si>
  <si>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</si>
  <si>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</si>
  <si>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</si>
  <si>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</si>
  <si>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</si>
  <si>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</si>
  <si>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</si>
  <si>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</si>
  <si>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</si>
  <si>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</si>
  <si>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</si>
  <si>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</si>
  <si>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</si>
  <si>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</si>
  <si>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</si>
  <si>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</si>
  <si>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</si>
  <si>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</si>
  <si>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</si>
  <si>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</si>
  <si>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</si>
  <si>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</si>
  <si>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</si>
  <si>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</si>
  <si>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</si>
  <si>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</si>
  <si>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</si>
  <si>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</si>
  <si>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</si>
  <si>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</si>
  <si>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</si>
  <si>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</si>
  <si>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</si>
  <si>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</si>
  <si>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</si>
  <si>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</si>
  <si>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</si>
  <si>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</si>
  <si>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</si>
  <si>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</si>
  <si>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</si>
  <si>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</si>
  <si>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</si>
  <si>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</si>
  <si>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</si>
  <si>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</si>
  <si>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</si>
  <si>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</si>
  <si>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</si>
  <si>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</si>
  <si>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</si>
  <si>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</si>
  <si>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</si>
  <si>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</si>
  <si>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</si>
  <si>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</si>
  <si>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</si>
  <si>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</si>
  <si>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</si>
  <si>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</si>
  <si>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</si>
  <si>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</si>
  <si>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</si>
  <si>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</si>
  <si>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</si>
  <si>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</si>
  <si>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</si>
  <si>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</si>
  <si>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</si>
  <si>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</si>
  <si>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</si>
  <si>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</si>
  <si>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</si>
  <si>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</si>
  <si>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</si>
  <si>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</si>
  <si>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</si>
  <si>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</si>
  <si>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</si>
  <si>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</si>
  <si>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</si>
  <si>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</si>
  <si>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</si>
  <si>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</si>
  <si>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</si>
  <si>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</si>
  <si>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</si>
  <si>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</si>
  <si>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</si>
  <si>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</si>
  <si>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</si>
  <si>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</si>
  <si>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</si>
  <si>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</si>
  <si>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</si>
  <si>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</si>
  <si>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</si>
  <si>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</si>
  <si>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</si>
  <si>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</si>
  <si>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</si>
  <si>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</si>
  <si>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</si>
  <si>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</si>
  <si>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</si>
  <si>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</si>
  <si>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</si>
  <si>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</si>
  <si>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</si>
  <si>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</si>
  <si>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</si>
  <si>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</si>
  <si>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</si>
  <si>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</si>
  <si>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</si>
  <si>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</si>
  <si>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</si>
  <si>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</si>
  <si>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</si>
  <si>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</si>
  <si>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</si>
  <si>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</si>
  <si>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</si>
  <si>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</si>
  <si>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</si>
  <si>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</si>
  <si>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</si>
  <si>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</si>
  <si>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</si>
  <si>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</si>
  <si>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</si>
  <si>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</si>
  <si>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</si>
  <si>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</si>
  <si>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</si>
  <si>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</si>
  <si>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</si>
  <si>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</si>
  <si>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</si>
  <si>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</si>
  <si>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</si>
  <si>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</si>
  <si>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</si>
  <si>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</si>
  <si>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</si>
  <si>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</si>
  <si>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</si>
  <si>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</si>
  <si>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</si>
  <si>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</si>
  <si>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</si>
  <si>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</si>
  <si>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</si>
  <si>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</si>
  <si>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</si>
  <si>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</si>
  <si>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</si>
  <si>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</si>
  <si>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</si>
  <si>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</si>
  <si>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</si>
  <si>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</si>
  <si>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</si>
  <si>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</si>
  <si>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</si>
  <si>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</si>
  <si>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</si>
  <si>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</si>
  <si>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</si>
  <si>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</si>
  <si>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</si>
  <si>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</si>
  <si>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</si>
  <si>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</si>
  <si>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</si>
  <si>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</si>
  <si>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</si>
  <si>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</si>
  <si>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</si>
  <si>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</si>
  <si>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</si>
  <si>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</si>
  <si>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</si>
  <si>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</si>
  <si>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</si>
  <si>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</si>
  <si>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</si>
  <si>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</si>
  <si>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</si>
  <si>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</si>
  <si>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</si>
  <si>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</si>
  <si>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</si>
  <si>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</si>
  <si>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</si>
  <si>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</si>
  <si>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</si>
  <si>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</si>
  <si>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</si>
  <si>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</si>
  <si>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</si>
  <si>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</si>
  <si>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</si>
  <si>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</si>
  <si>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</si>
  <si>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</si>
  <si>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</si>
  <si>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</si>
  <si>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</si>
  <si>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</si>
  <si>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</si>
  <si>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</si>
  <si>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</si>
  <si>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</si>
  <si>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</si>
  <si>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</si>
  <si>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</si>
  <si>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</si>
  <si>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</si>
  <si>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</si>
  <si>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</si>
  <si>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</si>
  <si>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</si>
  <si>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</si>
  <si>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</si>
  <si>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</si>
  <si>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</si>
  <si>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</si>
  <si>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</si>
  <si>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</si>
  <si>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</si>
  <si>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</si>
  <si>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</si>
  <si>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</si>
  <si>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</si>
  <si>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</si>
  <si>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</si>
  <si>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</si>
  <si>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</si>
  <si>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</si>
  <si>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</si>
  <si>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</si>
  <si>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</si>
  <si>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</si>
  <si>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</si>
  <si>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</si>
  <si>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</si>
  <si>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</si>
  <si>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</si>
  <si>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</si>
  <si>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</si>
  <si>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</si>
  <si>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</si>
  <si>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</si>
  <si>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</si>
  <si>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</si>
  <si>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</si>
  <si>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</si>
  <si>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</si>
  <si>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</si>
  <si>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</si>
  <si>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</si>
  <si>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</si>
  <si>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</si>
  <si>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</si>
  <si>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</si>
  <si>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</si>
  <si>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</si>
  <si>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</si>
  <si>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</si>
  <si>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</si>
  <si>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</si>
  <si>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</si>
  <si>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</si>
  <si>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</si>
  <si>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</si>
  <si>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</si>
  <si>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</si>
  <si>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</si>
  <si>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</si>
  <si>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</si>
  <si>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</si>
  <si>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</si>
  <si>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</si>
  <si>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</si>
  <si>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</si>
  <si>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</si>
  <si>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</si>
  <si>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</si>
  <si>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</si>
  <si>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</si>
  <si>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</si>
  <si>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</si>
  <si>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</si>
  <si>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</si>
  <si>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</si>
  <si>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</si>
  <si>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</si>
  <si>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</si>
  <si>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</si>
  <si>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</si>
  <si>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</si>
  <si>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</si>
  <si>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</si>
  <si>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</si>
  <si>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</si>
  <si>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</si>
  <si>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</si>
  <si>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</si>
  <si>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</si>
  <si>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</si>
  <si>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</si>
  <si>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</si>
  <si>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</si>
  <si>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</si>
  <si>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</si>
  <si>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</si>
  <si>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</si>
  <si>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</si>
  <si>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</si>
  <si>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</si>
  <si>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</si>
  <si>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</si>
  <si>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</si>
  <si>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</si>
  <si>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</si>
  <si>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</si>
  <si>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</si>
  <si>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</si>
  <si>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</si>
  <si>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</si>
  <si>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</si>
  <si>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</si>
  <si>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</si>
  <si>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</si>
  <si>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</si>
  <si>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</si>
  <si>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</si>
  <si>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</si>
  <si>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</si>
  <si>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</si>
  <si>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</si>
  <si>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</si>
  <si>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</si>
  <si>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</si>
  <si>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</si>
  <si>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</si>
  <si>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</si>
  <si>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</si>
  <si>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</si>
  <si>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</si>
  <si>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</si>
  <si>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</si>
  <si>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</si>
  <si>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</si>
  <si>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</si>
  <si>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</si>
  <si>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</si>
  <si>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</si>
  <si>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</si>
  <si>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</si>
  <si>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</si>
  <si>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</si>
  <si>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</si>
  <si>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</si>
  <si>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</si>
  <si>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</si>
  <si>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</si>
  <si>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</si>
  <si>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</si>
  <si>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</si>
  <si>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</si>
  <si>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</si>
  <si>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</si>
  <si>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</si>
  <si>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</si>
  <si>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</si>
  <si>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</si>
  <si>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</si>
  <si>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</si>
  <si>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</si>
  <si>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</si>
  <si>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</si>
  <si>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</si>
  <si>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</si>
  <si>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</si>
  <si>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</si>
  <si>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</si>
  <si>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</si>
  <si>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</si>
  <si>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</si>
  <si>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</si>
  <si>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</si>
  <si>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</si>
  <si>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</si>
  <si>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</si>
  <si>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</si>
  <si>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</si>
  <si>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</si>
  <si>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</si>
  <si>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</si>
  <si>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</si>
  <si>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</si>
  <si>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</si>
  <si>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</si>
  <si>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</si>
  <si>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</si>
  <si>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</si>
  <si>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</si>
  <si>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</si>
  <si>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</si>
  <si>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</si>
  <si>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</si>
  <si>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</si>
  <si>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</si>
  <si>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</si>
  <si>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</si>
  <si>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</si>
  <si>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</si>
  <si>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</si>
  <si>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</si>
  <si>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</si>
  <si>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</si>
  <si>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</si>
  <si>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</si>
  <si>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</si>
  <si>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</si>
  <si>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</si>
  <si>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</si>
  <si>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</si>
  <si>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</si>
  <si>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</si>
  <si>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</si>
  <si>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</si>
  <si>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</si>
  <si>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</si>
  <si>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</si>
  <si>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</si>
  <si>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</si>
  <si>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</si>
  <si>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</si>
  <si>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</si>
  <si>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</si>
  <si>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</si>
  <si>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</si>
  <si>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</si>
  <si>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</si>
  <si>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</si>
  <si>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</si>
  <si>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</si>
  <si>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</si>
  <si>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</si>
  <si>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</si>
  <si>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</si>
  <si>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</si>
  <si>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</si>
  <si>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</si>
  <si>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</si>
  <si>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</si>
  <si>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</si>
  <si>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</si>
  <si>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</si>
  <si>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</si>
  <si>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</si>
  <si>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</si>
  <si>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</si>
  <si>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</si>
  <si>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</si>
  <si>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</si>
  <si>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</si>
  <si>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</si>
  <si>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</si>
  <si>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</si>
  <si>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</si>
  <si>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</si>
  <si>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</si>
  <si>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</si>
  <si>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</si>
  <si>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</si>
  <si>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</si>
  <si>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</si>
  <si>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</si>
  <si>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</si>
  <si>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</si>
  <si>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</si>
  <si>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</si>
  <si>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</si>
  <si>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</si>
  <si>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</si>
  <si>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</si>
  <si>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</si>
  <si>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</si>
  <si>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</si>
  <si>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</si>
  <si>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</si>
  <si>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</si>
  <si>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</si>
  <si>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</si>
  <si>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</si>
  <si>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</si>
  <si>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</si>
  <si>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</si>
  <si>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</si>
  <si>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</si>
  <si>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</si>
  <si>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</si>
  <si>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</si>
  <si>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</si>
  <si>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</si>
  <si>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</si>
  <si>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</si>
  <si>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</si>
  <si>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</si>
  <si>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</si>
  <si>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</si>
  <si>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</si>
  <si>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</si>
  <si>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</si>
  <si>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</si>
  <si>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</si>
  <si>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</si>
  <si>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</si>
  <si>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</si>
  <si>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</si>
  <si>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</si>
  <si>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</si>
  <si>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</si>
  <si>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</si>
  <si>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</si>
  <si>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</si>
  <si>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</si>
  <si>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</si>
  <si>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</si>
  <si>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</si>
  <si>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</si>
  <si>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</si>
  <si>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</si>
  <si>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</si>
  <si>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</si>
  <si>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</si>
  <si>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</si>
  <si>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</si>
  <si>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</si>
  <si>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</si>
  <si>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</si>
  <si>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</si>
  <si>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</si>
  <si>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</si>
  <si>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</si>
  <si>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</si>
  <si>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</si>
  <si>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</si>
  <si>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</si>
  <si>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</si>
  <si>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</si>
  <si>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</si>
  <si>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</si>
  <si>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</si>
  <si>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</si>
  <si>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</si>
  <si>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</si>
  <si>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</si>
  <si>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</si>
  <si>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</si>
  <si>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</si>
  <si>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</si>
  <si>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</si>
  <si>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</si>
  <si>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</si>
  <si>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</si>
  <si>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</si>
  <si>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</si>
  <si>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</si>
  <si>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</si>
  <si>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</si>
  <si>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</si>
  <si>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</si>
  <si>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</si>
  <si>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</si>
  <si>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</si>
  <si>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</si>
  <si>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</si>
  <si>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</si>
  <si>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</si>
  <si>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</si>
  <si>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</si>
  <si>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</si>
  <si>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</si>
  <si>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</si>
  <si>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</si>
  <si>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</si>
  <si>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</si>
  <si>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</si>
  <si>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</si>
  <si>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</si>
  <si>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</si>
  <si>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</si>
  <si>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</si>
  <si>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</si>
  <si>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</si>
  <si>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</si>
  <si>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</si>
  <si>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</si>
  <si>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</si>
  <si>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</si>
  <si>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</si>
  <si>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</si>
  <si>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</si>
  <si>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</si>
  <si>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</si>
  <si>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</si>
  <si>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</si>
  <si>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</si>
  <si>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</si>
  <si>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</si>
  <si>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</si>
  <si>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</si>
  <si>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</si>
  <si>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</si>
  <si>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</si>
  <si>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</si>
  <si>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</si>
  <si>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</si>
  <si>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</si>
  <si>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</si>
  <si>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</si>
  <si>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</si>
  <si>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</si>
  <si>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</si>
  <si>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</si>
  <si>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</si>
  <si>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</si>
  <si>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</si>
  <si>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</si>
  <si>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</si>
  <si>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</si>
  <si>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</si>
  <si>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</si>
  <si>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</si>
  <si>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</si>
  <si>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</si>
  <si>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</si>
  <si>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</si>
  <si>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</si>
  <si>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</si>
  <si>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</si>
  <si>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</si>
  <si>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</si>
  <si>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</si>
  <si>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</si>
  <si>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</si>
  <si>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</si>
  <si>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</si>
  <si>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</si>
  <si>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</si>
  <si>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</si>
  <si>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</si>
  <si>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</si>
  <si>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</si>
  <si>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</si>
  <si>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</si>
  <si>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</si>
  <si>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</si>
  <si>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</si>
  <si>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</si>
  <si>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</si>
  <si>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</si>
  <si>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</si>
  <si>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</si>
  <si>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</si>
  <si>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</si>
  <si>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</si>
  <si>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</si>
  <si>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</si>
  <si>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</si>
  <si>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</si>
  <si>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</si>
  <si>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</si>
  <si>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</si>
  <si>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</si>
  <si>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</si>
  <si>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</si>
  <si>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</si>
  <si>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</si>
  <si>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</si>
  <si>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</si>
  <si>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</si>
  <si>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</si>
  <si>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</si>
  <si>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</si>
  <si>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</si>
  <si>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</si>
  <si>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</si>
  <si>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</si>
  <si>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</si>
  <si>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</si>
  <si>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</si>
  <si>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</si>
  <si>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</si>
  <si>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</si>
  <si>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</si>
  <si>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</si>
  <si>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</si>
  <si>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</si>
  <si>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</si>
  <si>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</si>
  <si>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</si>
  <si>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</si>
  <si>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</si>
  <si>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</si>
  <si>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</si>
  <si>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</si>
  <si>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</si>
  <si>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</si>
  <si>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</si>
  <si>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</si>
  <si>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</si>
  <si>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</si>
  <si>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</si>
  <si>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</si>
  <si>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</si>
  <si>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</si>
  <si>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</si>
  <si>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</si>
  <si>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</si>
  <si>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</si>
  <si>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</si>
  <si>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</si>
  <si>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</si>
  <si>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</si>
  <si>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</si>
  <si>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</si>
  <si>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</si>
  <si>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</si>
  <si>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</si>
  <si>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</si>
  <si>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</si>
  <si>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</si>
  <si>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</si>
  <si>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</si>
  <si>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</si>
  <si>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</si>
  <si>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</si>
  <si>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</si>
  <si>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</si>
  <si>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</si>
  <si>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</si>
  <si>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</si>
  <si>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</si>
  <si>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</si>
  <si>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</si>
  <si>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</si>
  <si>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</si>
  <si>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</si>
  <si>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</si>
  <si>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</si>
  <si>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</si>
  <si>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</si>
  <si>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</si>
  <si>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</si>
  <si>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</si>
  <si>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</si>
  <si>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</si>
  <si>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</si>
  <si>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</si>
  <si>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</si>
  <si>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</si>
  <si>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</si>
  <si>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</si>
  <si>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</si>
  <si>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</si>
  <si>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</si>
  <si>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</si>
  <si>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</si>
  <si>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</si>
  <si>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</si>
  <si>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</si>
  <si>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</si>
  <si>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</si>
  <si>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</si>
  <si>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</si>
  <si>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</si>
  <si>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</si>
  <si>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</si>
  <si>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</si>
  <si>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</si>
  <si>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</si>
  <si>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</si>
  <si>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</si>
  <si>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</si>
  <si>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</si>
  <si>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</si>
  <si>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</si>
  <si>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</si>
  <si>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</si>
  <si>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</si>
  <si>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</si>
  <si>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</si>
  <si>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</si>
  <si>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</si>
  <si>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</si>
  <si>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</si>
  <si>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</si>
  <si>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</si>
  <si>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</si>
  <si>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</si>
  <si>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</si>
  <si>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</si>
  <si>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</si>
  <si>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</si>
  <si>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</si>
  <si>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</si>
  <si>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</si>
  <si>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</si>
  <si>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</si>
  <si>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</si>
  <si>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</si>
  <si>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</si>
  <si>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</si>
  <si>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</si>
  <si>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</si>
  <si>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</si>
  <si>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</si>
  <si>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</si>
  <si>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</si>
  <si>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</si>
  <si>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</si>
  <si>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</si>
  <si>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</si>
  <si>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</si>
  <si>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</si>
  <si>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</si>
  <si>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</si>
  <si>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</si>
  <si>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</si>
  <si>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</si>
  <si>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</si>
  <si>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</si>
  <si>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</si>
  <si>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</si>
  <si>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</si>
  <si>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</si>
  <si>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</si>
  <si>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</si>
  <si>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</si>
  <si>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</si>
  <si>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</si>
  <si>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</si>
  <si>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</si>
  <si>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</si>
  <si>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</si>
  <si>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</si>
  <si>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</si>
  <si>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</si>
  <si>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</si>
  <si>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</si>
  <si>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</si>
  <si>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</si>
  <si>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</si>
  <si>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</si>
  <si>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</si>
  <si>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</si>
  <si>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</si>
  <si>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</si>
  <si>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</si>
  <si>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</si>
  <si>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</si>
  <si>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</si>
  <si>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</si>
  <si>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</si>
  <si>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</si>
  <si>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</si>
  <si>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</si>
  <si>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</si>
  <si>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</si>
  <si>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</si>
  <si>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</si>
  <si>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</si>
  <si>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</si>
  <si>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</si>
  <si>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</si>
  <si>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</si>
  <si>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</si>
  <si>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</si>
  <si>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</si>
  <si>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</si>
  <si>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</si>
  <si>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</si>
  <si>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</si>
  <si>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</si>
  <si>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</si>
  <si>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</si>
  <si>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</si>
  <si>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</si>
  <si>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</si>
  <si>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</si>
  <si>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</si>
  <si>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</si>
  <si>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</si>
  <si>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</si>
  <si>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</si>
  <si>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</si>
  <si>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</si>
  <si>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</si>
  <si>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</si>
  <si>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</si>
  <si>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</si>
  <si>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</si>
  <si>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</si>
  <si>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</si>
  <si>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</si>
  <si>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</si>
  <si>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</si>
  <si>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</si>
  <si>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</si>
  <si>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</si>
  <si>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</si>
  <si>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</si>
  <si>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</si>
  <si>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</si>
  <si>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</si>
  <si>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</si>
  <si>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</si>
  <si>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</si>
  <si>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</si>
  <si>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</si>
  <si>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</si>
  <si>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</si>
  <si>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</si>
  <si>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</si>
  <si>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</si>
  <si>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</si>
  <si>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</si>
  <si>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</si>
  <si>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</si>
  <si>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</si>
  <si>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</si>
  <si>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</si>
  <si>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</si>
  <si>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</si>
  <si>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</si>
  <si>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</si>
  <si>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</si>
  <si>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</si>
  <si>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</si>
  <si>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</si>
  <si>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</si>
  <si>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</si>
  <si>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</si>
  <si>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</si>
  <si>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</si>
  <si>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</si>
  <si>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</si>
  <si>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</si>
  <si>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</si>
  <si>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</si>
  <si>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</si>
  <si>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</si>
  <si>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</si>
  <si>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</si>
  <si>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</si>
  <si>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</si>
  <si>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</si>
  <si>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</si>
  <si>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</si>
  <si>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</si>
  <si>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</si>
  <si>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</si>
  <si>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</si>
  <si>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</si>
  <si>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</si>
  <si>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</si>
  <si>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</si>
  <si>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</si>
  <si>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</si>
  <si>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</si>
  <si>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</si>
  <si>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</si>
  <si>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</si>
  <si>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</si>
  <si>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</si>
  <si>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</si>
  <si>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</si>
  <si>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</si>
  <si>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</si>
  <si>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</si>
  <si>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</si>
  <si>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</si>
  <si>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</si>
  <si>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</si>
  <si>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</si>
  <si>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</si>
  <si>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</si>
  <si>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</si>
  <si>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</si>
  <si>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</si>
  <si>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</si>
  <si>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</si>
  <si>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</si>
  <si>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</si>
  <si>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</si>
  <si>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</si>
  <si>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</si>
  <si>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</si>
  <si>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</si>
  <si>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</si>
  <si>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</si>
  <si>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</si>
  <si>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</si>
  <si>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</si>
  <si>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</si>
  <si>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</si>
  <si>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</si>
  <si>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</si>
  <si>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</si>
  <si>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</si>
  <si>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</si>
  <si>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</si>
  <si>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</si>
  <si>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</si>
  <si>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</si>
  <si>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</si>
  <si>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</si>
  <si>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</si>
  <si>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</si>
  <si>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</si>
  <si>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</si>
  <si>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</si>
  <si>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</si>
  <si>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</si>
  <si>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</si>
  <si>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</si>
  <si>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</si>
  <si>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</si>
  <si>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</si>
  <si>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</si>
  <si>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</si>
  <si>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</si>
  <si>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</si>
  <si>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</si>
  <si>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</si>
  <si>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</si>
  <si>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</si>
  <si>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</si>
  <si>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</si>
  <si>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</si>
  <si>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</si>
  <si>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</si>
  <si>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</si>
  <si>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</si>
  <si>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</si>
  <si>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</si>
  <si>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</si>
  <si>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</si>
  <si>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</si>
  <si>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</si>
  <si>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</si>
  <si>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</si>
  <si>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</si>
  <si>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</si>
  <si>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</si>
  <si>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</si>
  <si>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</si>
  <si>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</si>
  <si>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</si>
  <si>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</si>
  <si>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</si>
  <si>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</si>
  <si>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</si>
  <si>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</si>
  <si>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</si>
  <si>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</si>
  <si>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</si>
  <si>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</si>
  <si>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</si>
  <si>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</si>
  <si>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</si>
  <si>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</si>
  <si>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</si>
  <si>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</si>
  <si>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</si>
  <si>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</si>
  <si>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</si>
  <si>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</si>
  <si>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</si>
  <si>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</si>
  <si>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</si>
  <si>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</si>
  <si>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</si>
  <si>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</si>
  <si>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</si>
  <si>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</si>
  <si>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</si>
  <si>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</si>
  <si>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</si>
  <si>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</si>
  <si>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</si>
  <si>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</si>
  <si>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</si>
  <si>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</si>
  <si>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</si>
  <si>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</si>
  <si>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</si>
  <si>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</si>
  <si>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</si>
  <si>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</si>
  <si>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</si>
  <si>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</si>
  <si>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</si>
  <si>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</si>
  <si>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</si>
  <si>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</si>
  <si>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</si>
  <si>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</si>
  <si>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</si>
  <si>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</si>
  <si>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</si>
  <si>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</si>
  <si>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</si>
  <si>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</si>
  <si>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</si>
  <si>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</si>
  <si>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</si>
  <si>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</si>
  <si>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</si>
  <si>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</si>
  <si>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</si>
  <si>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</si>
  <si>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</si>
  <si>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</si>
  <si>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</si>
  <si>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</si>
  <si>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</si>
  <si>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</si>
  <si>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</si>
  <si>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</si>
  <si>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</si>
  <si>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</si>
  <si>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</si>
  <si>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</si>
  <si>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</si>
  <si>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</si>
  <si>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</si>
  <si>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</si>
  <si>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</si>
  <si>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</si>
  <si>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</si>
  <si>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</si>
  <si>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</si>
  <si>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</si>
  <si>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</si>
  <si>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</si>
  <si>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</si>
  <si>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</si>
  <si>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</si>
  <si>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</si>
  <si>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</si>
  <si>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</si>
  <si>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</si>
  <si>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</si>
  <si>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</si>
  <si>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</si>
  <si>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</si>
  <si>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</si>
  <si>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</si>
  <si>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</si>
  <si>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</si>
  <si>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</si>
  <si>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</si>
  <si>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</si>
  <si>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</si>
  <si>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</si>
  <si>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</si>
  <si>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</si>
  <si>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</si>
  <si>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</si>
  <si>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</si>
  <si>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</si>
  <si>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</si>
  <si>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</si>
  <si>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</si>
  <si>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</si>
  <si>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</si>
  <si>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</si>
  <si>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</si>
  <si>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</si>
  <si>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</si>
  <si>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</si>
  <si>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</si>
  <si>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</si>
  <si>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</si>
  <si>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</si>
  <si>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</si>
  <si>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</si>
  <si>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</si>
  <si>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</si>
  <si>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</si>
  <si>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</si>
  <si>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</si>
  <si>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</si>
  <si>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</si>
  <si>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</si>
  <si>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</si>
  <si>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</si>
  <si>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</si>
  <si>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</si>
  <si>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</si>
  <si>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</si>
  <si>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</si>
  <si>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</si>
  <si>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</si>
  <si>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</si>
  <si>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</si>
  <si>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</si>
  <si>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</si>
  <si>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</si>
  <si>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</si>
  <si>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</si>
  <si>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</si>
  <si>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</si>
  <si>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</si>
  <si>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</si>
  <si>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</si>
  <si>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</si>
  <si>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</si>
  <si>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</si>
  <si>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</si>
  <si>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</si>
  <si>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</si>
  <si>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</si>
  <si>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</si>
  <si>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</si>
  <si>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</si>
  <si>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</si>
  <si>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</si>
  <si>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</si>
  <si>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</si>
  <si>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</si>
  <si>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</si>
  <si>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</si>
  <si>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</si>
  <si>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</si>
  <si>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</si>
  <si>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</si>
  <si>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</si>
  <si>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</si>
  <si>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</si>
  <si>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</si>
  <si>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</si>
  <si>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</si>
  <si>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</si>
  <si>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</si>
  <si>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</si>
  <si>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</si>
  <si>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</si>
  <si>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</si>
  <si>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</si>
  <si>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</si>
  <si>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</si>
  <si>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</si>
  <si>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</si>
  <si>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</si>
  <si>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</si>
  <si>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</si>
  <si>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</si>
  <si>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</si>
  <si>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</si>
  <si>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</si>
  <si>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</si>
  <si>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</si>
  <si>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</si>
  <si>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</si>
  <si>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</si>
  <si>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</si>
  <si>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</si>
  <si>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</si>
  <si>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</si>
  <si>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</si>
  <si>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</si>
  <si>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</si>
  <si>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</si>
  <si>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</si>
  <si>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</si>
  <si>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</si>
  <si>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</si>
  <si>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</si>
  <si>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</si>
  <si>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</si>
  <si>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</si>
  <si>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</si>
  <si>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</si>
  <si>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</si>
  <si>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</si>
  <si>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</si>
  <si>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</si>
  <si>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</si>
  <si>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</si>
  <si>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</si>
  <si>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</si>
  <si>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</si>
  <si>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</si>
  <si>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</si>
  <si>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</si>
  <si>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</si>
  <si>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</si>
  <si>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</si>
  <si>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</si>
  <si>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</si>
  <si>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</si>
  <si>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</si>
  <si>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</si>
  <si>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</si>
  <si>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</si>
  <si>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</si>
  <si>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</si>
  <si>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</si>
  <si>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</si>
  <si>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</si>
  <si>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</si>
  <si>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</si>
  <si>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</si>
  <si>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</si>
  <si>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</si>
  <si>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</si>
  <si>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</si>
  <si>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</si>
  <si>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</si>
  <si>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</si>
  <si>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</si>
  <si>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</si>
  <si>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</si>
  <si>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</si>
  <si>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</si>
  <si>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</si>
  <si>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</si>
  <si>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</si>
  <si>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</si>
  <si>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</si>
  <si>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</si>
  <si>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</si>
  <si>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</si>
  <si>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</si>
  <si>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</si>
  <si>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</si>
  <si>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</si>
  <si>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</si>
  <si>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</si>
  <si>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</si>
  <si>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</si>
  <si>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</si>
  <si>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</si>
  <si>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</si>
  <si>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</si>
  <si>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</si>
  <si>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</si>
  <si>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</si>
  <si>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</si>
  <si>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</si>
  <si>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</si>
  <si>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</si>
  <si>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</si>
  <si>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</si>
  <si>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</si>
  <si>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</si>
  <si>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</si>
  <si>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</si>
  <si>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</si>
  <si>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</si>
  <si>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</si>
  <si>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</si>
  <si>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</si>
  <si>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</si>
  <si>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</si>
  <si>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</si>
  <si>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</si>
  <si>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</si>
  <si>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</si>
  <si>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</si>
  <si>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</si>
  <si>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</si>
  <si>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</si>
  <si>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</si>
  <si>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</si>
  <si>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</si>
  <si>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</si>
  <si>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</si>
  <si>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</si>
  <si>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</si>
  <si>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</si>
  <si>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</si>
  <si>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</si>
  <si>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</si>
  <si>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</si>
  <si>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</si>
  <si>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</si>
  <si>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</si>
  <si>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</si>
  <si>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</si>
  <si>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</si>
  <si>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</si>
  <si>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</si>
  <si>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</si>
  <si>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</si>
  <si>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</si>
  <si>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</si>
  <si>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</si>
  <si>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</si>
  <si>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</si>
  <si>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</si>
  <si>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</si>
  <si>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</si>
  <si>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</si>
  <si>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</si>
  <si>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</si>
  <si>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</si>
  <si>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</si>
  <si>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</si>
  <si>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</si>
  <si>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</si>
  <si>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</si>
  <si>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</si>
  <si>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</si>
  <si>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</si>
  <si>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</si>
  <si>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</si>
  <si>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</si>
  <si>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</si>
  <si>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</si>
  <si>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</si>
  <si>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</si>
  <si>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</si>
  <si>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</si>
  <si>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</si>
  <si>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</si>
  <si>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</si>
  <si>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</si>
  <si>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</si>
  <si>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</si>
  <si>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</si>
  <si>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</si>
  <si>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</si>
  <si>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</si>
  <si>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</si>
  <si>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</si>
  <si>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</si>
  <si>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</si>
  <si>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</si>
  <si>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</si>
  <si>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</si>
  <si>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</si>
  <si>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</si>
  <si>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</si>
  <si>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</si>
  <si>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</si>
  <si>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</si>
  <si>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</si>
  <si>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</si>
  <si>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</si>
  <si>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</si>
  <si>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</si>
  <si>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</si>
  <si>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</si>
  <si>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</si>
  <si>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</si>
  <si>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</si>
  <si>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</si>
  <si>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</si>
  <si>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</si>
  <si>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</si>
  <si>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</si>
  <si>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</si>
  <si>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</si>
  <si>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</si>
  <si>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</si>
  <si>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</si>
  <si>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</si>
  <si>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</si>
  <si>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</si>
  <si>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</si>
  <si>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</si>
  <si>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</si>
  <si>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</si>
  <si>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</si>
  <si>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</si>
  <si>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</si>
  <si>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</si>
  <si>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</si>
  <si>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</si>
  <si>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</si>
  <si>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</si>
  <si>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</si>
  <si>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</si>
  <si>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</si>
  <si>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</si>
  <si>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</si>
  <si>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</si>
  <si>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</si>
  <si>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</si>
  <si>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</si>
  <si>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</si>
  <si>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</si>
  <si>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</si>
  <si>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</si>
  <si>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</si>
  <si>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</si>
  <si>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</si>
  <si>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</si>
  <si>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</si>
  <si>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</si>
  <si>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</si>
  <si>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</si>
  <si>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</si>
  <si>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</si>
  <si>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</si>
  <si>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</si>
  <si>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</si>
  <si>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</si>
  <si>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</si>
  <si>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</si>
  <si>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</si>
  <si>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</si>
  <si>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</si>
  <si>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</si>
  <si>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</si>
  <si>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</si>
  <si>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</si>
  <si>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</si>
  <si>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</si>
  <si>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</si>
  <si>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</si>
  <si>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</si>
  <si>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</si>
  <si>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</si>
  <si>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</si>
  <si>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</si>
  <si>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</si>
  <si>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</si>
  <si>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</si>
  <si>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</si>
  <si>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</si>
  <si>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</si>
  <si>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</si>
  <si>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</si>
  <si>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</si>
  <si>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</si>
  <si>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</si>
  <si>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</si>
  <si>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</si>
  <si>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</si>
  <si>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</si>
  <si>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</si>
  <si>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</si>
  <si>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</si>
  <si>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</si>
  <si>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</si>
  <si>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</si>
  <si>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</si>
  <si>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</si>
  <si>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</si>
  <si>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</si>
  <si>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</si>
  <si>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</si>
  <si>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</si>
  <si>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</si>
  <si>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</si>
  <si>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</si>
  <si>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</si>
  <si>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</si>
  <si>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</si>
  <si>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</si>
  <si>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</si>
  <si>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</si>
  <si>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</si>
  <si>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</si>
  <si>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</si>
  <si>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</si>
  <si>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</si>
  <si>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</si>
  <si>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</si>
  <si>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</si>
  <si>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</si>
  <si>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</si>
  <si>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</si>
  <si>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</si>
  <si>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</si>
  <si>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</si>
  <si>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</si>
  <si>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</si>
  <si>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</si>
  <si>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</si>
  <si>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</si>
  <si>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</si>
  <si>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</si>
  <si>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</si>
  <si>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</si>
  <si>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</si>
  <si>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</si>
  <si>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</si>
  <si>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</si>
  <si>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</si>
  <si>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</si>
  <si>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</si>
  <si>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</si>
  <si>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</si>
  <si>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</si>
  <si>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</si>
  <si>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</si>
  <si>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</si>
  <si>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</si>
  <si>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</si>
  <si>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</si>
  <si>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</si>
  <si>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</si>
  <si>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</si>
  <si>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</si>
  <si>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</si>
  <si>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</si>
  <si>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</si>
  <si>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</si>
  <si>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</si>
  <si>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</si>
  <si>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</si>
  <si>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</si>
  <si>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</si>
  <si>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</si>
  <si>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</si>
  <si>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</si>
  <si>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</si>
  <si>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</si>
  <si>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</si>
  <si>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</si>
  <si>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</si>
  <si>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</si>
  <si>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</si>
  <si>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</si>
  <si>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</si>
  <si>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</si>
  <si>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</si>
  <si>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</si>
  <si>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</si>
  <si>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</si>
  <si>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</si>
  <si>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</si>
  <si>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</si>
  <si>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</si>
  <si>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</si>
  <si>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</si>
  <si>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</si>
  <si>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</si>
  <si>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</si>
  <si>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</si>
  <si>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</si>
  <si>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</si>
  <si>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</si>
  <si>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</si>
  <si>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</si>
  <si>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</si>
  <si>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</si>
  <si>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</si>
  <si>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</si>
  <si>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</si>
  <si>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</si>
  <si>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</si>
  <si>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</si>
  <si>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</si>
  <si>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</si>
  <si>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</si>
  <si>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</si>
  <si>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</si>
  <si>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</si>
  <si>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</si>
  <si>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</si>
  <si>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</si>
  <si>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</si>
  <si>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</si>
  <si>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</si>
  <si>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</si>
  <si>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</si>
  <si>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</si>
  <si>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</si>
  <si>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</si>
  <si>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</si>
  <si>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</si>
  <si>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</si>
  <si>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</si>
  <si>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</si>
  <si>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</si>
  <si>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</si>
  <si>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</si>
  <si>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</si>
  <si>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</si>
  <si>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</si>
  <si>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</si>
  <si>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</si>
  <si>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</si>
  <si>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</si>
  <si>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</si>
  <si>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</si>
  <si>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</si>
  <si>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</si>
  <si>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</si>
  <si>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</si>
  <si>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</si>
  <si>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</si>
  <si>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</si>
  <si>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</si>
  <si>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</si>
  <si>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</si>
  <si>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</si>
  <si>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</si>
  <si>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</si>
  <si>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</si>
  <si>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</si>
  <si>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</si>
  <si>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</si>
  <si>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</si>
  <si>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</si>
  <si>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</si>
  <si>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</si>
  <si>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</si>
  <si>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</si>
  <si>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</si>
  <si>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</si>
  <si>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</si>
  <si>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</si>
  <si>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</si>
  <si>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</si>
  <si>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</si>
  <si>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</si>
  <si>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</si>
  <si>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</si>
  <si>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</si>
  <si>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</si>
  <si>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</si>
  <si>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</si>
  <si>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</si>
  <si>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</si>
  <si>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</si>
  <si>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</si>
  <si>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</si>
  <si>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</si>
  <si>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</si>
  <si>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</si>
  <si>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</si>
  <si>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</si>
  <si>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</si>
  <si>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</si>
  <si>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</si>
  <si>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</si>
  <si>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</si>
  <si>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</si>
  <si>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</si>
  <si>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</si>
  <si>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</si>
  <si>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</si>
  <si>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</si>
  <si>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</si>
  <si>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</si>
  <si>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</si>
  <si>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</si>
  <si>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</si>
  <si>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</si>
  <si>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</si>
  <si>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</si>
  <si>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</si>
  <si>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</si>
  <si>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</si>
  <si>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</si>
  <si>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</si>
  <si>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</si>
  <si>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</si>
  <si>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</si>
  <si>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</si>
  <si>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</si>
  <si>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</si>
  <si>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</si>
  <si>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</si>
  <si>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</si>
  <si>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</si>
  <si>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</si>
  <si>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</si>
  <si>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</si>
  <si>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</si>
  <si>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</si>
  <si>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</si>
  <si>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</si>
  <si>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</si>
  <si>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</si>
  <si>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</si>
  <si>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</si>
  <si>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</si>
  <si>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</si>
  <si>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</si>
  <si>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</si>
  <si>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</si>
  <si>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</si>
  <si>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</si>
  <si>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</si>
  <si>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</si>
  <si>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</si>
  <si>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</si>
  <si>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</si>
  <si>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</si>
  <si>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</si>
  <si>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</si>
  <si>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</si>
  <si>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</si>
  <si>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</si>
  <si>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</si>
  <si>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</si>
  <si>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</si>
  <si>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</si>
  <si>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</si>
  <si>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</si>
  <si>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</si>
  <si>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</si>
  <si>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</si>
  <si>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</si>
  <si>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</si>
  <si>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</si>
  <si>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</si>
  <si>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</si>
  <si>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</si>
  <si>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</si>
  <si>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</si>
  <si>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</si>
  <si>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</si>
  <si>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</si>
  <si>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</si>
  <si>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</si>
  <si>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</si>
  <si>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</si>
  <si>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</si>
  <si>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</si>
  <si>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</si>
  <si>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</si>
  <si>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</si>
  <si>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</si>
  <si>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</si>
  <si>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</si>
  <si>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</si>
  <si>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</si>
  <si>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</si>
  <si>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</si>
  <si>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</si>
  <si>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</si>
  <si>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</si>
  <si>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</si>
  <si>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</si>
  <si>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</si>
  <si>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</si>
  <si>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</si>
  <si>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</si>
  <si>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</si>
  <si>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</si>
  <si>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</si>
  <si>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</si>
  <si>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</si>
  <si>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</si>
  <si>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</si>
  <si>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</si>
  <si>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</si>
  <si>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</si>
  <si>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</si>
  <si>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</si>
  <si>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</si>
  <si>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</si>
  <si>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</si>
  <si>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</si>
  <si>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</si>
  <si>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</si>
  <si>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</si>
  <si>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</si>
  <si>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</si>
  <si>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</si>
  <si>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</si>
  <si>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</si>
  <si>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</si>
  <si>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</si>
  <si>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</si>
  <si>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</si>
  <si>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</si>
  <si>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</si>
  <si>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</si>
  <si>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</si>
  <si>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</si>
  <si>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</si>
  <si>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</si>
  <si>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</si>
  <si>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</si>
  <si>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</si>
  <si>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</si>
  <si>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</si>
  <si>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</si>
  <si>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</si>
  <si>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</si>
  <si>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</si>
  <si>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</si>
  <si>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</si>
  <si>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</si>
  <si>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</si>
  <si>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</si>
  <si>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</si>
  <si>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</si>
  <si>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</si>
  <si>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</si>
  <si>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</si>
  <si>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</si>
  <si>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</si>
  <si>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</si>
  <si>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</si>
  <si>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</si>
  <si>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</si>
  <si>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</si>
  <si>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</si>
  <si>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</si>
  <si>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</si>
  <si>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</si>
  <si>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</si>
  <si>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</si>
  <si>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</si>
  <si>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</si>
  <si>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</si>
  <si>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</si>
  <si>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</si>
  <si>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</si>
  <si>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</si>
  <si>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</si>
  <si>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</si>
  <si>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</si>
  <si>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</si>
  <si>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</si>
  <si>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</si>
  <si>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</si>
  <si>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</si>
  <si>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</si>
  <si>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</si>
  <si>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</si>
  <si>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</si>
  <si>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</si>
  <si>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</si>
  <si>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</si>
  <si>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</si>
  <si>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</si>
  <si>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</si>
  <si>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</si>
  <si>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</si>
  <si>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</si>
  <si>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</si>
  <si>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</si>
  <si>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</si>
  <si>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</si>
  <si>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</si>
  <si>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</si>
  <si>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</si>
  <si>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</si>
  <si>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</si>
  <si>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</si>
  <si>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</si>
  <si>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</si>
  <si>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</si>
  <si>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</si>
  <si>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</si>
  <si>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</si>
  <si>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</si>
  <si>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</si>
  <si>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</si>
  <si>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</si>
  <si>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</si>
  <si>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</si>
  <si>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</si>
  <si>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</si>
  <si>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</si>
  <si>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</si>
  <si>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</si>
  <si>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</si>
  <si>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</si>
  <si>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</si>
  <si>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</si>
  <si>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</si>
  <si>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</si>
  <si>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</si>
  <si>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</si>
  <si>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</si>
  <si>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</si>
  <si>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</si>
  <si>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</si>
  <si>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</si>
  <si>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</si>
  <si>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</si>
  <si>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</si>
  <si>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</si>
  <si>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</si>
  <si>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</si>
  <si>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</si>
  <si>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</si>
  <si>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</si>
  <si>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</si>
  <si>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</si>
  <si>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</si>
  <si>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</si>
  <si>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</si>
  <si>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</si>
  <si>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</si>
  <si>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</si>
  <si>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</si>
  <si>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</si>
  <si>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</si>
  <si>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</si>
  <si>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</si>
  <si>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</si>
  <si>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</si>
  <si>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</si>
  <si>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</si>
  <si>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</si>
  <si>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</si>
  <si>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</si>
  <si>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</si>
  <si>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</si>
  <si>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</si>
  <si>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</si>
  <si>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</si>
  <si>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</si>
  <si>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</si>
  <si>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</si>
  <si>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</si>
  <si>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</si>
  <si>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</si>
  <si>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</si>
  <si>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</si>
  <si>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</si>
  <si>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</si>
  <si>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</si>
  <si>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</si>
  <si>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</si>
  <si>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</si>
  <si>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</si>
  <si>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</si>
  <si>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</si>
  <si>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</si>
  <si>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</si>
  <si>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</si>
  <si>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</si>
  <si>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</si>
  <si>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</si>
  <si>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</si>
  <si>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</si>
  <si>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</si>
  <si>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</si>
  <si>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</si>
  <si>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</si>
  <si>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</si>
  <si>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</si>
  <si>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</si>
  <si>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</si>
  <si>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</si>
  <si>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</si>
  <si>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</si>
  <si>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</si>
  <si>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</si>
  <si>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</si>
  <si>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</si>
  <si>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</si>
  <si>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</si>
  <si>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</si>
  <si>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</si>
  <si>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</si>
  <si>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</si>
  <si>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</si>
  <si>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</si>
  <si>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</si>
  <si>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</si>
  <si>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</si>
  <si>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</si>
  <si>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</si>
  <si>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</si>
  <si>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</si>
  <si>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</si>
  <si>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</si>
  <si>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</si>
  <si>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</si>
  <si>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</si>
  <si>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</si>
  <si>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</si>
  <si>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</si>
  <si>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</si>
  <si>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</si>
  <si>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</si>
  <si>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</si>
  <si>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</si>
  <si>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</si>
  <si>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</si>
  <si>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</si>
  <si>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</si>
  <si>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</si>
  <si>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</si>
  <si>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</si>
  <si>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</si>
  <si>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</si>
  <si>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</si>
  <si>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</si>
  <si>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</si>
  <si>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</si>
  <si>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</si>
  <si>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</si>
  <si>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</si>
  <si>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</si>
  <si>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</si>
  <si>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</si>
  <si>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</si>
  <si>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</si>
  <si>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</si>
  <si>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</si>
  <si>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</si>
  <si>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</si>
  <si>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</si>
  <si>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</si>
  <si>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</si>
  <si>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</si>
  <si>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</si>
  <si>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</si>
  <si>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</si>
  <si>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</si>
  <si>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</si>
  <si>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</si>
  <si>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</si>
  <si>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</si>
  <si>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</si>
  <si>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</si>
  <si>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</si>
  <si>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</si>
  <si>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</si>
  <si>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</si>
  <si>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</si>
  <si>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</si>
  <si>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</si>
  <si>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</si>
  <si>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</si>
  <si>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</si>
  <si>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</si>
  <si>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</si>
  <si>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</si>
  <si>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</si>
  <si>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</si>
  <si>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</si>
  <si>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</si>
  <si>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</si>
  <si>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</si>
  <si>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</si>
  <si>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</si>
  <si>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</si>
  <si>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</si>
  <si>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</si>
  <si>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</si>
  <si>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</si>
  <si>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</si>
  <si>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</si>
  <si>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</si>
  <si>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</si>
  <si>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</si>
  <si>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</si>
  <si>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</si>
  <si>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</si>
  <si>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</si>
  <si>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</si>
  <si>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</si>
  <si>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</si>
  <si>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</si>
  <si>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</si>
  <si>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</si>
  <si>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</si>
  <si>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</si>
  <si>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</si>
  <si>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</si>
  <si>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</si>
  <si>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</si>
  <si>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</si>
  <si>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</si>
  <si>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</si>
  <si>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</si>
  <si>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</si>
  <si>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</si>
  <si>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</si>
  <si>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</si>
  <si>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</si>
  <si>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</si>
  <si>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</si>
  <si>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</si>
  <si>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</si>
  <si>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</si>
  <si>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</si>
  <si>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</si>
  <si>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</si>
  <si>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</si>
  <si>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</si>
  <si>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</si>
  <si>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</si>
  <si>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</si>
  <si>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</si>
  <si>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</si>
  <si>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</si>
  <si>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</si>
  <si>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</si>
  <si>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</si>
  <si>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</si>
  <si>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</si>
  <si>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</si>
  <si>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</si>
  <si>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</si>
  <si>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</si>
  <si>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</si>
  <si>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</si>
  <si>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</si>
  <si>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</si>
  <si>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</si>
  <si>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</si>
  <si>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</si>
  <si>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</si>
  <si>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</si>
  <si>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</si>
  <si>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</si>
  <si>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</si>
  <si>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</si>
  <si>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</si>
  <si>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</si>
  <si>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</si>
  <si>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</si>
  <si>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</si>
  <si>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</si>
  <si>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</si>
  <si>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</si>
  <si>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</si>
  <si>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</si>
  <si>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</si>
  <si>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</si>
  <si>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</si>
  <si>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</si>
  <si>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</si>
  <si>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</si>
  <si>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</si>
  <si>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</si>
  <si>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</si>
  <si>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</si>
  <si>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</si>
  <si>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</si>
  <si>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</si>
  <si>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</si>
  <si>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</si>
  <si>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</si>
  <si>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</si>
  <si>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</si>
  <si>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</si>
  <si>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</si>
  <si>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</si>
  <si>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</si>
  <si>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</si>
  <si>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</si>
  <si>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</si>
  <si>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</si>
  <si>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</si>
  <si>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</si>
  <si>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</si>
  <si>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</si>
  <si>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</si>
  <si>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</si>
  <si>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</si>
  <si>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</si>
  <si>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</si>
  <si>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</si>
  <si>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</si>
  <si>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</si>
  <si>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</si>
  <si>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</si>
  <si>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</si>
  <si>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</si>
  <si>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</si>
  <si>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</si>
  <si>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</si>
  <si>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</si>
  <si>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</si>
  <si>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</si>
  <si>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</si>
  <si>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</si>
  <si>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</si>
  <si>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</si>
  <si>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</si>
  <si>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</si>
  <si>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</si>
  <si>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</si>
  <si>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</si>
  <si>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</si>
  <si>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</si>
  <si>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</si>
  <si>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</si>
  <si>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</si>
  <si>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</si>
  <si>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</si>
  <si>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</si>
  <si>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</si>
  <si>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</si>
  <si>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</si>
  <si>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</si>
  <si>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</si>
  <si>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</si>
  <si>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</si>
  <si>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</si>
  <si>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</si>
  <si>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</si>
  <si>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</si>
  <si>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</si>
  <si>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</si>
  <si>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</si>
  <si>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</si>
  <si>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</si>
  <si>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</si>
  <si>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</si>
  <si>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</si>
  <si>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</si>
  <si>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</si>
  <si>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</si>
  <si>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</si>
  <si>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</si>
  <si>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</si>
  <si>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</si>
  <si>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</si>
  <si>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</si>
  <si>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</si>
  <si>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</si>
  <si>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</si>
  <si>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</si>
  <si>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</si>
  <si>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</si>
  <si>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</si>
  <si>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</si>
  <si>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</si>
  <si>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</si>
  <si>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</si>
  <si>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</si>
  <si>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</si>
  <si>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</si>
  <si>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</si>
  <si>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</si>
  <si>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</si>
  <si>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</si>
  <si>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</si>
  <si>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</si>
  <si>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</si>
  <si>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</si>
  <si>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</si>
  <si>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</si>
  <si>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</si>
  <si>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</si>
  <si>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</si>
  <si>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</si>
  <si>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</si>
  <si>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</si>
  <si>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</si>
  <si>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</si>
  <si>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</si>
  <si>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</si>
  <si>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</si>
  <si>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</si>
  <si>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</si>
  <si>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</si>
  <si>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</si>
  <si>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</si>
  <si>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</si>
  <si>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</si>
  <si>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</si>
  <si>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</si>
  <si>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</si>
  <si>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</si>
  <si>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</si>
  <si>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</si>
  <si>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</si>
  <si>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</si>
  <si>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</si>
  <si>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</si>
  <si>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</si>
  <si>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</si>
  <si>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</si>
  <si>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</si>
  <si>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</si>
  <si>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</si>
  <si>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</si>
  <si>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</si>
  <si>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</si>
  <si>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</si>
  <si>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</si>
  <si>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</si>
  <si>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</si>
  <si>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</si>
  <si>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</si>
  <si>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</si>
  <si>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</si>
  <si>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</si>
  <si>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</si>
  <si>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</si>
  <si>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</si>
  <si>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</si>
  <si>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</si>
  <si>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</si>
  <si>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</si>
  <si>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</si>
  <si>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</si>
  <si>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</si>
  <si>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</si>
  <si>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</si>
  <si>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</si>
  <si>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</si>
  <si>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</si>
  <si>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</si>
  <si>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</si>
  <si>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</si>
  <si>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</si>
  <si>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</si>
  <si>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</si>
  <si>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</si>
  <si>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</si>
  <si>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</si>
  <si>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</si>
  <si>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</si>
  <si>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</si>
  <si>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</si>
  <si>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</si>
  <si>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</si>
  <si>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</si>
  <si>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</si>
  <si>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</si>
  <si>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</si>
  <si>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</si>
  <si>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</si>
  <si>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</si>
  <si>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</si>
  <si>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</si>
  <si>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</si>
  <si>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</si>
  <si>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</si>
  <si>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</si>
  <si>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</si>
  <si>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</si>
  <si>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</si>
  <si>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</si>
  <si>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</si>
  <si>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</si>
  <si>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</si>
  <si>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</si>
  <si>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</si>
  <si>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</si>
  <si>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</si>
  <si>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</si>
  <si>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</si>
  <si>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</si>
  <si>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</si>
  <si>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</si>
  <si>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</si>
  <si>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</si>
  <si>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</si>
  <si>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</si>
  <si>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</si>
  <si>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</si>
  <si>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</si>
  <si>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</si>
  <si>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</si>
  <si>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</si>
  <si>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</si>
  <si>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</si>
  <si>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</si>
  <si>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</si>
  <si>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</si>
  <si>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</si>
  <si>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</si>
  <si>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</si>
  <si>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</si>
  <si>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</si>
  <si>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</si>
  <si>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</si>
  <si>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</si>
  <si>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</si>
  <si>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</si>
  <si>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</si>
  <si>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</si>
  <si>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</si>
  <si>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</si>
  <si>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</si>
  <si>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</si>
  <si>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</si>
  <si>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</si>
  <si>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</si>
  <si>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</si>
  <si>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</si>
  <si>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</si>
  <si>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</si>
  <si>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</si>
  <si>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</si>
  <si>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</si>
  <si>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</si>
  <si>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</si>
  <si>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</si>
  <si>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</si>
  <si>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</si>
  <si>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</si>
  <si>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</si>
  <si>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</si>
  <si>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</si>
  <si>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</si>
  <si>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</si>
  <si>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</si>
  <si>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</si>
  <si>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</si>
  <si>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</si>
  <si>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</si>
  <si>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</si>
  <si>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</si>
  <si>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</si>
  <si>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</si>
  <si>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</si>
  <si>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</si>
  <si>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</si>
  <si>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</si>
  <si>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</si>
  <si>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</si>
  <si>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</si>
  <si>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</si>
  <si>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</si>
  <si>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</si>
  <si>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</si>
  <si>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</si>
  <si>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</si>
  <si>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</si>
  <si>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</si>
  <si>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</si>
  <si>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</si>
  <si>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</si>
  <si>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</si>
  <si>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</si>
  <si>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</si>
  <si>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</si>
  <si>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</si>
  <si>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</si>
  <si>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</si>
  <si>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</si>
  <si>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</si>
  <si>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</si>
  <si>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</si>
  <si>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</si>
  <si>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</si>
  <si>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</si>
  <si>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</si>
  <si>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</si>
  <si>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</si>
  <si>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</si>
  <si>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</si>
  <si>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</si>
  <si>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</si>
  <si>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</si>
  <si>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</si>
  <si>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</si>
  <si>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</si>
  <si>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</si>
  <si>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</si>
  <si>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</si>
  <si>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</si>
  <si>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</si>
  <si>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</si>
  <si>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</si>
  <si>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</si>
  <si>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</si>
  <si>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</si>
  <si>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</si>
  <si>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</si>
  <si>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</si>
  <si>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</si>
  <si>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</si>
  <si>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</si>
  <si>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</si>
  <si>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</si>
  <si>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</si>
  <si>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</si>
  <si>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</si>
  <si>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</si>
  <si>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</si>
  <si>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</si>
  <si>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</si>
  <si>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</si>
  <si>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</si>
  <si>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</si>
  <si>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</si>
  <si>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</si>
  <si>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</si>
  <si>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</si>
  <si>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</si>
  <si>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</si>
  <si>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</si>
  <si>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</si>
  <si>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</si>
  <si>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</si>
  <si>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</si>
  <si>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</si>
  <si>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</si>
  <si>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</si>
  <si>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</si>
  <si>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</si>
  <si>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</si>
  <si>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</si>
  <si>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</si>
  <si>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</si>
  <si>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</si>
  <si>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</si>
  <si>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</si>
  <si>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</si>
  <si>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</si>
  <si>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</si>
  <si>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</si>
  <si>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</si>
  <si>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</si>
  <si>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</si>
  <si>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</si>
  <si>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</si>
  <si>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</si>
  <si>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</si>
  <si>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</si>
  <si>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</si>
  <si>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</si>
  <si>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</si>
  <si>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</si>
  <si>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</si>
  <si>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</si>
  <si>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</si>
  <si>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</si>
  <si>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</si>
  <si>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</si>
  <si>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</si>
  <si>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</si>
  <si>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</si>
  <si>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</si>
  <si>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</si>
  <si>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</si>
  <si>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</si>
  <si>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</si>
  <si>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</si>
  <si>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</si>
  <si>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</si>
  <si>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</si>
  <si>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</si>
  <si>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</si>
  <si>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</si>
  <si>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</si>
  <si>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</si>
  <si>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</si>
  <si>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</si>
  <si>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</si>
  <si>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</si>
  <si>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</si>
  <si>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</si>
  <si>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</si>
  <si>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</si>
  <si>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</si>
  <si>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</si>
  <si>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</si>
  <si>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</si>
  <si>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</si>
  <si>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</si>
  <si>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</si>
  <si>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</si>
  <si>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</si>
  <si>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</si>
  <si>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</si>
  <si>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</si>
  <si>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</si>
  <si>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</si>
  <si>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</si>
  <si>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</si>
  <si>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</si>
  <si>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</si>
  <si>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</si>
  <si>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</si>
  <si>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</si>
  <si>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</si>
  <si>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</si>
  <si>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</si>
  <si>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</si>
  <si>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</si>
  <si>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</si>
  <si>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</si>
  <si>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</si>
  <si>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</si>
  <si>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</si>
  <si>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</si>
  <si>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</si>
  <si>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</si>
  <si>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</si>
  <si>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</si>
  <si>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</si>
  <si>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</si>
  <si>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</si>
  <si>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</si>
  <si>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</si>
  <si>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</si>
  <si>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</si>
  <si>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</si>
  <si>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</si>
  <si>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</si>
  <si>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</si>
  <si>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</si>
  <si>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</si>
  <si>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</si>
  <si>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</si>
  <si>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</si>
  <si>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</si>
  <si>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</si>
  <si>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</si>
  <si>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</si>
  <si>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</si>
  <si>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</si>
  <si>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</si>
  <si>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</si>
  <si>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</si>
  <si>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</si>
  <si>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</si>
  <si>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</si>
  <si>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</si>
  <si>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</si>
  <si>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</si>
  <si>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</si>
  <si>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</si>
  <si>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</si>
  <si>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</si>
  <si>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</si>
  <si>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</si>
  <si>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</si>
  <si>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</si>
  <si>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</si>
  <si>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</si>
  <si>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</si>
  <si>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</si>
  <si>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</si>
  <si>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</si>
  <si>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</si>
  <si>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</si>
  <si>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</si>
  <si>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</si>
  <si>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</si>
  <si>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</si>
  <si>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</si>
  <si>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</si>
  <si>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</si>
  <si>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</si>
  <si>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</si>
  <si>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</si>
  <si>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</si>
  <si>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</si>
  <si>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</si>
  <si>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</si>
  <si>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</si>
  <si>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</si>
  <si>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</si>
  <si>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</si>
  <si>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</si>
  <si>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</si>
  <si>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</si>
  <si>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</si>
  <si>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</si>
  <si>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</si>
  <si>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</si>
  <si>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</si>
  <si>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</si>
  <si>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</si>
  <si>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</si>
  <si>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</si>
  <si>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</si>
  <si>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</si>
  <si>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</si>
  <si>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</si>
  <si>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</si>
  <si>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</si>
  <si>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</si>
  <si>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</si>
  <si>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</si>
  <si>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</si>
  <si>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</si>
  <si>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</si>
  <si>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</si>
  <si>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</si>
  <si>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</si>
  <si>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</si>
  <si>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</si>
  <si>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</si>
  <si>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</si>
  <si>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</si>
  <si>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</si>
  <si>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</si>
  <si>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</si>
  <si>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</si>
  <si>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</si>
  <si>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</si>
  <si>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</si>
  <si>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</si>
  <si>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</si>
  <si>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</si>
  <si>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</si>
  <si>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</si>
  <si>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</si>
  <si>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</si>
  <si>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</si>
  <si>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</si>
  <si>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</si>
  <si>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</si>
  <si>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</si>
  <si>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</si>
  <si>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</si>
  <si>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</si>
  <si>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</si>
  <si>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</si>
  <si>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</si>
  <si>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</si>
  <si>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</si>
  <si>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</si>
  <si>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</si>
  <si>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</si>
  <si>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</si>
  <si>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</si>
  <si>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</si>
  <si>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</si>
  <si>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</si>
  <si>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</si>
  <si>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</si>
  <si>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</si>
  <si>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</si>
  <si>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</si>
  <si>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</si>
  <si>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</si>
  <si>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</si>
  <si>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</si>
  <si>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</si>
  <si>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</si>
  <si>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</si>
  <si>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</si>
  <si>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</si>
  <si>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</si>
  <si>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</si>
  <si>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</si>
  <si>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</si>
  <si>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</si>
  <si>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</si>
  <si>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</si>
  <si>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</si>
  <si>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</si>
  <si>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</si>
  <si>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</si>
  <si>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</si>
  <si>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</si>
  <si>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</si>
  <si>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</si>
  <si>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</si>
  <si>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</si>
  <si>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</si>
  <si>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</si>
  <si>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</si>
  <si>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</si>
  <si>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</si>
  <si>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</si>
  <si>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</si>
  <si>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</si>
  <si>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</si>
  <si>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</si>
  <si>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</si>
  <si>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</si>
  <si>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</si>
  <si>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</si>
  <si>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</si>
  <si>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</si>
  <si>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</si>
  <si>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</si>
  <si>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</si>
  <si>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</si>
  <si>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</si>
  <si>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</si>
  <si>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</si>
  <si>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</si>
  <si>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</si>
  <si>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</si>
  <si>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</si>
  <si>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</si>
  <si>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</si>
  <si>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</si>
  <si>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</si>
  <si>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</si>
  <si>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</si>
  <si>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</si>
  <si>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</si>
  <si>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</si>
  <si>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</si>
  <si>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</si>
  <si>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</si>
  <si>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</si>
  <si>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</si>
  <si>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</si>
  <si>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</si>
  <si>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</si>
  <si>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</si>
  <si>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</si>
  <si>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</si>
  <si>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</si>
  <si>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</si>
  <si>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</si>
  <si>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</si>
  <si>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</si>
  <si>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</si>
  <si>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</si>
  <si>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</si>
  <si>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</si>
  <si>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</si>
  <si>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</si>
  <si>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</si>
  <si>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</si>
  <si>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</si>
  <si>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</si>
  <si>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</si>
  <si>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</si>
  <si>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</si>
  <si>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</si>
  <si>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</si>
  <si>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</si>
  <si>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</si>
  <si>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</si>
  <si>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</si>
  <si>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</si>
  <si>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</si>
  <si>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</si>
  <si>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</si>
  <si>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</si>
  <si>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</si>
  <si>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</si>
  <si>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</si>
  <si>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</si>
  <si>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</si>
  <si>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</si>
  <si>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</si>
  <si>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</si>
  <si>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</si>
  <si>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</si>
  <si>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</si>
  <si>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</si>
  <si>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</si>
  <si>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</si>
  <si>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</si>
  <si>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</si>
  <si>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</si>
  <si>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</si>
  <si>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</si>
  <si>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</si>
  <si>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</si>
  <si>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</si>
  <si>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</si>
  <si>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</si>
  <si>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</si>
  <si>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</si>
  <si>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</si>
  <si>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</si>
  <si>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</si>
  <si>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</si>
  <si>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</si>
  <si>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</si>
  <si>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</si>
  <si>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</si>
  <si>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</si>
  <si>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</si>
  <si>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</si>
  <si>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</si>
  <si>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</si>
  <si>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</si>
  <si>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</si>
  <si>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</si>
  <si>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</si>
  <si>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</si>
  <si>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</si>
  <si>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</si>
  <si>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</si>
  <si>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</si>
  <si>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</si>
  <si>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</si>
  <si>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</si>
  <si>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</si>
  <si>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</si>
  <si>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</si>
  <si>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</si>
  <si>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</si>
  <si>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</si>
  <si>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</si>
  <si>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</si>
  <si>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</si>
  <si>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</si>
  <si>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</si>
  <si>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</si>
  <si>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</si>
  <si>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</si>
  <si>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</si>
  <si>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</si>
  <si>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</si>
  <si>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</si>
  <si>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</si>
  <si>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</si>
  <si>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</si>
  <si>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</si>
  <si>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</si>
  <si>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</si>
  <si>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</si>
  <si>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</si>
  <si>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</si>
  <si>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</si>
  <si>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</si>
  <si>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</si>
  <si>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</si>
  <si>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</si>
  <si>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</si>
  <si>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</si>
  <si>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</si>
  <si>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</si>
  <si>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</si>
  <si>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</si>
  <si>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</si>
  <si>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</si>
  <si>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</si>
  <si>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</si>
  <si>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</si>
  <si>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</si>
  <si>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</si>
  <si>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</si>
  <si>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</si>
  <si>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</si>
  <si>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</si>
  <si>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</si>
  <si>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</si>
  <si>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</si>
  <si>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</si>
  <si>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</si>
  <si>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</si>
  <si>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</si>
  <si>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</si>
  <si>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</si>
  <si>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</si>
  <si>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</si>
  <si>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</si>
  <si>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</si>
  <si>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</si>
  <si>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</si>
  <si>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</si>
  <si>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</si>
  <si>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</si>
  <si>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</si>
  <si>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</si>
  <si>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</si>
  <si>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</si>
  <si>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</si>
  <si>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</si>
  <si>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</si>
  <si>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</si>
  <si>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</si>
  <si>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</si>
  <si>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</si>
  <si>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</si>
  <si>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</si>
  <si>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</si>
  <si>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</si>
  <si>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</si>
  <si>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</si>
  <si>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</si>
  <si>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</si>
  <si>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</si>
  <si>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</si>
  <si>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</si>
  <si>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</si>
  <si>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</si>
  <si>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</si>
  <si>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</si>
  <si>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</si>
  <si>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</si>
  <si>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</si>
  <si>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</si>
  <si>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</si>
  <si>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</si>
  <si>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</si>
  <si>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</si>
  <si>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</si>
  <si>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</si>
  <si>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</si>
  <si>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</si>
  <si>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</si>
  <si>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</si>
  <si>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</si>
  <si>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</si>
  <si>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</si>
  <si>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</si>
  <si>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</si>
  <si>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</si>
  <si>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</si>
  <si>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</si>
  <si>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</si>
  <si>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</si>
  <si>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</si>
  <si>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</si>
  <si>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</si>
  <si>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</si>
  <si>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</si>
  <si>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</si>
  <si>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</si>
  <si>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</si>
  <si>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</si>
  <si>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</si>
  <si>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</si>
  <si>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</si>
  <si>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</si>
  <si>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</si>
  <si>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</si>
  <si>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</si>
  <si>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</si>
  <si>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</si>
  <si>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</si>
  <si>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</si>
  <si>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</si>
  <si>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</si>
  <si>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</si>
  <si>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</si>
  <si>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</si>
  <si>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</si>
  <si>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</si>
  <si>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</si>
  <si>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</si>
  <si>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</si>
  <si>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</si>
  <si>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</si>
  <si>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</si>
  <si>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</si>
  <si>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</si>
  <si>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</si>
  <si>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</si>
  <si>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</si>
  <si>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</si>
  <si>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</si>
  <si>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</si>
  <si>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</si>
  <si>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</si>
  <si>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</si>
  <si>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</si>
  <si>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</si>
  <si>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</si>
  <si>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</si>
  <si>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</si>
  <si>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</si>
  <si>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</si>
  <si>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</si>
  <si>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</si>
  <si>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</si>
  <si>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</si>
  <si>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</si>
  <si>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</si>
  <si>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</si>
  <si>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</si>
  <si>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</si>
  <si>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</si>
  <si>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</si>
  <si>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</si>
  <si>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</si>
  <si>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</si>
  <si>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</si>
  <si>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</si>
  <si>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</si>
  <si>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</si>
  <si>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</si>
  <si>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</si>
  <si>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</si>
  <si>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</si>
  <si>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</si>
  <si>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</si>
  <si>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</si>
  <si>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</si>
  <si>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</si>
  <si>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</si>
  <si>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</si>
  <si>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</si>
  <si>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</si>
  <si>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</si>
  <si>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</si>
  <si>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</si>
  <si>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</si>
  <si>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</si>
  <si>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</si>
  <si>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</si>
  <si>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</si>
  <si>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</si>
  <si>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</si>
  <si>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</si>
  <si>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</si>
  <si>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</si>
  <si>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</si>
  <si>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</si>
  <si>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</si>
  <si>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</si>
  <si>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</si>
  <si>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</si>
  <si>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</si>
  <si>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</si>
  <si>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</si>
  <si>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</si>
  <si>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</si>
  <si>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</si>
  <si>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</si>
  <si>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</si>
  <si>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</si>
  <si>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</si>
  <si>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</si>
  <si>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</si>
  <si>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</si>
  <si>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</si>
  <si>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</si>
  <si>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</si>
  <si>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</si>
  <si>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</si>
  <si>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</si>
  <si>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</si>
  <si>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</si>
  <si>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</si>
  <si>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</si>
  <si>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</si>
  <si>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</si>
  <si>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</si>
  <si>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</si>
  <si>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</si>
  <si>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</si>
  <si>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</si>
  <si>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</si>
  <si>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</si>
  <si>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</si>
  <si>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</si>
  <si>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</si>
  <si>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</si>
  <si>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</si>
  <si>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</si>
  <si>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</si>
  <si>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</si>
  <si>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</si>
  <si>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</si>
  <si>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</si>
  <si>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</si>
  <si>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</si>
  <si>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</si>
  <si>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</si>
  <si>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</si>
  <si>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</si>
  <si>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</si>
  <si>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</si>
  <si>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</si>
  <si>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</si>
  <si>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</si>
  <si>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</si>
  <si>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</si>
  <si>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</si>
  <si>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</si>
  <si>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</si>
  <si>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</si>
  <si>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</si>
  <si>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</si>
  <si>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</si>
  <si>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</si>
  <si>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</si>
  <si>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</si>
  <si>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</si>
  <si>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</si>
  <si>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</si>
  <si>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</si>
  <si>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</si>
  <si>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</si>
  <si>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</si>
  <si>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</si>
  <si>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</si>
  <si>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</si>
  <si>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</si>
  <si>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</si>
  <si>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</si>
  <si>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</si>
  <si>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</si>
  <si>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</si>
  <si>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</si>
  <si>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</si>
  <si>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</si>
  <si>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</si>
  <si>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</si>
  <si>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</si>
  <si>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</si>
  <si>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</si>
  <si>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</si>
  <si>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</si>
  <si>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</si>
  <si>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</si>
  <si>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</si>
  <si>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</si>
  <si>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</si>
  <si>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</si>
  <si>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</si>
  <si>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</si>
  <si>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</si>
  <si>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</si>
  <si>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</si>
  <si>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</si>
  <si>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</si>
  <si>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</si>
  <si>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</si>
  <si>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</si>
  <si>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</si>
  <si>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</si>
  <si>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</si>
  <si>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</si>
  <si>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</si>
  <si>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</si>
  <si>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</si>
  <si>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</si>
  <si>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</si>
  <si>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</si>
  <si>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</si>
  <si>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</si>
  <si>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</si>
  <si>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</si>
  <si>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</si>
  <si>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</si>
  <si>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</si>
  <si>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</si>
  <si>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</si>
  <si>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</si>
  <si>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</si>
  <si>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</si>
  <si>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</si>
  <si>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</si>
  <si>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</si>
  <si>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</si>
  <si>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</si>
  <si>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</si>
  <si>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</si>
  <si>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</si>
  <si>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</si>
  <si>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</si>
  <si>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</si>
  <si>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</si>
  <si>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</si>
  <si>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</si>
  <si>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</si>
  <si>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</si>
  <si>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</si>
  <si>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</si>
  <si>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</si>
  <si>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</si>
  <si>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</si>
  <si>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</si>
  <si>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</si>
  <si>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</si>
  <si>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</si>
  <si>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</si>
  <si>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</si>
  <si>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</si>
  <si>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</si>
  <si>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</si>
  <si>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</si>
  <si>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</si>
  <si>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</si>
  <si>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</si>
  <si>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</si>
  <si>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</si>
  <si>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</si>
  <si>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</si>
  <si>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</si>
  <si>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</si>
  <si>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</si>
  <si>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</si>
  <si>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</si>
  <si>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</si>
  <si>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</si>
  <si>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</si>
  <si>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</si>
  <si>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</si>
  <si>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</si>
  <si>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</si>
  <si>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</si>
  <si>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</si>
  <si>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</si>
  <si>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</si>
  <si>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</si>
  <si>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</si>
  <si>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</si>
  <si>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</si>
  <si>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</si>
  <si>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</si>
  <si>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</si>
  <si>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</si>
  <si>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</si>
  <si>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</si>
  <si>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</si>
  <si>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</si>
  <si>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</si>
  <si>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</si>
  <si>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</si>
  <si>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</si>
  <si>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</si>
  <si>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</si>
  <si>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</si>
  <si>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</si>
  <si>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</si>
  <si>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</si>
  <si>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</si>
  <si>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</si>
  <si>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</si>
  <si>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</si>
  <si>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</si>
  <si>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</si>
  <si>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</si>
  <si>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</si>
  <si>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</si>
  <si>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</si>
  <si>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</si>
  <si>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</si>
  <si>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</si>
  <si>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</si>
  <si>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</si>
  <si>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</si>
  <si>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</si>
  <si>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</si>
  <si>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</si>
  <si>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</si>
  <si>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</si>
  <si>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</si>
  <si>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</si>
  <si>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</si>
  <si>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</si>
  <si>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</si>
  <si>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</si>
  <si>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</si>
  <si>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</si>
  <si>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</si>
  <si>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</si>
  <si>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</si>
  <si>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</si>
  <si>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</si>
  <si>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</si>
  <si>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</si>
  <si>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</si>
  <si>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</si>
  <si>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</si>
  <si>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</si>
  <si>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</si>
  <si>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</si>
  <si>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</si>
  <si>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</si>
  <si>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</si>
  <si>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</si>
  <si>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</si>
  <si>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</si>
  <si>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</si>
  <si>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</si>
  <si>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</si>
  <si>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</si>
  <si>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</si>
  <si>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</si>
  <si>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</si>
  <si>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</si>
  <si>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</si>
  <si>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</si>
  <si>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</si>
  <si>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</si>
  <si>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</si>
  <si>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</si>
  <si>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</si>
  <si>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</si>
  <si>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</si>
  <si>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</si>
  <si>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</si>
  <si>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</si>
  <si>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</si>
  <si>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</si>
  <si>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</si>
  <si>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</si>
  <si>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</si>
  <si>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</si>
  <si>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</si>
  <si>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</si>
  <si>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</si>
  <si>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</si>
  <si>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</si>
  <si>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</si>
  <si>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</si>
  <si>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</si>
  <si>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</si>
  <si>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</si>
  <si>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</si>
  <si>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</si>
  <si>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</si>
  <si>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</si>
  <si>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</si>
  <si>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</si>
  <si>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</si>
  <si>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</si>
  <si>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</si>
  <si>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</si>
  <si>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</si>
  <si>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</si>
  <si>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</si>
  <si>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</si>
  <si>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</si>
  <si>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</si>
  <si>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</si>
  <si>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</si>
  <si>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</si>
  <si>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</si>
  <si>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</si>
  <si>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</si>
  <si>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</si>
  <si>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</si>
  <si>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</si>
  <si>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</si>
  <si>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</si>
  <si>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</si>
  <si>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</si>
  <si>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</si>
  <si>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</si>
  <si>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</si>
  <si>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</si>
  <si>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</si>
  <si>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</si>
  <si>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</si>
  <si>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</si>
  <si>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</si>
  <si>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</si>
  <si>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</si>
  <si>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</si>
  <si>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</si>
  <si>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</si>
  <si>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</si>
  <si>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</si>
  <si>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</si>
  <si>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</si>
  <si>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</si>
  <si>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</si>
  <si>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</si>
  <si>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</si>
  <si>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</si>
  <si>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</si>
  <si>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</si>
  <si>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</si>
  <si>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</si>
  <si>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</si>
  <si>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</si>
  <si>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</si>
  <si>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</si>
  <si>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</si>
  <si>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</si>
  <si>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</si>
  <si>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</si>
  <si>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</si>
  <si>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</si>
  <si>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</si>
  <si>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</si>
  <si>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</si>
  <si>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</si>
  <si>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</si>
  <si>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</si>
  <si>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</si>
  <si>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</si>
  <si>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</si>
  <si>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</si>
  <si>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</si>
  <si>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</si>
  <si>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</si>
  <si>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</si>
  <si>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</si>
  <si>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</si>
  <si>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</si>
  <si>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</si>
  <si>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</si>
  <si>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</si>
  <si>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</si>
  <si>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</si>
  <si>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</si>
  <si>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</si>
  <si>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</si>
  <si>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</si>
  <si>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</si>
  <si>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</si>
  <si>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</si>
  <si>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</si>
  <si>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</si>
  <si>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</si>
  <si>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</si>
  <si>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</si>
  <si>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</si>
  <si>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</si>
  <si>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</si>
  <si>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</si>
  <si>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</si>
  <si>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</si>
  <si>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</si>
  <si>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</si>
  <si>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</si>
  <si>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</si>
  <si>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</si>
  <si>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</si>
  <si>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</si>
  <si>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</si>
  <si>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</si>
  <si>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</si>
  <si>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</si>
  <si>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</si>
  <si>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</si>
  <si>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</si>
  <si>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</si>
  <si>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</si>
  <si>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</si>
  <si>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</si>
  <si>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</si>
  <si>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</si>
  <si>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</si>
  <si>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</si>
  <si>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</si>
  <si>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</si>
  <si>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</si>
  <si>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</si>
  <si>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</si>
  <si>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</si>
  <si>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</si>
  <si>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</si>
  <si>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</si>
  <si>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</si>
  <si>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</si>
  <si>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</si>
  <si>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</si>
  <si>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</si>
  <si>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</si>
  <si>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</si>
  <si>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</si>
  <si>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</si>
  <si>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</si>
  <si>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</si>
  <si>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</si>
  <si>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</si>
  <si>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</si>
  <si>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</si>
  <si>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</si>
  <si>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</si>
  <si>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</si>
  <si>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</si>
  <si>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</si>
  <si>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</si>
  <si>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</si>
  <si>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</si>
  <si>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</si>
  <si>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</si>
  <si>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</si>
  <si>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</si>
  <si>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</si>
  <si>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</si>
  <si>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</si>
  <si>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</si>
  <si>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</si>
  <si>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</si>
  <si>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</si>
  <si>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</si>
  <si>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</si>
  <si>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</si>
  <si>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</si>
  <si>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</si>
  <si>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</si>
  <si>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</si>
  <si>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</si>
  <si>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</si>
  <si>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</si>
  <si>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</si>
  <si>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</si>
  <si>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</si>
  <si>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</si>
  <si>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</si>
  <si>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</si>
  <si>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</si>
  <si>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</si>
  <si>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</si>
  <si>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</si>
  <si>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</si>
  <si>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</si>
  <si>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</si>
  <si>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</si>
  <si>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</si>
  <si>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</si>
  <si>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</si>
  <si>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</si>
  <si>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</si>
  <si>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</si>
  <si>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</si>
  <si>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</si>
  <si>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</si>
  <si>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</si>
  <si>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</si>
  <si>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</si>
  <si>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</si>
  <si>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</si>
  <si>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</si>
  <si>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</si>
  <si>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</si>
  <si>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</si>
  <si>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</si>
  <si>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</si>
  <si>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</si>
  <si>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</si>
  <si>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</si>
  <si>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</si>
  <si>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</si>
  <si>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</si>
  <si>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</si>
  <si>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</si>
  <si>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</si>
  <si>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</si>
  <si>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</si>
  <si>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</si>
  <si>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</si>
  <si>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</si>
  <si>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</si>
  <si>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</si>
  <si>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</si>
  <si>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</si>
  <si>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</si>
  <si>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</si>
  <si>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</si>
  <si>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</si>
  <si>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</si>
  <si>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</si>
  <si>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</si>
  <si>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</si>
  <si>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</si>
  <si>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</si>
  <si>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</si>
  <si>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</si>
  <si>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</si>
  <si>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</si>
  <si>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</si>
  <si>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</si>
  <si>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</si>
  <si>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</si>
  <si>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</si>
  <si>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</si>
  <si>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</si>
  <si>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</si>
  <si>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</si>
  <si>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</si>
  <si>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</si>
  <si>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</si>
  <si>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</si>
  <si>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</si>
  <si>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</si>
  <si>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</si>
  <si>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</si>
  <si>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</si>
  <si>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</si>
  <si>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</si>
  <si>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</si>
  <si>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</si>
  <si>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</si>
  <si>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</si>
  <si>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</si>
  <si>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</si>
  <si>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</si>
  <si>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</si>
  <si>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</si>
  <si>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</si>
  <si>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</si>
  <si>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</si>
  <si>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</si>
  <si>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</si>
  <si>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</si>
  <si>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</si>
  <si>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</si>
  <si>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</si>
  <si>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</si>
  <si>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</si>
  <si>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</si>
  <si>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</si>
  <si>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</si>
  <si>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</si>
  <si>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</si>
  <si>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</si>
  <si>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</si>
  <si>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</si>
  <si>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</si>
  <si>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</si>
  <si>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</si>
  <si>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</si>
  <si>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</si>
  <si>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</si>
  <si>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</si>
  <si>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</si>
  <si>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</si>
  <si>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</si>
  <si>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</si>
  <si>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</si>
  <si>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</si>
  <si>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</si>
  <si>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</si>
  <si>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</si>
  <si>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</si>
  <si>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</si>
  <si>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</si>
  <si>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</si>
  <si>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</si>
  <si>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</si>
  <si>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</si>
  <si>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</si>
  <si>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</si>
  <si>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</si>
  <si>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</si>
  <si>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</si>
  <si>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</si>
  <si>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</si>
  <si>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</si>
  <si>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</si>
  <si>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</si>
  <si>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</si>
  <si>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</si>
  <si>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</si>
  <si>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</si>
  <si>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</si>
  <si>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</si>
  <si>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</si>
  <si>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</si>
  <si>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</si>
  <si>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</si>
  <si>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</si>
  <si>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</si>
  <si>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</si>
  <si>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</si>
  <si>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</si>
  <si>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</si>
  <si>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</si>
  <si>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</si>
  <si>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</si>
  <si>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</si>
  <si>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</si>
  <si>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</si>
  <si>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</si>
  <si>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</si>
  <si>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</si>
  <si>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</si>
  <si>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</si>
  <si>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</si>
  <si>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</si>
  <si>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</si>
  <si>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</si>
  <si>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</si>
  <si>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</si>
  <si>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</si>
  <si>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</si>
  <si>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</si>
  <si>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</si>
  <si>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</si>
  <si>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</si>
  <si>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</si>
  <si>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</si>
  <si>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</si>
  <si>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</si>
  <si>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</si>
  <si>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</si>
  <si>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</si>
  <si>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</si>
  <si>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</si>
  <si>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</si>
  <si>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</si>
  <si>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</si>
  <si>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</si>
  <si>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</si>
  <si>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</si>
  <si>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</si>
  <si>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</si>
  <si>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</si>
  <si>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</si>
  <si>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</si>
  <si>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</si>
  <si>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</si>
  <si>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</si>
  <si>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</si>
  <si>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</si>
  <si>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</si>
  <si>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</si>
  <si>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</si>
  <si>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</si>
  <si>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</si>
  <si>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</si>
  <si>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</si>
  <si>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</si>
  <si>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</si>
  <si>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</si>
  <si>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</si>
  <si>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</si>
  <si>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</si>
  <si>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</si>
  <si>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</si>
  <si>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</si>
  <si>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</si>
  <si>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</si>
  <si>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</si>
  <si>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</si>
  <si>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</si>
  <si>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</si>
  <si>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</si>
  <si>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</si>
  <si>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</si>
  <si>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</si>
  <si>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</si>
  <si>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</si>
  <si>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</si>
  <si>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</si>
  <si>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</si>
  <si>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</si>
  <si>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</si>
  <si>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</si>
  <si>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</si>
  <si>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</si>
  <si>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</si>
  <si>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</si>
  <si>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</si>
  <si>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</si>
  <si>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</si>
  <si>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</si>
  <si>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</si>
  <si>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</si>
  <si>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</si>
  <si>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</si>
  <si>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</si>
  <si>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</si>
  <si>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</si>
  <si>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</si>
  <si>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</si>
  <si>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</si>
  <si>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</si>
  <si>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</si>
  <si>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</si>
  <si>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</si>
  <si>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</si>
  <si>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</si>
  <si>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</si>
  <si>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</si>
  <si>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</si>
  <si>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</si>
  <si>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</si>
  <si>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</si>
  <si>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</si>
  <si>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</si>
  <si>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</si>
  <si>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</si>
  <si>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</si>
  <si>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</si>
  <si>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</si>
  <si>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</si>
  <si>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</si>
  <si>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</si>
  <si>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</si>
  <si>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</si>
  <si>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</si>
  <si>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</si>
  <si>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</si>
  <si>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</si>
  <si>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</si>
  <si>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</si>
  <si>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</si>
  <si>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</si>
  <si>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</si>
  <si>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</si>
  <si>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</si>
  <si>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</si>
  <si>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</si>
  <si>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</si>
  <si>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</si>
  <si>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</si>
  <si>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</si>
  <si>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</si>
  <si>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</si>
  <si>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</si>
  <si>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</si>
  <si>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</si>
  <si>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</si>
  <si>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</si>
  <si>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</si>
  <si>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</si>
  <si>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</si>
  <si>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</si>
  <si>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</si>
  <si>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</si>
  <si>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</si>
  <si>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</si>
  <si>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</si>
  <si>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</si>
  <si>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</si>
  <si>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</si>
  <si>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</si>
  <si>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</si>
  <si>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</si>
  <si>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</si>
  <si>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</si>
  <si>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</si>
  <si>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</si>
  <si>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</si>
  <si>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</si>
  <si>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</si>
  <si>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</si>
  <si>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</si>
  <si>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</si>
  <si>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</si>
  <si>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</si>
  <si>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</si>
  <si>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</si>
  <si>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</si>
  <si>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</si>
  <si>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</si>
  <si>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</si>
  <si>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</si>
  <si>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</si>
  <si>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</si>
  <si>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</si>
  <si>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</si>
  <si>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</si>
  <si>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</si>
  <si>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</si>
  <si>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</si>
  <si>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</si>
  <si>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</si>
  <si>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</si>
  <si>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</si>
  <si>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</si>
  <si>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</si>
  <si>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</si>
  <si>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</si>
  <si>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</si>
  <si>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</si>
  <si>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</si>
  <si>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</si>
  <si>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</si>
  <si>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</si>
  <si>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</si>
  <si>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</si>
  <si>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</si>
  <si>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</si>
  <si>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</si>
  <si>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</si>
  <si>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</si>
  <si>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</si>
  <si>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</si>
  <si>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</si>
  <si>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</si>
  <si>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</si>
  <si>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</si>
  <si>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</si>
  <si>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</si>
  <si>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</si>
  <si>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</si>
  <si>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</si>
  <si>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</si>
  <si>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</si>
  <si>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</si>
  <si>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</si>
  <si>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</si>
  <si>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</si>
  <si>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</si>
  <si>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</si>
  <si>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</si>
  <si>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</si>
  <si>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</si>
  <si>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</si>
  <si>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</si>
  <si>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</si>
  <si>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</si>
  <si>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</si>
  <si>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</si>
  <si>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</si>
  <si>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</si>
  <si>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</si>
  <si>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</si>
  <si>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</si>
  <si>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</si>
  <si>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</si>
  <si>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</si>
  <si>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</si>
  <si>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</si>
  <si>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</si>
  <si>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</si>
  <si>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</si>
  <si>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</si>
  <si>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</si>
  <si>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</si>
  <si>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</si>
  <si>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</si>
  <si>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</si>
  <si>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</si>
  <si>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</si>
  <si>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</si>
  <si>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</si>
  <si>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</si>
  <si>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</si>
  <si>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</si>
  <si>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</si>
  <si>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</si>
  <si>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</si>
  <si>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</si>
  <si>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</si>
  <si>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</si>
  <si>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</si>
  <si>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</si>
  <si>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</si>
  <si>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</si>
  <si>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</si>
  <si>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</si>
  <si>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</si>
  <si>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</si>
  <si>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</si>
  <si>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</si>
  <si>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</si>
  <si>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</si>
  <si>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</si>
  <si>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</si>
  <si>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</si>
  <si>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</si>
  <si>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</si>
  <si>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</si>
  <si>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</si>
  <si>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</si>
  <si>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</si>
  <si>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</si>
  <si>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</si>
  <si>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</si>
  <si>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</si>
  <si>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</si>
  <si>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</si>
  <si>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</si>
  <si>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</si>
  <si>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</si>
  <si>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</si>
  <si>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</si>
  <si>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</si>
  <si>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</si>
  <si>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</si>
  <si>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</si>
  <si>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</si>
  <si>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</si>
  <si>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</si>
  <si>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</si>
  <si>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</si>
  <si>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</si>
  <si>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</si>
  <si>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</si>
  <si>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</si>
  <si>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</si>
  <si>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</si>
  <si>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</si>
  <si>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</si>
  <si>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</si>
  <si>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</si>
  <si>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</si>
  <si>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</si>
  <si>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</si>
  <si>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</si>
  <si>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</si>
  <si>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</si>
  <si>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</si>
  <si>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</si>
  <si>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</si>
  <si>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</si>
  <si>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</si>
  <si>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</si>
  <si>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</si>
  <si>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</si>
  <si>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</si>
  <si>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</si>
  <si>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</si>
  <si>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</si>
  <si>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</si>
  <si>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</si>
  <si>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</si>
  <si>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</si>
  <si>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</si>
  <si>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</si>
  <si>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</si>
  <si>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</si>
  <si>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</si>
  <si>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</si>
  <si>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</si>
  <si>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</si>
  <si>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</si>
  <si>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</si>
  <si>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</si>
  <si>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</si>
  <si>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</si>
  <si>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</si>
  <si>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</si>
  <si>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</si>
  <si>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</si>
  <si>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</si>
  <si>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</si>
  <si>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</si>
  <si>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</si>
  <si>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</si>
  <si>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</si>
  <si>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</si>
  <si>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</si>
  <si>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</si>
  <si>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</si>
  <si>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</si>
  <si>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</si>
  <si>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</si>
  <si>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</si>
  <si>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</si>
  <si>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</si>
  <si>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</si>
  <si>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</si>
  <si>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</si>
  <si>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</si>
  <si>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</si>
  <si>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</si>
  <si>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</si>
  <si>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</si>
  <si>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</si>
  <si>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</si>
  <si>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</si>
  <si>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</si>
  <si>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</si>
  <si>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</si>
  <si>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</si>
  <si>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</si>
  <si>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</si>
  <si>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</si>
  <si>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</si>
  <si>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</si>
  <si>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</si>
  <si>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</si>
  <si>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</si>
  <si>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</si>
  <si>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</si>
  <si>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</si>
  <si>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</si>
  <si>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</si>
  <si>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</si>
  <si>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</si>
  <si>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</si>
  <si>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</si>
  <si>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</si>
  <si>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</si>
  <si>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</si>
  <si>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</si>
  <si>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</si>
  <si>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</si>
  <si>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</si>
  <si>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</si>
  <si>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</si>
  <si>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</si>
  <si>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</si>
  <si>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</si>
  <si>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</si>
  <si>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</si>
  <si>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</si>
  <si>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</si>
  <si>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</si>
  <si>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</si>
  <si>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</si>
  <si>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</si>
  <si>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</si>
  <si>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</si>
  <si>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</si>
  <si>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</si>
  <si>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</si>
  <si>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</si>
  <si>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</si>
  <si>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</si>
  <si>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</si>
  <si>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</si>
  <si>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</si>
  <si>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</si>
  <si>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</si>
  <si>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</si>
  <si>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</si>
  <si>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</si>
  <si>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</si>
  <si>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</si>
  <si>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</si>
  <si>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</si>
  <si>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</si>
  <si>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</si>
  <si>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</si>
  <si>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</si>
  <si>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</si>
  <si>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</si>
  <si>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</si>
  <si>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</si>
  <si>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</si>
  <si>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</si>
  <si>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</si>
  <si>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</si>
  <si>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</si>
  <si>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</si>
  <si>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</si>
  <si>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</si>
  <si>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</si>
  <si>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</si>
  <si>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</si>
  <si>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</si>
  <si>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</si>
  <si>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</si>
  <si>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</si>
  <si>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</si>
  <si>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</si>
  <si>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</si>
  <si>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</si>
  <si>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</si>
  <si>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</si>
  <si>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</si>
  <si>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</si>
  <si>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</si>
  <si>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</si>
  <si>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</si>
  <si>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</si>
  <si>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</si>
  <si>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</si>
  <si>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</si>
  <si>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</si>
  <si>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</si>
  <si>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</si>
  <si>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</si>
  <si>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</si>
  <si>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</si>
  <si>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</si>
  <si>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</si>
  <si>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</si>
  <si>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</si>
  <si>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</si>
  <si>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</si>
  <si>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</si>
  <si>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</si>
  <si>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</si>
  <si>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</si>
  <si>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</si>
  <si>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</si>
  <si>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</si>
  <si>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</si>
  <si>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</si>
  <si>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</si>
  <si>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</si>
  <si>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</si>
  <si>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</si>
  <si>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</si>
  <si>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</si>
  <si>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</si>
  <si>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</si>
  <si>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</si>
  <si>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</si>
  <si>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</si>
  <si>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</si>
  <si>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</si>
  <si>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</si>
  <si>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</si>
  <si>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</si>
  <si>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</si>
  <si>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</si>
  <si>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</si>
  <si>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</si>
  <si>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</si>
  <si>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</si>
  <si>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</si>
  <si>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</si>
  <si>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</si>
  <si>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</si>
  <si>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</si>
  <si>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</si>
  <si>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</si>
  <si>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</si>
  <si>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</si>
  <si>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</si>
  <si>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</si>
  <si>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</si>
  <si>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</si>
  <si>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</si>
  <si>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</si>
  <si>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</si>
  <si>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</si>
  <si>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</si>
  <si>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</si>
  <si>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</si>
  <si>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</si>
  <si>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</si>
  <si>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</si>
  <si>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</si>
  <si>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</si>
  <si>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</si>
  <si>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</si>
  <si>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</si>
  <si>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</si>
  <si>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</si>
  <si>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</si>
  <si>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</si>
  <si>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</si>
  <si>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</si>
  <si>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</si>
  <si>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</si>
  <si>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</si>
  <si>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</si>
  <si>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</si>
  <si>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</si>
  <si>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</si>
  <si>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</si>
  <si>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</si>
  <si>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</si>
  <si>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</si>
  <si>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</si>
  <si>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</si>
  <si>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</si>
  <si>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</si>
  <si>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</si>
  <si>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</si>
  <si>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</si>
  <si>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</si>
  <si>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</si>
  <si>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</si>
  <si>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</si>
  <si>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</si>
  <si>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</si>
  <si>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</si>
  <si>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</si>
  <si>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</si>
  <si>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</si>
  <si>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</si>
  <si>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</si>
  <si>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</si>
  <si>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</si>
  <si>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</si>
  <si>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</si>
  <si>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</si>
  <si>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</si>
  <si>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</si>
  <si>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</si>
  <si>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</si>
  <si>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</si>
  <si>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</si>
  <si>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</si>
  <si>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</si>
  <si>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</si>
  <si>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</si>
  <si>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</si>
  <si>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</si>
  <si>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</si>
  <si>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</si>
  <si>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</si>
  <si>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</si>
  <si>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</si>
  <si>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</si>
  <si>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</si>
  <si>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</si>
  <si>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</si>
  <si>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</si>
  <si>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</si>
  <si>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</si>
  <si>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</si>
  <si>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</si>
  <si>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</si>
  <si>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</si>
  <si>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</si>
  <si>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</si>
  <si>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</si>
  <si>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</si>
  <si>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</si>
  <si>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</si>
  <si>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</si>
  <si>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</si>
  <si>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</si>
  <si>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</si>
  <si>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</si>
  <si>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</si>
  <si>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</si>
  <si>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</si>
  <si>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</si>
  <si>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</si>
  <si>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</si>
  <si>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</si>
  <si>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</si>
  <si>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</si>
  <si>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</si>
  <si>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</si>
  <si>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</si>
  <si>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</si>
  <si>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</si>
  <si>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</si>
  <si>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</si>
  <si>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</si>
  <si>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</si>
  <si>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</si>
  <si>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</si>
  <si>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</si>
  <si>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</si>
  <si>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</si>
  <si>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</si>
  <si>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</si>
  <si>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</si>
  <si>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</si>
  <si>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</si>
  <si>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</si>
  <si>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</si>
  <si>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</si>
  <si>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</si>
  <si>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</si>
  <si>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</si>
  <si>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</si>
  <si>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</si>
  <si>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</si>
  <si>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</si>
  <si>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</si>
  <si>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</si>
  <si>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</si>
  <si>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</si>
  <si>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</si>
  <si>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</si>
  <si>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</si>
  <si>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</si>
  <si>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</si>
  <si>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</si>
  <si>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</si>
  <si>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</si>
  <si>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</si>
  <si>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</si>
  <si>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</si>
  <si>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</si>
  <si>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</si>
  <si>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</si>
  <si>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</si>
  <si>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</si>
  <si>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</si>
  <si>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</si>
  <si>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</si>
  <si>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</si>
  <si>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</si>
  <si>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</si>
  <si>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</si>
  <si>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</si>
  <si>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</si>
  <si>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</si>
  <si>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</si>
  <si>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</si>
  <si>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</si>
  <si>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</si>
  <si>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</si>
  <si>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</si>
  <si>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</si>
  <si>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</si>
  <si>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</si>
  <si>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</si>
  <si>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</si>
  <si>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</si>
  <si>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</si>
  <si>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</si>
  <si>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</si>
  <si>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</si>
  <si>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</si>
  <si>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</si>
  <si>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</si>
  <si>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</si>
  <si>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</si>
  <si>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</si>
  <si>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</si>
  <si>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</si>
  <si>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</si>
  <si>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</si>
  <si>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</si>
  <si>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</si>
  <si>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</si>
  <si>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</si>
  <si>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</si>
  <si>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</si>
  <si>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</si>
  <si>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</si>
  <si>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</si>
  <si>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</si>
  <si>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</si>
  <si>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</si>
  <si>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</si>
  <si>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</si>
  <si>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</si>
  <si>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</si>
  <si>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</si>
  <si>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</si>
  <si>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</si>
  <si>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</si>
  <si>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</si>
  <si>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</si>
  <si>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</si>
  <si>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</si>
  <si>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</si>
  <si>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</si>
  <si>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</si>
  <si>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</si>
  <si>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</si>
  <si>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</si>
  <si>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</si>
  <si>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</si>
  <si>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</si>
  <si>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</si>
  <si>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</si>
  <si>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</si>
  <si>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</si>
  <si>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</si>
  <si>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</si>
  <si>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</si>
  <si>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</si>
  <si>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</si>
  <si>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</si>
  <si>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</si>
  <si>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</si>
  <si>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</si>
  <si>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</si>
  <si>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</si>
  <si>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</si>
  <si>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</si>
  <si>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</si>
  <si>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</si>
  <si>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</si>
  <si>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</si>
  <si>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</si>
  <si>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</si>
  <si>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</si>
  <si>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</si>
  <si>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</si>
  <si>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</si>
  <si>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</si>
  <si>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</si>
  <si>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</si>
  <si>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</si>
  <si>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</si>
  <si>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</si>
  <si>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</si>
  <si>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</si>
  <si>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</si>
  <si>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</si>
  <si>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</si>
  <si>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</si>
  <si>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</si>
  <si>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</si>
  <si>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</si>
  <si>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</si>
  <si>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</si>
  <si>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</si>
  <si>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</si>
  <si>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</si>
  <si>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</si>
  <si>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</si>
  <si>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</si>
  <si>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</si>
  <si>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</si>
  <si>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</si>
  <si>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</si>
  <si>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</si>
  <si>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</si>
  <si>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</si>
  <si>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</si>
  <si>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</si>
  <si>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</si>
  <si>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</si>
  <si>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</si>
  <si>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</si>
  <si>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</si>
  <si>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</si>
  <si>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</si>
  <si>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</si>
  <si>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</si>
  <si>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</si>
  <si>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</si>
  <si>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</si>
  <si>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</si>
  <si>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</si>
  <si>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</si>
  <si>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</si>
  <si>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</si>
  <si>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</si>
  <si>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</si>
  <si>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</si>
  <si>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</si>
  <si>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</si>
  <si>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</si>
  <si>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</si>
  <si>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</si>
  <si>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</si>
  <si>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</si>
  <si>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</si>
  <si>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</si>
  <si>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</si>
  <si>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</si>
  <si>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</si>
  <si>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</si>
  <si>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</si>
  <si>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</si>
  <si>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</si>
  <si>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</si>
  <si>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</si>
  <si>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</si>
  <si>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</si>
  <si>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</si>
  <si>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</si>
  <si>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</si>
  <si>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</si>
  <si>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</si>
  <si>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</si>
  <si>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</si>
  <si>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</si>
  <si>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</si>
  <si>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</si>
  <si>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</si>
  <si>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</si>
  <si>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</si>
  <si>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</si>
  <si>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</si>
  <si>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</si>
  <si>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</si>
  <si>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</si>
  <si>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</si>
  <si>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</si>
  <si>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</si>
  <si>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</si>
  <si>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</si>
  <si>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</si>
  <si>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</si>
  <si>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</si>
  <si>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</si>
  <si>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</si>
  <si>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</si>
  <si>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</si>
  <si>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</si>
  <si>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</si>
  <si>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</si>
  <si>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</si>
  <si>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</si>
  <si>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</si>
  <si>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</si>
  <si>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</si>
  <si>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</si>
  <si>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</si>
  <si>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</si>
  <si>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</si>
  <si>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</si>
  <si>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</si>
  <si>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</si>
  <si>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</si>
  <si>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</si>
  <si>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</si>
  <si>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</si>
  <si>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</si>
  <si>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</si>
  <si>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</si>
  <si>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</si>
  <si>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</si>
  <si>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</si>
  <si>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</si>
  <si>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</si>
  <si>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</si>
  <si>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</si>
  <si>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</si>
  <si>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</si>
  <si>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</si>
  <si>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</si>
  <si>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</si>
  <si>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</si>
  <si>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</si>
  <si>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</si>
  <si>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</si>
  <si>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</si>
  <si>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</si>
  <si>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</si>
  <si>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</si>
  <si>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</si>
  <si>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</si>
  <si>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</si>
  <si>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</si>
  <si>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</si>
  <si>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</si>
  <si>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</si>
  <si>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</si>
  <si>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</si>
  <si>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</si>
  <si>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</si>
  <si>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</si>
  <si>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</si>
  <si>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</si>
  <si>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</si>
  <si>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</si>
  <si>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</si>
  <si>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</si>
  <si>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</si>
  <si>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</si>
  <si>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</si>
  <si>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</si>
  <si>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</si>
  <si>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</si>
  <si>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</si>
  <si>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</si>
  <si>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</si>
  <si>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</si>
  <si>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</si>
  <si>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</si>
  <si>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</si>
  <si>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</si>
  <si>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</si>
  <si>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</si>
  <si>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</si>
  <si>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</si>
  <si>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</si>
  <si>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</si>
  <si>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</si>
  <si>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</si>
  <si>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</si>
  <si>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</si>
  <si>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</si>
  <si>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</si>
  <si>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</si>
  <si>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</si>
  <si>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</si>
  <si>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</si>
  <si>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</si>
  <si>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</si>
  <si>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</si>
  <si>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</si>
  <si>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</si>
  <si>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</si>
  <si>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</si>
  <si>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</si>
  <si>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</si>
  <si>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</si>
  <si>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</si>
  <si>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</si>
  <si>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</si>
  <si>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</si>
  <si>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</si>
  <si>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</si>
  <si>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</si>
  <si>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</si>
  <si>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</si>
  <si>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</si>
  <si>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</si>
  <si>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</si>
  <si>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</si>
  <si>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</si>
  <si>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</si>
  <si>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</si>
  <si>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</si>
  <si>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</si>
  <si>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</si>
  <si>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</si>
  <si>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</si>
  <si>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</si>
  <si>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</si>
  <si>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</si>
  <si>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</si>
  <si>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</si>
  <si>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</si>
  <si>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</si>
  <si>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</si>
  <si>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</si>
  <si>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</si>
  <si>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</si>
  <si>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</si>
  <si>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</si>
  <si>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</si>
  <si>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</si>
  <si>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</si>
  <si>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</si>
  <si>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</si>
  <si>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</si>
  <si>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</si>
  <si>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</si>
  <si>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</si>
  <si>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</si>
  <si>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</si>
  <si>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</si>
  <si>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</si>
  <si>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</si>
  <si>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</si>
  <si>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</si>
  <si>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</si>
  <si>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</si>
  <si>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</si>
  <si>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</si>
  <si>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</si>
  <si>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</si>
  <si>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</si>
  <si>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</si>
  <si>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</si>
  <si>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</si>
  <si>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</si>
  <si>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</si>
  <si>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</si>
  <si>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</si>
  <si>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</si>
  <si>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</si>
  <si>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</si>
  <si>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</si>
  <si>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</si>
  <si>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</si>
  <si>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</si>
  <si>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</si>
  <si>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</si>
  <si>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</si>
  <si>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</si>
  <si>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(All)</t>
  </si>
  <si>
    <t>Years</t>
  </si>
  <si>
    <t>Name</t>
  </si>
  <si>
    <t>Blurb</t>
  </si>
  <si>
    <t>The Hitchhiker's Guide To The Family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</si>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</sst>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-[$£-809]* #,##0.00_-;\-[$£-809]* #,##0.00_-;_-[$£-809]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5"/>
      <color rgb="FF2B2B2B"/>
      <name val="Roboto"/>
    </font>
    <font>
      <sz val="15"/>
      <color theme="1"/>
      <name val="Roboto"/>
    </font>
    <font>
      <sz val="11"/>
      <color theme="1"/>
      <name val="Calibri"/>
      <family val="2"/>
      <scheme val="minor"/>
    </font>
    <font>
      <sz val="11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2" fillId="0" borderId="0" xfId="0" applyFont="1"/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3" fillId="0" borderId="0" xfId="0" applyFont="1" applyAlignment="1">
      <alignment horizontal="left" vertical="center"/>
    </xf>
    <xf numFmtId="0" fontId="0" fillId="0" borderId="0" xfId="0" applyAlignment="1"/>
    <xf numFmtId="0" fontId="4" fillId="0" borderId="0" xfId="0" applyFont="1"/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9" fontId="6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EC-4E80-81F2-7DD490E796CD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EC-4E80-81F2-7DD490E796CD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EC-4E80-81F2-7DD490E796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2966335"/>
        <c:axId val="262964255"/>
      </c:barChart>
      <c:catAx>
        <c:axId val="262966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64255"/>
        <c:crosses val="autoZero"/>
        <c:auto val="1"/>
        <c:lblAlgn val="ctr"/>
        <c:lblOffset val="100"/>
        <c:noMultiLvlLbl val="0"/>
      </c:catAx>
      <c:valAx>
        <c:axId val="26296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66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DF-4602-BFE7-8522F5D2D4D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DF-4602-BFE7-8522F5D2D4D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DF-4602-BFE7-8522F5D2D4D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6DF-4602-BFE7-8522F5D2D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279440"/>
        <c:axId val="831279856"/>
      </c:lineChart>
      <c:catAx>
        <c:axId val="831279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279856"/>
        <c:crosses val="autoZero"/>
        <c:auto val="1"/>
        <c:lblAlgn val="ctr"/>
        <c:lblOffset val="100"/>
        <c:noMultiLvlLbl val="0"/>
      </c:catAx>
      <c:valAx>
        <c:axId val="83127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127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F5-48BC-8622-2A7C528A06D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F5-48BC-8622-2A7C528A06D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F5-48BC-8622-2A7C528A06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5378431"/>
        <c:axId val="1073470159"/>
      </c:lineChart>
      <c:catAx>
        <c:axId val="2065378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470159"/>
        <c:crosses val="autoZero"/>
        <c:auto val="1"/>
        <c:lblAlgn val="ctr"/>
        <c:lblOffset val="100"/>
        <c:noMultiLvlLbl val="0"/>
      </c:catAx>
      <c:valAx>
        <c:axId val="107347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5378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anchor="t" anchorCtr="0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0.81744749596122779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CB-4FE6-A0E3-D2832B3D75CE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0.18255250403877221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CB-4FE6-A0E3-D2832B3D75CE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9CB-4FE6-A0E3-D2832B3D7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1524704"/>
        <c:axId val="1601535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9CB-4FE6-A0E3-D2832B3D75C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CB-4FE6-A0E3-D2832B3D75C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CB-4FE6-A0E3-D2832B3D75C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619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CB-4FE6-A0E3-D2832B3D75CE}"/>
                  </c:ext>
                </c:extLst>
              </c15:ser>
            </c15:filteredLineSeries>
          </c:ext>
        </c:extLst>
      </c:lineChart>
      <c:catAx>
        <c:axId val="16015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35936"/>
        <c:crosses val="autoZero"/>
        <c:auto val="1"/>
        <c:lblAlgn val="ctr"/>
        <c:lblOffset val="100"/>
        <c:noMultiLvlLbl val="0"/>
      </c:catAx>
      <c:valAx>
        <c:axId val="160153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52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Statistics!$B$4:$B$5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7-4922-8443-6CAC13F66807}"/>
            </c:ext>
          </c:extLst>
        </c:ser>
        <c:ser>
          <c:idx val="1"/>
          <c:order val="1"/>
          <c:tx>
            <c:strRef>
              <c:f>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7-4922-8443-6CAC13F66807}"/>
            </c:ext>
          </c:extLst>
        </c:ser>
        <c:ser>
          <c:idx val="2"/>
          <c:order val="2"/>
          <c:tx>
            <c:strRef>
              <c:f>Statistics!$D$4:$D$5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Statistics!$A$6:$A$7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Statistics!$D$6:$D$7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57-4922-8443-6CAC13F6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1554783"/>
        <c:axId val="271561855"/>
      </c:barChart>
      <c:catAx>
        <c:axId val="271554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561855"/>
        <c:crosses val="autoZero"/>
        <c:auto val="1"/>
        <c:lblAlgn val="ctr"/>
        <c:lblOffset val="100"/>
        <c:noMultiLvlLbl val="0"/>
      </c:catAx>
      <c:valAx>
        <c:axId val="2715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554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1</xdr:row>
      <xdr:rowOff>66675</xdr:rowOff>
    </xdr:from>
    <xdr:to>
      <xdr:col>31</xdr:col>
      <xdr:colOff>23812</xdr:colOff>
      <xdr:row>23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859B7-BEDF-4A54-8D25-D96B032FB2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390525</xdr:colOff>
      <xdr:row>1</xdr:row>
      <xdr:rowOff>123825</xdr:rowOff>
    </xdr:from>
    <xdr:to>
      <xdr:col>17</xdr:col>
      <xdr:colOff>285750</xdr:colOff>
      <xdr:row>16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BA09B7-6913-4558-9359-B11C9D8E8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323850</xdr:colOff>
      <xdr:row>2</xdr:row>
      <xdr:rowOff>157162</xdr:rowOff>
    </xdr:from>
    <xdr:to>
      <xdr:col>12</xdr:col>
      <xdr:colOff>485775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4E89EE-51F1-4E58-A571-16BFA11C4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13</xdr:row>
      <xdr:rowOff>157162</xdr:rowOff>
    </xdr:from>
    <xdr:to>
      <xdr:col>4</xdr:col>
      <xdr:colOff>1571625</xdr:colOff>
      <xdr:row>28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995CE1-89FD-4791-8749-029B5046C0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1</xdr:row>
      <xdr:rowOff>76200</xdr:rowOff>
    </xdr:from>
    <xdr:to>
      <xdr:col>22</xdr:col>
      <xdr:colOff>228599</xdr:colOff>
      <xdr:row>37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5CED34-50FE-4AC7-8197-A3FF6E838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tman" refreshedDate="44548.816960532407" createdVersion="7" refreshedVersion="7" minRefreshableVersion="3" recordCount="4114" xr:uid="{D3739397-5DD4-4301-96B9-E473CEE4A05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tman" refreshedDate="44550.253695023152" createdVersion="7" refreshedVersion="7" minRefreshableVersion="3" recordCount="4114" xr:uid="{2EEDB67F-3606-48AD-A9B0-8889ECE1E89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rtman" refreshedDate="44556.352834722224" createdVersion="7" refreshedVersion="7" minRefreshableVersion="3" recordCount="4114" xr:uid="{F61E2906-26DA-44FA-B377-7D5F8BCB7E1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x v="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x v="13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x v="103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x v="104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x v="113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x v="12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x v="134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x v="146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x v="15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x v="15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x v="166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x v="169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x v="173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x v="176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x v="183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x v="196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x v="202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x v="203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x v="21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x v="22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x v="2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x v="237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x v="238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x v="241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x v="24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x v="24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x v="24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x v="25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x v="260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x v="27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x v="28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x v="293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x v="29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x v="310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x v="31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x v="340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x v="342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x v="344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x v="356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x v="380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x v="120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x v="395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x v="120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x v="408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x v="412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x v="41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2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x v="13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x v="446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x v="119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x v="44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x v="450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x v="4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x v="119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x v="45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x v="469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x v="447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x v="36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x v="4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x v="47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x v="488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x v="490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x v="50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x v="51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x v="519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x v="526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x v="52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x v="45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x v="53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x v="540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x v="547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x v="55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x v="556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x v="561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7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7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x v="5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x v="6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x v="603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0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x v="1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0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x v="61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x v="61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x v="617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x v="62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x v="62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x v="627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x v="62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x v="632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x v="643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x v="65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x v="65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x v="431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x v="67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x v="680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x v="684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x v="69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x v="69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x v="697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x v="698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x v="492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x v="700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x v="70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x v="70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x v="711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x v="715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x v="71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x v="730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x v="73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x v="74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x v="31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x v="755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x v="75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x v="761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x v="764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x v="768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x v="76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x v="77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x v="44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x v="786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x v="78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x v="789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x v="790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x v="792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x v="793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x v="79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x v="797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x v="798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x v="508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x v="809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x v="81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x v="8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x v="82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x v="82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x v="380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x v="83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x v="84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x v="84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x v="85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62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x v="868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x v="87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x v="872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x v="87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x v="8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x v="87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x v="431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x v="881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88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x v="90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x v="903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x v="90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x v="91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x v="92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x v="92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x v="943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x v="94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x v="945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x v="946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x v="969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x v="97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x v="1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x v="986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x v="991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x v="995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x v="99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99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x v="100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x v="1003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x v="1004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x v="100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x v="100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x v="101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x v="1013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x v="1014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x v="101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x v="10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x v="1026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x v="102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x v="884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x v="104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x v="1042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x v="104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x v="104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x v="10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x v="1050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x v="105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x v="105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x v="380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x v="1064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x v="1066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x v="106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x v="107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x v="108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x v="108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x v="21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x v="1105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x v="111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x v="144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18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x v="120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x v="1120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x v="37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x v="1121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x v="112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x v="113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x v="113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x v="113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4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x v="114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5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x v="1154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x v="115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x v="117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x v="1177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x v="118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x v="118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x v="1188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x v="2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6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x v="1194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x v="11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x v="144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x v="15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x v="1209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x v="1212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x v="121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87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x v="122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x v="1227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x v="1228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x v="1234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x v="1236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3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x v="1241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x v="124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x v="125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x v="1260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x v="1033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x v="1263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x v="126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x v="127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x v="12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x v="127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x v="501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x v="1280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x v="1282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x v="1283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x v="1287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x v="1289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x v="823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296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x v="1301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x v="57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x v="1318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x v="1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x v="36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37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x v="134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x v="135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x v="447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x v="132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x v="135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x v="136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36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x v="43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x v="138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x v="138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x v="138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x v="1389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x v="140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x v="140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x v="1412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x v="120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x v="1417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x v="141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x v="64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x v="14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x v="1429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x v="1434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x v="144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x v="1446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x v="144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x v="1458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x v="1466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x v="147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x v="148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x v="149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x v="1504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x v="15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1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x v="1522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x v="152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x v="1530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x v="153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x v="144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x v="1537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x v="1209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x v="154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x v="154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x v="817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x v="12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x v="1551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x v="43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x v="1534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x v="155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x v="155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x v="1559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x v="156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564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x v="157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x v="15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x v="158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x v="1586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x v="1589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x v="16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x v="1622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x v="162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x v="1626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x v="163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x v="163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x v="123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x v="31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x v="1636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x v="1644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659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x v="151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x v="832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x v="16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x v="121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x v="168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79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x v="170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x v="440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x v="17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x v="1721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x v="172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x v="172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x v="120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x v="1729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x v="120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x v="678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x v="377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x v="144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x v="174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7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x v="175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x v="1758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x v="1769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x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x v="178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x v="179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79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x v="18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x v="1815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x v="181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x v="380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x v="1823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x v="120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82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x v="65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x v="183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x v="1844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x v="185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x v="185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x v="18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x v="1869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x v="434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x v="187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x v="1878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x v="188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x v="878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x v="44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x v="19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x v="190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x v="190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x v="190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x v="42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x v="1912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x v="169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x v="1920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x v="192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x v="192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x v="192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x v="162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x v="193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x v="43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x v="508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x v="68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x v="1944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x v="380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x v="444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x v="195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x v="9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x v="587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196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x v="196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1978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x v="1983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1984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x v="1986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x v="1998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x v="13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x v="158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x v="200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x v="200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x v="201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x v="381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x v="120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x v="353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x v="202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75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x v="205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x v="20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x v="2057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x v="206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69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x v="206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x v="207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x v="2080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x v="208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x v="2088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x v="2099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x v="2104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x v="21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x v="211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x v="17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x v="212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x v="1727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x v="212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x v="21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x v="2132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x v="214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x v="215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2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x v="134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x v="119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x v="516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x v="2161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x v="399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x v="216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x v="2168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x v="2172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x v="217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176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x v="217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x v="21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x v="2184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x v="2190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x v="2193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x v="158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x v="462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x v="220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x v="2213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x v="221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x v="2224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x v="223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x v="2239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x v="1506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x v="116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x v="224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x v="224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25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x v="2254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x v="2268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x v="2270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x v="699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x v="228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x v="656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x v="22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x v="204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x v="230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x v="23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x v="231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x v="231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x v="155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x v="2327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x v="2337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x v="20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x v="235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x v="2366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x v="237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x v="2379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x v="2391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x v="2398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x v="2401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x v="2407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x v="200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41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x v="2412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x v="2434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x v="244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x v="244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8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x v="245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x v="2458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x v="247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x v="2478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x v="2479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48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73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69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x v="248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x v="249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x v="24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122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x v="2503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x v="2506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x v="251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x v="63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x v="251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x v="251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x v="2528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x v="253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x v="25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x v="254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554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x v="2555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x v="200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x v="257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x v="257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x v="257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x v="257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43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x v="258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x v="16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x v="2254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x v="258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x v="2591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x v="2597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x v="12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x v="2608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x v="112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x v="261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x v="1491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x v="26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x v="263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x v="2637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x v="2641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x v="2652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x v="265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x v="31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x v="265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x v="223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x v="2214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x v="35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x v="2659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x v="267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641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x v="268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x v="2687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x v="1534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x v="36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x v="269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x v="96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x v="1780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x v="8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x v="36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x v="269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x v="2698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x v="105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x v="2707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x v="2712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x v="2713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42E831-0AA8-4936-9813-9F1954B45B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7" item="24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5032FF-3CD8-40D4-9752-CE2A4B956BF2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9A3D9-A9FA-4FC9-8A55-4A6130553717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E4E474-4364-4E10-B142-05A0BA7A72C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401E2-7B1F-4988-A778-9290E1B3A82F}">
  <dimension ref="A1:E7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  <col min="7" max="7" width="2" bestFit="1" customWidth="1"/>
    <col min="8" max="10" width="5" bestFit="1" customWidth="1"/>
    <col min="11" max="11" width="3" bestFit="1" customWidth="1"/>
    <col min="12" max="15" width="5" bestFit="1" customWidth="1"/>
    <col min="16" max="16" width="4" bestFit="1" customWidth="1"/>
    <col min="17" max="17" width="2" bestFit="1" customWidth="1"/>
    <col min="18" max="19" width="5" bestFit="1" customWidth="1"/>
    <col min="20" max="20" width="4" bestFit="1" customWidth="1"/>
    <col min="21" max="22" width="5" bestFit="1" customWidth="1"/>
    <col min="23" max="23" width="3" bestFit="1" customWidth="1"/>
    <col min="24" max="26" width="5" bestFit="1" customWidth="1"/>
    <col min="27" max="27" width="4" bestFit="1" customWidth="1"/>
    <col min="28" max="29" width="5" bestFit="1" customWidth="1"/>
    <col min="30" max="30" width="4" bestFit="1" customWidth="1"/>
    <col min="31" max="31" width="2" bestFit="1" customWidth="1"/>
    <col min="32" max="33" width="5" bestFit="1" customWidth="1"/>
    <col min="34" max="34" width="4" bestFit="1" customWidth="1"/>
    <col min="35" max="37" width="5" bestFit="1" customWidth="1"/>
    <col min="38" max="38" width="2" bestFit="1" customWidth="1"/>
    <col min="39" max="41" width="5" bestFit="1" customWidth="1"/>
    <col min="42" max="42" width="4" bestFit="1" customWidth="1"/>
    <col min="43" max="43" width="2" bestFit="1" customWidth="1"/>
    <col min="44" max="45" width="5" bestFit="1" customWidth="1"/>
    <col min="46" max="46" width="4" bestFit="1" customWidth="1"/>
    <col min="47" max="49" width="5" bestFit="1" customWidth="1"/>
    <col min="50" max="50" width="2" bestFit="1" customWidth="1"/>
    <col min="51" max="52" width="4" bestFit="1" customWidth="1"/>
    <col min="53" max="53" width="5" bestFit="1" customWidth="1"/>
    <col min="54" max="54" width="3" bestFit="1" customWidth="1"/>
    <col min="55" max="59" width="6" bestFit="1" customWidth="1"/>
    <col min="60" max="60" width="5" bestFit="1" customWidth="1"/>
    <col min="61" max="72" width="6" bestFit="1" customWidth="1"/>
    <col min="73" max="73" width="3" bestFit="1" customWidth="1"/>
    <col min="74" max="74" width="6" bestFit="1" customWidth="1"/>
    <col min="75" max="75" width="5" bestFit="1" customWidth="1"/>
    <col min="76" max="76" width="6" bestFit="1" customWidth="1"/>
    <col min="77" max="77" width="5" bestFit="1" customWidth="1"/>
    <col min="78" max="80" width="6" bestFit="1" customWidth="1"/>
    <col min="81" max="81" width="5" bestFit="1" customWidth="1"/>
    <col min="82" max="82" width="3" bestFit="1" customWidth="1"/>
    <col min="83" max="89" width="6" bestFit="1" customWidth="1"/>
    <col min="90" max="90" width="5" bestFit="1" customWidth="1"/>
    <col min="91" max="91" width="3" bestFit="1" customWidth="1"/>
    <col min="92" max="97" width="6" bestFit="1" customWidth="1"/>
    <col min="98" max="98" width="3" bestFit="1" customWidth="1"/>
    <col min="99" max="101" width="6" bestFit="1" customWidth="1"/>
    <col min="102" max="102" width="5" bestFit="1" customWidth="1"/>
    <col min="103" max="104" width="6" bestFit="1" customWidth="1"/>
    <col min="105" max="105" width="5" bestFit="1" customWidth="1"/>
    <col min="106" max="111" width="6" bestFit="1" customWidth="1"/>
    <col min="112" max="112" width="3" bestFit="1" customWidth="1"/>
    <col min="113" max="113" width="5" bestFit="1" customWidth="1"/>
    <col min="114" max="116" width="6" bestFit="1" customWidth="1"/>
    <col min="117" max="117" width="5" bestFit="1" customWidth="1"/>
    <col min="118" max="122" width="6" bestFit="1" customWidth="1"/>
    <col min="123" max="123" width="3" bestFit="1" customWidth="1"/>
    <col min="124" max="124" width="5" bestFit="1" customWidth="1"/>
    <col min="125" max="127" width="6" bestFit="1" customWidth="1"/>
    <col min="128" max="128" width="5" bestFit="1" customWidth="1"/>
    <col min="129" max="135" width="6" bestFit="1" customWidth="1"/>
    <col min="136" max="136" width="3" bestFit="1" customWidth="1"/>
    <col min="137" max="139" width="6" bestFit="1" customWidth="1"/>
    <col min="140" max="140" width="5" bestFit="1" customWidth="1"/>
    <col min="141" max="145" width="6" bestFit="1" customWidth="1"/>
    <col min="146" max="146" width="5" bestFit="1" customWidth="1"/>
    <col min="147" max="147" width="6" bestFit="1" customWidth="1"/>
    <col min="148" max="148" width="3" bestFit="1" customWidth="1"/>
    <col min="149" max="151" width="6" bestFit="1" customWidth="1"/>
    <col min="152" max="152" width="5" bestFit="1" customWidth="1"/>
    <col min="153" max="155" width="6" bestFit="1" customWidth="1"/>
    <col min="156" max="156" width="5" bestFit="1" customWidth="1"/>
    <col min="157" max="157" width="6" bestFit="1" customWidth="1"/>
    <col min="158" max="158" width="5" bestFit="1" customWidth="1"/>
    <col min="159" max="159" width="3" bestFit="1" customWidth="1"/>
    <col min="160" max="166" width="6" bestFit="1" customWidth="1"/>
    <col min="167" max="167" width="5" bestFit="1" customWidth="1"/>
    <col min="168" max="169" width="6" bestFit="1" customWidth="1"/>
    <col min="170" max="170" width="5" bestFit="1" customWidth="1"/>
    <col min="171" max="171" width="6" bestFit="1" customWidth="1"/>
    <col min="172" max="172" width="5" bestFit="1" customWidth="1"/>
    <col min="173" max="178" width="6" bestFit="1" customWidth="1"/>
    <col min="179" max="179" width="5" bestFit="1" customWidth="1"/>
    <col min="180" max="185" width="6" bestFit="1" customWidth="1"/>
    <col min="186" max="186" width="5" bestFit="1" customWidth="1"/>
    <col min="187" max="187" width="6" bestFit="1" customWidth="1"/>
    <col min="188" max="188" width="5" bestFit="1" customWidth="1"/>
    <col min="189" max="189" width="3" bestFit="1" customWidth="1"/>
    <col min="190" max="193" width="6" bestFit="1" customWidth="1"/>
    <col min="194" max="194" width="5" bestFit="1" customWidth="1"/>
    <col min="195" max="201" width="6" bestFit="1" customWidth="1"/>
    <col min="202" max="202" width="3" bestFit="1" customWidth="1"/>
    <col min="203" max="203" width="6" bestFit="1" customWidth="1"/>
    <col min="204" max="204" width="5" bestFit="1" customWidth="1"/>
    <col min="205" max="213" width="6" bestFit="1" customWidth="1"/>
    <col min="214" max="214" width="5" bestFit="1" customWidth="1"/>
    <col min="215" max="221" width="6" bestFit="1" customWidth="1"/>
    <col min="222" max="222" width="5" bestFit="1" customWidth="1"/>
    <col min="223" max="227" width="6" bestFit="1" customWidth="1"/>
    <col min="228" max="228" width="3" bestFit="1" customWidth="1"/>
    <col min="229" max="230" width="6" bestFit="1" customWidth="1"/>
    <col min="231" max="231" width="5" bestFit="1" customWidth="1"/>
    <col min="232" max="238" width="6" bestFit="1" customWidth="1"/>
    <col min="239" max="239" width="5" bestFit="1" customWidth="1"/>
    <col min="240" max="241" width="6" bestFit="1" customWidth="1"/>
    <col min="242" max="242" width="5" bestFit="1" customWidth="1"/>
    <col min="243" max="246" width="6" bestFit="1" customWidth="1"/>
    <col min="247" max="247" width="3" bestFit="1" customWidth="1"/>
    <col min="248" max="252" width="6" bestFit="1" customWidth="1"/>
    <col min="253" max="253" width="5" bestFit="1" customWidth="1"/>
    <col min="254" max="258" width="6" bestFit="1" customWidth="1"/>
    <col min="259" max="259" width="5" bestFit="1" customWidth="1"/>
    <col min="260" max="262" width="6" bestFit="1" customWidth="1"/>
    <col min="263" max="263" width="5" bestFit="1" customWidth="1"/>
    <col min="264" max="269" width="6" bestFit="1" customWidth="1"/>
    <col min="270" max="270" width="3" bestFit="1" customWidth="1"/>
    <col min="271" max="277" width="6" bestFit="1" customWidth="1"/>
    <col min="278" max="278" width="5" bestFit="1" customWidth="1"/>
    <col min="279" max="282" width="6" bestFit="1" customWidth="1"/>
    <col min="283" max="283" width="5" bestFit="1" customWidth="1"/>
    <col min="284" max="287" width="6" bestFit="1" customWidth="1"/>
    <col min="288" max="288" width="3" bestFit="1" customWidth="1"/>
    <col min="289" max="290" width="6" bestFit="1" customWidth="1"/>
    <col min="291" max="291" width="5" bestFit="1" customWidth="1"/>
    <col min="292" max="295" width="6" bestFit="1" customWidth="1"/>
    <col min="296" max="296" width="5" bestFit="1" customWidth="1"/>
    <col min="297" max="300" width="6" bestFit="1" customWidth="1"/>
    <col min="301" max="301" width="5" bestFit="1" customWidth="1"/>
    <col min="302" max="303" width="6" bestFit="1" customWidth="1"/>
    <col min="304" max="304" width="5" bestFit="1" customWidth="1"/>
    <col min="305" max="308" width="6" bestFit="1" customWidth="1"/>
    <col min="309" max="309" width="5" bestFit="1" customWidth="1"/>
    <col min="310" max="310" width="6" bestFit="1" customWidth="1"/>
    <col min="311" max="311" width="3" bestFit="1" customWidth="1"/>
    <col min="312" max="312" width="5" bestFit="1" customWidth="1"/>
    <col min="313" max="316" width="6" bestFit="1" customWidth="1"/>
    <col min="317" max="317" width="5" bestFit="1" customWidth="1"/>
    <col min="318" max="319" width="6" bestFit="1" customWidth="1"/>
    <col min="320" max="320" width="5" bestFit="1" customWidth="1"/>
    <col min="321" max="332" width="6" bestFit="1" customWidth="1"/>
    <col min="333" max="333" width="3" bestFit="1" customWidth="1"/>
    <col min="334" max="349" width="6" bestFit="1" customWidth="1"/>
    <col min="350" max="350" width="5" bestFit="1" customWidth="1"/>
    <col min="351" max="359" width="6" bestFit="1" customWidth="1"/>
    <col min="360" max="360" width="3" bestFit="1" customWidth="1"/>
    <col min="361" max="365" width="6" bestFit="1" customWidth="1"/>
    <col min="366" max="366" width="5" bestFit="1" customWidth="1"/>
    <col min="367" max="370" width="6" bestFit="1" customWidth="1"/>
    <col min="371" max="371" width="5" bestFit="1" customWidth="1"/>
    <col min="372" max="382" width="6" bestFit="1" customWidth="1"/>
    <col min="383" max="383" width="3" bestFit="1" customWidth="1"/>
    <col min="384" max="392" width="6" bestFit="1" customWidth="1"/>
    <col min="393" max="393" width="5" bestFit="1" customWidth="1"/>
    <col min="394" max="409" width="6" bestFit="1" customWidth="1"/>
    <col min="410" max="410" width="3" bestFit="1" customWidth="1"/>
    <col min="411" max="412" width="6" bestFit="1" customWidth="1"/>
    <col min="413" max="413" width="5" bestFit="1" customWidth="1"/>
    <col min="414" max="418" width="6" bestFit="1" customWidth="1"/>
    <col min="419" max="419" width="5" bestFit="1" customWidth="1"/>
    <col min="420" max="444" width="6" bestFit="1" customWidth="1"/>
    <col min="445" max="445" width="3" bestFit="1" customWidth="1"/>
    <col min="446" max="448" width="6" bestFit="1" customWidth="1"/>
    <col min="449" max="449" width="5" bestFit="1" customWidth="1"/>
    <col min="450" max="459" width="6" bestFit="1" customWidth="1"/>
    <col min="460" max="460" width="5" bestFit="1" customWidth="1"/>
    <col min="461" max="467" width="6" bestFit="1" customWidth="1"/>
    <col min="468" max="468" width="5" bestFit="1" customWidth="1"/>
    <col min="469" max="470" width="6" bestFit="1" customWidth="1"/>
    <col min="471" max="471" width="3" bestFit="1" customWidth="1"/>
    <col min="472" max="472" width="6" bestFit="1" customWidth="1"/>
    <col min="473" max="473" width="5" bestFit="1" customWidth="1"/>
    <col min="474" max="478" width="6" bestFit="1" customWidth="1"/>
    <col min="479" max="479" width="5" bestFit="1" customWidth="1"/>
    <col min="480" max="482" width="6" bestFit="1" customWidth="1"/>
    <col min="483" max="483" width="5" bestFit="1" customWidth="1"/>
    <col min="484" max="485" width="6" bestFit="1" customWidth="1"/>
    <col min="486" max="486" width="5" bestFit="1" customWidth="1"/>
    <col min="487" max="493" width="6" bestFit="1" customWidth="1"/>
    <col min="494" max="494" width="5" bestFit="1" customWidth="1"/>
    <col min="495" max="496" width="6" bestFit="1" customWidth="1"/>
    <col min="497" max="497" width="5" bestFit="1" customWidth="1"/>
    <col min="498" max="500" width="6" bestFit="1" customWidth="1"/>
    <col min="501" max="501" width="3" bestFit="1" customWidth="1"/>
    <col min="502" max="509" width="6" bestFit="1" customWidth="1"/>
    <col min="510" max="510" width="5" bestFit="1" customWidth="1"/>
    <col min="511" max="526" width="6" bestFit="1" customWidth="1"/>
    <col min="527" max="527" width="5" bestFit="1" customWidth="1"/>
    <col min="528" max="536" width="6" bestFit="1" customWidth="1"/>
    <col min="537" max="537" width="5" bestFit="1" customWidth="1"/>
    <col min="538" max="559" width="6" bestFit="1" customWidth="1"/>
    <col min="560" max="560" width="5" bestFit="1" customWidth="1"/>
    <col min="561" max="565" width="6" bestFit="1" customWidth="1"/>
    <col min="566" max="566" width="5" bestFit="1" customWidth="1"/>
    <col min="567" max="578" width="6" bestFit="1" customWidth="1"/>
    <col min="579" max="579" width="3" bestFit="1" customWidth="1"/>
    <col min="580" max="595" width="6" bestFit="1" customWidth="1"/>
    <col min="596" max="596" width="5" bestFit="1" customWidth="1"/>
    <col min="597" max="604" width="6" bestFit="1" customWidth="1"/>
    <col min="605" max="605" width="3" bestFit="1" customWidth="1"/>
    <col min="606" max="616" width="6" bestFit="1" customWidth="1"/>
    <col min="617" max="617" width="5" bestFit="1" customWidth="1"/>
    <col min="618" max="628" width="6" bestFit="1" customWidth="1"/>
    <col min="629" max="629" width="5" bestFit="1" customWidth="1"/>
    <col min="630" max="635" width="6" bestFit="1" customWidth="1"/>
    <col min="636" max="636" width="3" bestFit="1" customWidth="1"/>
    <col min="637" max="651" width="6" bestFit="1" customWidth="1"/>
    <col min="652" max="652" width="5" bestFit="1" customWidth="1"/>
    <col min="653" max="664" width="6" bestFit="1" customWidth="1"/>
    <col min="665" max="665" width="3" bestFit="1" customWidth="1"/>
    <col min="666" max="671" width="6" bestFit="1" customWidth="1"/>
    <col min="672" max="672" width="5" bestFit="1" customWidth="1"/>
    <col min="673" max="676" width="6" bestFit="1" customWidth="1"/>
    <col min="677" max="677" width="5" bestFit="1" customWidth="1"/>
    <col min="678" max="684" width="6" bestFit="1" customWidth="1"/>
    <col min="685" max="685" width="5" bestFit="1" customWidth="1"/>
    <col min="686" max="688" width="6" bestFit="1" customWidth="1"/>
    <col min="689" max="689" width="5" bestFit="1" customWidth="1"/>
    <col min="690" max="690" width="3" bestFit="1" customWidth="1"/>
    <col min="691" max="694" width="6" bestFit="1" customWidth="1"/>
    <col min="695" max="695" width="5" bestFit="1" customWidth="1"/>
    <col min="696" max="696" width="6" bestFit="1" customWidth="1"/>
    <col min="697" max="697" width="5" bestFit="1" customWidth="1"/>
    <col min="698" max="702" width="6" bestFit="1" customWidth="1"/>
    <col min="703" max="703" width="5" bestFit="1" customWidth="1"/>
    <col min="704" max="709" width="6" bestFit="1" customWidth="1"/>
    <col min="710" max="710" width="5" bestFit="1" customWidth="1"/>
    <col min="711" max="716" width="6" bestFit="1" customWidth="1"/>
    <col min="717" max="717" width="3" bestFit="1" customWidth="1"/>
    <col min="718" max="719" width="6" bestFit="1" customWidth="1"/>
    <col min="720" max="720" width="5" bestFit="1" customWidth="1"/>
    <col min="721" max="732" width="6" bestFit="1" customWidth="1"/>
    <col min="733" max="733" width="5" bestFit="1" customWidth="1"/>
    <col min="734" max="745" width="6" bestFit="1" customWidth="1"/>
    <col min="746" max="746" width="3" bestFit="1" customWidth="1"/>
    <col min="747" max="750" width="6" bestFit="1" customWidth="1"/>
    <col min="751" max="751" width="5" bestFit="1" customWidth="1"/>
    <col min="752" max="764" width="6" bestFit="1" customWidth="1"/>
    <col min="765" max="765" width="5" bestFit="1" customWidth="1"/>
    <col min="766" max="781" width="6" bestFit="1" customWidth="1"/>
    <col min="782" max="782" width="5" bestFit="1" customWidth="1"/>
    <col min="783" max="785" width="6" bestFit="1" customWidth="1"/>
    <col min="786" max="786" width="5" bestFit="1" customWidth="1"/>
    <col min="787" max="788" width="6" bestFit="1" customWidth="1"/>
    <col min="789" max="789" width="5" bestFit="1" customWidth="1"/>
    <col min="790" max="795" width="6" bestFit="1" customWidth="1"/>
    <col min="796" max="796" width="5" bestFit="1" customWidth="1"/>
    <col min="797" max="803" width="6" bestFit="1" customWidth="1"/>
    <col min="804" max="804" width="3" bestFit="1" customWidth="1"/>
    <col min="805" max="810" width="6" bestFit="1" customWidth="1"/>
    <col min="811" max="811" width="5" bestFit="1" customWidth="1"/>
    <col min="812" max="816" width="6" bestFit="1" customWidth="1"/>
    <col min="817" max="817" width="5" bestFit="1" customWidth="1"/>
    <col min="818" max="821" width="6" bestFit="1" customWidth="1"/>
    <col min="822" max="822" width="5" bestFit="1" customWidth="1"/>
    <col min="823" max="827" width="6" bestFit="1" customWidth="1"/>
    <col min="828" max="828" width="5" bestFit="1" customWidth="1"/>
    <col min="829" max="841" width="6" bestFit="1" customWidth="1"/>
    <col min="842" max="842" width="5" bestFit="1" customWidth="1"/>
    <col min="843" max="845" width="6" bestFit="1" customWidth="1"/>
    <col min="846" max="846" width="5" bestFit="1" customWidth="1"/>
    <col min="847" max="858" width="6" bestFit="1" customWidth="1"/>
    <col min="859" max="859" width="5" bestFit="1" customWidth="1"/>
    <col min="860" max="864" width="6" bestFit="1" customWidth="1"/>
    <col min="865" max="865" width="3" bestFit="1" customWidth="1"/>
    <col min="866" max="883" width="6" bestFit="1" customWidth="1"/>
    <col min="884" max="884" width="5" bestFit="1" customWidth="1"/>
    <col min="885" max="886" width="6" bestFit="1" customWidth="1"/>
    <col min="887" max="887" width="3" bestFit="1" customWidth="1"/>
    <col min="888" max="894" width="6" bestFit="1" customWidth="1"/>
    <col min="895" max="895" width="5" bestFit="1" customWidth="1"/>
    <col min="896" max="899" width="6" bestFit="1" customWidth="1"/>
    <col min="900" max="900" width="5" bestFit="1" customWidth="1"/>
    <col min="901" max="903" width="6" bestFit="1" customWidth="1"/>
    <col min="904" max="904" width="5" bestFit="1" customWidth="1"/>
    <col min="905" max="906" width="6" bestFit="1" customWidth="1"/>
    <col min="907" max="907" width="5" bestFit="1" customWidth="1"/>
    <col min="908" max="919" width="6" bestFit="1" customWidth="1"/>
    <col min="920" max="920" width="5" bestFit="1" customWidth="1"/>
    <col min="921" max="923" width="6" bestFit="1" customWidth="1"/>
    <col min="924" max="924" width="3" bestFit="1" customWidth="1"/>
    <col min="925" max="931" width="6" bestFit="1" customWidth="1"/>
    <col min="932" max="932" width="5" bestFit="1" customWidth="1"/>
    <col min="933" max="936" width="6" bestFit="1" customWidth="1"/>
    <col min="937" max="937" width="5" bestFit="1" customWidth="1"/>
    <col min="938" max="949" width="6" bestFit="1" customWidth="1"/>
    <col min="950" max="950" width="3" bestFit="1" customWidth="1"/>
    <col min="951" max="951" width="6" bestFit="1" customWidth="1"/>
    <col min="952" max="952" width="5" bestFit="1" customWidth="1"/>
    <col min="953" max="957" width="6" bestFit="1" customWidth="1"/>
    <col min="958" max="958" width="5" bestFit="1" customWidth="1"/>
    <col min="959" max="960" width="6" bestFit="1" customWidth="1"/>
    <col min="961" max="961" width="5" bestFit="1" customWidth="1"/>
    <col min="962" max="964" width="6" bestFit="1" customWidth="1"/>
    <col min="965" max="965" width="5" bestFit="1" customWidth="1"/>
    <col min="966" max="966" width="6" bestFit="1" customWidth="1"/>
    <col min="967" max="967" width="5" bestFit="1" customWidth="1"/>
    <col min="968" max="972" width="6" bestFit="1" customWidth="1"/>
    <col min="973" max="973" width="3" bestFit="1" customWidth="1"/>
    <col min="974" max="985" width="6" bestFit="1" customWidth="1"/>
    <col min="986" max="986" width="5" bestFit="1" customWidth="1"/>
    <col min="987" max="1007" width="6" bestFit="1" customWidth="1"/>
    <col min="1008" max="1008" width="3" bestFit="1" customWidth="1"/>
    <col min="1009" max="1013" width="6" bestFit="1" customWidth="1"/>
    <col min="1014" max="1014" width="5" bestFit="1" customWidth="1"/>
    <col min="1015" max="1016" width="6" bestFit="1" customWidth="1"/>
    <col min="1017" max="1018" width="5" bestFit="1" customWidth="1"/>
    <col min="1019" max="1026" width="6" bestFit="1" customWidth="1"/>
    <col min="1027" max="1027" width="3" bestFit="1" customWidth="1"/>
    <col min="1028" max="1031" width="6" bestFit="1" customWidth="1"/>
    <col min="1032" max="1032" width="5" bestFit="1" customWidth="1"/>
    <col min="1033" max="1035" width="6" bestFit="1" customWidth="1"/>
    <col min="1036" max="1036" width="5" bestFit="1" customWidth="1"/>
    <col min="1037" max="1040" width="6" bestFit="1" customWidth="1"/>
    <col min="1041" max="1041" width="5" bestFit="1" customWidth="1"/>
    <col min="1042" max="1042" width="6" bestFit="1" customWidth="1"/>
    <col min="1043" max="1043" width="5" bestFit="1" customWidth="1"/>
    <col min="1044" max="1044" width="6" bestFit="1" customWidth="1"/>
    <col min="1045" max="1045" width="5" bestFit="1" customWidth="1"/>
    <col min="1046" max="1047" width="6" bestFit="1" customWidth="1"/>
    <col min="1048" max="1048" width="5" bestFit="1" customWidth="1"/>
    <col min="1049" max="1055" width="6" bestFit="1" customWidth="1"/>
    <col min="1056" max="1056" width="3" bestFit="1" customWidth="1"/>
    <col min="1057" max="1059" width="6" bestFit="1" customWidth="1"/>
    <col min="1060" max="1060" width="5" bestFit="1" customWidth="1"/>
    <col min="1061" max="1061" width="6" bestFit="1" customWidth="1"/>
    <col min="1062" max="1062" width="5" bestFit="1" customWidth="1"/>
    <col min="1063" max="1075" width="6" bestFit="1" customWidth="1"/>
    <col min="1076" max="1076" width="5" bestFit="1" customWidth="1"/>
    <col min="1077" max="1078" width="6" bestFit="1" customWidth="1"/>
    <col min="1079" max="1079" width="3" bestFit="1" customWidth="1"/>
    <col min="1080" max="1082" width="6" bestFit="1" customWidth="1"/>
    <col min="1083" max="1083" width="5" bestFit="1" customWidth="1"/>
    <col min="1084" max="1086" width="6" bestFit="1" customWidth="1"/>
    <col min="1087" max="1087" width="5" bestFit="1" customWidth="1"/>
    <col min="1088" max="1090" width="6" bestFit="1" customWidth="1"/>
    <col min="1091" max="1091" width="5" bestFit="1" customWidth="1"/>
    <col min="1092" max="1103" width="6" bestFit="1" customWidth="1"/>
    <col min="1104" max="1104" width="3" bestFit="1" customWidth="1"/>
    <col min="1105" max="1106" width="6" bestFit="1" customWidth="1"/>
    <col min="1107" max="1107" width="5" bestFit="1" customWidth="1"/>
    <col min="1108" max="1118" width="6" bestFit="1" customWidth="1"/>
    <col min="1119" max="1119" width="5" bestFit="1" customWidth="1"/>
    <col min="1120" max="1127" width="6" bestFit="1" customWidth="1"/>
    <col min="1128" max="1128" width="5" bestFit="1" customWidth="1"/>
    <col min="1129" max="1131" width="6" bestFit="1" customWidth="1"/>
    <col min="1132" max="1132" width="3" bestFit="1" customWidth="1"/>
    <col min="1133" max="1136" width="6" bestFit="1" customWidth="1"/>
    <col min="1137" max="1137" width="5" bestFit="1" customWidth="1"/>
    <col min="1138" max="1147" width="6" bestFit="1" customWidth="1"/>
    <col min="1148" max="1148" width="5" bestFit="1" customWidth="1"/>
    <col min="1149" max="1149" width="6" bestFit="1" customWidth="1"/>
    <col min="1150" max="1150" width="5" bestFit="1" customWidth="1"/>
    <col min="1151" max="1154" width="6" bestFit="1" customWidth="1"/>
    <col min="1155" max="1155" width="3" bestFit="1" customWidth="1"/>
    <col min="1156" max="1163" width="6" bestFit="1" customWidth="1"/>
    <col min="1164" max="1164" width="5" bestFit="1" customWidth="1"/>
    <col min="1165" max="1179" width="6" bestFit="1" customWidth="1"/>
    <col min="1180" max="1180" width="5" bestFit="1" customWidth="1"/>
    <col min="1181" max="1184" width="6" bestFit="1" customWidth="1"/>
    <col min="1185" max="1185" width="3" bestFit="1" customWidth="1"/>
    <col min="1186" max="1190" width="6" bestFit="1" customWidth="1"/>
    <col min="1191" max="1191" width="5" bestFit="1" customWidth="1"/>
    <col min="1192" max="1193" width="6" bestFit="1" customWidth="1"/>
    <col min="1194" max="1194" width="5" bestFit="1" customWidth="1"/>
    <col min="1195" max="1195" width="6" bestFit="1" customWidth="1"/>
    <col min="1196" max="1196" width="5" bestFit="1" customWidth="1"/>
    <col min="1197" max="1201" width="6" bestFit="1" customWidth="1"/>
    <col min="1202" max="1202" width="5" bestFit="1" customWidth="1"/>
    <col min="1203" max="1206" width="6" bestFit="1" customWidth="1"/>
    <col min="1207" max="1207" width="5" bestFit="1" customWidth="1"/>
    <col min="1208" max="1208" width="6" bestFit="1" customWidth="1"/>
    <col min="1209" max="1209" width="5" bestFit="1" customWidth="1"/>
    <col min="1210" max="1210" width="6" bestFit="1" customWidth="1"/>
    <col min="1211" max="1211" width="3" bestFit="1" customWidth="1"/>
    <col min="1212" max="1218" width="6" bestFit="1" customWidth="1"/>
    <col min="1219" max="1219" width="5" bestFit="1" customWidth="1"/>
    <col min="1220" max="1224" width="6" bestFit="1" customWidth="1"/>
    <col min="1225" max="1225" width="5" bestFit="1" customWidth="1"/>
    <col min="1226" max="1230" width="6" bestFit="1" customWidth="1"/>
    <col min="1231" max="1231" width="3" bestFit="1" customWidth="1"/>
    <col min="1232" max="1233" width="6" bestFit="1" customWidth="1"/>
    <col min="1234" max="1234" width="5" bestFit="1" customWidth="1"/>
    <col min="1235" max="1250" width="6" bestFit="1" customWidth="1"/>
    <col min="1251" max="1251" width="5" bestFit="1" customWidth="1"/>
    <col min="1252" max="1257" width="6" bestFit="1" customWidth="1"/>
    <col min="1258" max="1258" width="3" bestFit="1" customWidth="1"/>
    <col min="1259" max="1263" width="6" bestFit="1" customWidth="1"/>
    <col min="1264" max="1264" width="5" bestFit="1" customWidth="1"/>
    <col min="1265" max="1282" width="6" bestFit="1" customWidth="1"/>
    <col min="1283" max="1283" width="5" bestFit="1" customWidth="1"/>
    <col min="1284" max="1288" width="6" bestFit="1" customWidth="1"/>
    <col min="1289" max="1289" width="3" bestFit="1" customWidth="1"/>
    <col min="1290" max="1290" width="6" bestFit="1" customWidth="1"/>
    <col min="1291" max="1291" width="5" bestFit="1" customWidth="1"/>
    <col min="1292" max="1296" width="6" bestFit="1" customWidth="1"/>
    <col min="1297" max="1297" width="5" bestFit="1" customWidth="1"/>
    <col min="1298" max="1314" width="6" bestFit="1" customWidth="1"/>
    <col min="1315" max="1315" width="5" bestFit="1" customWidth="1"/>
    <col min="1316" max="1330" width="6" bestFit="1" customWidth="1"/>
    <col min="1331" max="1331" width="5" bestFit="1" customWidth="1"/>
    <col min="1332" max="1335" width="6" bestFit="1" customWidth="1"/>
    <col min="1336" max="1336" width="3" bestFit="1" customWidth="1"/>
    <col min="1337" max="1346" width="6" bestFit="1" customWidth="1"/>
    <col min="1347" max="1347" width="5" bestFit="1" customWidth="1"/>
    <col min="1348" max="1359" width="6" bestFit="1" customWidth="1"/>
    <col min="1360" max="1360" width="5" bestFit="1" customWidth="1"/>
    <col min="1361" max="1363" width="6" bestFit="1" customWidth="1"/>
    <col min="1364" max="1364" width="5" bestFit="1" customWidth="1"/>
    <col min="1365" max="1371" width="6" bestFit="1" customWidth="1"/>
    <col min="1372" max="1372" width="5" bestFit="1" customWidth="1"/>
    <col min="1373" max="1381" width="6" bestFit="1" customWidth="1"/>
    <col min="1382" max="1382" width="3" bestFit="1" customWidth="1"/>
    <col min="1383" max="1391" width="6" bestFit="1" customWidth="1"/>
    <col min="1392" max="1392" width="5" bestFit="1" customWidth="1"/>
    <col min="1393" max="1399" width="6" bestFit="1" customWidth="1"/>
    <col min="1400" max="1400" width="3" bestFit="1" customWidth="1"/>
    <col min="1401" max="1413" width="6" bestFit="1" customWidth="1"/>
    <col min="1414" max="1414" width="5" bestFit="1" customWidth="1"/>
    <col min="1415" max="1436" width="6" bestFit="1" customWidth="1"/>
    <col min="1437" max="1437" width="5" bestFit="1" customWidth="1"/>
    <col min="1438" max="1443" width="6" bestFit="1" customWidth="1"/>
    <col min="1444" max="1444" width="5" bestFit="1" customWidth="1"/>
    <col min="1445" max="1445" width="6" bestFit="1" customWidth="1"/>
    <col min="1446" max="1446" width="3" bestFit="1" customWidth="1"/>
    <col min="1447" max="1452" width="6" bestFit="1" customWidth="1"/>
    <col min="1453" max="1453" width="5" bestFit="1" customWidth="1"/>
    <col min="1454" max="1455" width="6" bestFit="1" customWidth="1"/>
    <col min="1456" max="1456" width="5" bestFit="1" customWidth="1"/>
    <col min="1457" max="1473" width="6" bestFit="1" customWidth="1"/>
    <col min="1474" max="1474" width="5" bestFit="1" customWidth="1"/>
    <col min="1475" max="1477" width="6" bestFit="1" customWidth="1"/>
    <col min="1478" max="1478" width="5" bestFit="1" customWidth="1"/>
    <col min="1479" max="1506" width="6" bestFit="1" customWidth="1"/>
    <col min="1507" max="1507" width="3" bestFit="1" customWidth="1"/>
    <col min="1508" max="1520" width="6" bestFit="1" customWidth="1"/>
    <col min="1521" max="1521" width="5" bestFit="1" customWidth="1"/>
    <col min="1522" max="1530" width="6" bestFit="1" customWidth="1"/>
    <col min="1531" max="1531" width="3" bestFit="1" customWidth="1"/>
    <col min="1532" max="1542" width="6" bestFit="1" customWidth="1"/>
    <col min="1543" max="1543" width="5" bestFit="1" customWidth="1"/>
    <col min="1544" max="1546" width="6" bestFit="1" customWidth="1"/>
    <col min="1547" max="1547" width="3" bestFit="1" customWidth="1"/>
    <col min="1548" max="1555" width="6" bestFit="1" customWidth="1"/>
    <col min="1556" max="1556" width="5" bestFit="1" customWidth="1"/>
    <col min="1557" max="1562" width="6" bestFit="1" customWidth="1"/>
    <col min="1563" max="1563" width="5" bestFit="1" customWidth="1"/>
    <col min="1564" max="1567" width="6" bestFit="1" customWidth="1"/>
    <col min="1568" max="1568" width="5" bestFit="1" customWidth="1"/>
    <col min="1569" max="1577" width="6" bestFit="1" customWidth="1"/>
    <col min="1578" max="1578" width="3" bestFit="1" customWidth="1"/>
    <col min="1579" max="1579" width="5" bestFit="1" customWidth="1"/>
    <col min="1580" max="1582" width="6" bestFit="1" customWidth="1"/>
    <col min="1583" max="1583" width="5" bestFit="1" customWidth="1"/>
    <col min="1584" max="1591" width="6" bestFit="1" customWidth="1"/>
    <col min="1592" max="1592" width="3" bestFit="1" customWidth="1"/>
    <col min="1593" max="1598" width="6" bestFit="1" customWidth="1"/>
    <col min="1599" max="1599" width="5" bestFit="1" customWidth="1"/>
    <col min="1600" max="1602" width="6" bestFit="1" customWidth="1"/>
    <col min="1603" max="1603" width="5" bestFit="1" customWidth="1"/>
    <col min="1604" max="1605" width="6" bestFit="1" customWidth="1"/>
    <col min="1606" max="1606" width="5" bestFit="1" customWidth="1"/>
    <col min="1607" max="1608" width="6" bestFit="1" customWidth="1"/>
    <col min="1609" max="1609" width="5" bestFit="1" customWidth="1"/>
    <col min="1610" max="1611" width="6" bestFit="1" customWidth="1"/>
    <col min="1612" max="1612" width="5" bestFit="1" customWidth="1"/>
    <col min="1613" max="1621" width="6" bestFit="1" customWidth="1"/>
    <col min="1622" max="1622" width="5" bestFit="1" customWidth="1"/>
    <col min="1623" max="1649" width="6" bestFit="1" customWidth="1"/>
    <col min="1650" max="1650" width="5" bestFit="1" customWidth="1"/>
    <col min="1651" max="1652" width="6" bestFit="1" customWidth="1"/>
    <col min="1653" max="1653" width="5" bestFit="1" customWidth="1"/>
    <col min="1654" max="1671" width="6" bestFit="1" customWidth="1"/>
    <col min="1672" max="1672" width="5" bestFit="1" customWidth="1"/>
    <col min="1673" max="1691" width="6" bestFit="1" customWidth="1"/>
    <col min="1692" max="1692" width="5" bestFit="1" customWidth="1"/>
    <col min="1693" max="1694" width="6" bestFit="1" customWidth="1"/>
    <col min="1695" max="1695" width="3" bestFit="1" customWidth="1"/>
    <col min="1696" max="1700" width="6" bestFit="1" customWidth="1"/>
    <col min="1701" max="1701" width="5" bestFit="1" customWidth="1"/>
    <col min="1702" max="1717" width="6" bestFit="1" customWidth="1"/>
    <col min="1718" max="1718" width="3" bestFit="1" customWidth="1"/>
    <col min="1719" max="1719" width="5" bestFit="1" customWidth="1"/>
    <col min="1720" max="1723" width="6" bestFit="1" customWidth="1"/>
    <col min="1724" max="1724" width="5" bestFit="1" customWidth="1"/>
    <col min="1725" max="1725" width="6" bestFit="1" customWidth="1"/>
    <col min="1726" max="1726" width="5" bestFit="1" customWidth="1"/>
    <col min="1727" max="1740" width="6" bestFit="1" customWidth="1"/>
    <col min="1741" max="1741" width="5" bestFit="1" customWidth="1"/>
    <col min="1742" max="1748" width="6" bestFit="1" customWidth="1"/>
    <col min="1749" max="1749" width="5" bestFit="1" customWidth="1"/>
    <col min="1750" max="1752" width="6" bestFit="1" customWidth="1"/>
    <col min="1753" max="1753" width="5" bestFit="1" customWidth="1"/>
    <col min="1754" max="1757" width="6" bestFit="1" customWidth="1"/>
    <col min="1758" max="1758" width="5" bestFit="1" customWidth="1"/>
    <col min="1759" max="1760" width="6" bestFit="1" customWidth="1"/>
    <col min="1761" max="1761" width="5" bestFit="1" customWidth="1"/>
    <col min="1762" max="1763" width="6" bestFit="1" customWidth="1"/>
    <col min="1764" max="1764" width="5" bestFit="1" customWidth="1"/>
    <col min="1765" max="1768" width="6" bestFit="1" customWidth="1"/>
    <col min="1769" max="1769" width="5" bestFit="1" customWidth="1"/>
    <col min="1770" max="1771" width="6" bestFit="1" customWidth="1"/>
    <col min="1772" max="1772" width="3" bestFit="1" customWidth="1"/>
    <col min="1773" max="1773" width="5" bestFit="1" customWidth="1"/>
    <col min="1774" max="1774" width="6" bestFit="1" customWidth="1"/>
    <col min="1775" max="1775" width="5" bestFit="1" customWidth="1"/>
    <col min="1776" max="1778" width="6" bestFit="1" customWidth="1"/>
    <col min="1779" max="1779" width="5" bestFit="1" customWidth="1"/>
    <col min="1780" max="1789" width="6" bestFit="1" customWidth="1"/>
    <col min="1790" max="1790" width="3" bestFit="1" customWidth="1"/>
    <col min="1791" max="1794" width="6" bestFit="1" customWidth="1"/>
    <col min="1795" max="1795" width="5" bestFit="1" customWidth="1"/>
    <col min="1796" max="1806" width="6" bestFit="1" customWidth="1"/>
    <col min="1807" max="1807" width="5" bestFit="1" customWidth="1"/>
    <col min="1808" max="1814" width="6" bestFit="1" customWidth="1"/>
    <col min="1815" max="1815" width="5" bestFit="1" customWidth="1"/>
    <col min="1816" max="1818" width="6" bestFit="1" customWidth="1"/>
    <col min="1819" max="1819" width="3" bestFit="1" customWidth="1"/>
    <col min="1820" max="1824" width="6" bestFit="1" customWidth="1"/>
    <col min="1825" max="1825" width="5" bestFit="1" customWidth="1"/>
    <col min="1826" max="1828" width="6" bestFit="1" customWidth="1"/>
    <col min="1829" max="1829" width="5" bestFit="1" customWidth="1"/>
    <col min="1830" max="1833" width="6" bestFit="1" customWidth="1"/>
    <col min="1834" max="1834" width="5" bestFit="1" customWidth="1"/>
    <col min="1835" max="1837" width="6" bestFit="1" customWidth="1"/>
    <col min="1838" max="1838" width="5" bestFit="1" customWidth="1"/>
    <col min="1839" max="1846" width="6" bestFit="1" customWidth="1"/>
    <col min="1847" max="1847" width="5" bestFit="1" customWidth="1"/>
    <col min="1848" max="1854" width="6" bestFit="1" customWidth="1"/>
    <col min="1855" max="1855" width="5" bestFit="1" customWidth="1"/>
    <col min="1856" max="1867" width="6" bestFit="1" customWidth="1"/>
    <col min="1868" max="1869" width="5" bestFit="1" customWidth="1"/>
    <col min="1870" max="1875" width="6" bestFit="1" customWidth="1"/>
    <col min="1876" max="1876" width="3" bestFit="1" customWidth="1"/>
    <col min="1877" max="1878" width="6" bestFit="1" customWidth="1"/>
    <col min="1879" max="1879" width="5" bestFit="1" customWidth="1"/>
    <col min="1880" max="1883" width="6" bestFit="1" customWidth="1"/>
    <col min="1884" max="1884" width="5" bestFit="1" customWidth="1"/>
    <col min="1885" max="1887" width="6" bestFit="1" customWidth="1"/>
    <col min="1888" max="1888" width="5" bestFit="1" customWidth="1"/>
    <col min="1889" max="1891" width="6" bestFit="1" customWidth="1"/>
    <col min="1892" max="1892" width="5" bestFit="1" customWidth="1"/>
    <col min="1893" max="1900" width="6" bestFit="1" customWidth="1"/>
    <col min="1901" max="1901" width="3" bestFit="1" customWidth="1"/>
    <col min="1902" max="1906" width="6" bestFit="1" customWidth="1"/>
    <col min="1907" max="1907" width="5" bestFit="1" customWidth="1"/>
    <col min="1908" max="1914" width="6" bestFit="1" customWidth="1"/>
    <col min="1915" max="1915" width="4" bestFit="1" customWidth="1"/>
    <col min="1916" max="1922" width="7" bestFit="1" customWidth="1"/>
    <col min="1923" max="1923" width="6" bestFit="1" customWidth="1"/>
    <col min="1924" max="1927" width="7" bestFit="1" customWidth="1"/>
    <col min="1928" max="1928" width="6" bestFit="1" customWidth="1"/>
    <col min="1929" max="1934" width="7" bestFit="1" customWidth="1"/>
    <col min="1935" max="1935" width="6" bestFit="1" customWidth="1"/>
    <col min="1936" max="1939" width="7" bestFit="1" customWidth="1"/>
    <col min="1940" max="1940" width="6" bestFit="1" customWidth="1"/>
    <col min="1941" max="1948" width="7" bestFit="1" customWidth="1"/>
    <col min="1949" max="1949" width="4" bestFit="1" customWidth="1"/>
    <col min="1950" max="1956" width="7" bestFit="1" customWidth="1"/>
    <col min="1957" max="1957" width="6" bestFit="1" customWidth="1"/>
    <col min="1958" max="1964" width="7" bestFit="1" customWidth="1"/>
    <col min="1965" max="1965" width="4" bestFit="1" customWidth="1"/>
    <col min="1966" max="1975" width="7" bestFit="1" customWidth="1"/>
    <col min="1976" max="1976" width="6" bestFit="1" customWidth="1"/>
    <col min="1977" max="1977" width="7" bestFit="1" customWidth="1"/>
    <col min="1978" max="1978" width="6" bestFit="1" customWidth="1"/>
    <col min="1979" max="1982" width="7" bestFit="1" customWidth="1"/>
    <col min="1983" max="1983" width="6" bestFit="1" customWidth="1"/>
    <col min="1984" max="1986" width="7" bestFit="1" customWidth="1"/>
    <col min="1987" max="1987" width="4" bestFit="1" customWidth="1"/>
    <col min="1988" max="1989" width="7" bestFit="1" customWidth="1"/>
    <col min="1990" max="1990" width="6" bestFit="1" customWidth="1"/>
    <col min="1991" max="1997" width="7" bestFit="1" customWidth="1"/>
    <col min="1998" max="1998" width="4" bestFit="1" customWidth="1"/>
    <col min="1999" max="2035" width="7" bestFit="1" customWidth="1"/>
    <col min="2036" max="2036" width="6" bestFit="1" customWidth="1"/>
    <col min="2037" max="2046" width="7" bestFit="1" customWidth="1"/>
    <col min="2047" max="2047" width="6" bestFit="1" customWidth="1"/>
    <col min="2048" max="2060" width="7" bestFit="1" customWidth="1"/>
    <col min="2061" max="2061" width="4" bestFit="1" customWidth="1"/>
    <col min="2062" max="2067" width="7" bestFit="1" customWidth="1"/>
    <col min="2068" max="2068" width="4" bestFit="1" customWidth="1"/>
    <col min="2069" max="2083" width="7" bestFit="1" customWidth="1"/>
    <col min="2084" max="2084" width="4" bestFit="1" customWidth="1"/>
    <col min="2085" max="2100" width="7" bestFit="1" customWidth="1"/>
    <col min="2101" max="2101" width="6" bestFit="1" customWidth="1"/>
    <col min="2102" max="2103" width="7" bestFit="1" customWidth="1"/>
    <col min="2104" max="2104" width="6" bestFit="1" customWidth="1"/>
    <col min="2105" max="2109" width="7" bestFit="1" customWidth="1"/>
    <col min="2110" max="2110" width="6" bestFit="1" customWidth="1"/>
    <col min="2111" max="2114" width="7" bestFit="1" customWidth="1"/>
    <col min="2115" max="2115" width="6" bestFit="1" customWidth="1"/>
    <col min="2116" max="2117" width="7" bestFit="1" customWidth="1"/>
    <col min="2118" max="2118" width="4" bestFit="1" customWidth="1"/>
    <col min="2119" max="2126" width="7" bestFit="1" customWidth="1"/>
    <col min="2127" max="2127" width="4" bestFit="1" customWidth="1"/>
    <col min="2128" max="2136" width="7" bestFit="1" customWidth="1"/>
    <col min="2137" max="2137" width="4" bestFit="1" customWidth="1"/>
    <col min="2138" max="2140" width="7" bestFit="1" customWidth="1"/>
    <col min="2141" max="2141" width="6" bestFit="1" customWidth="1"/>
    <col min="2142" max="2142" width="4" bestFit="1" customWidth="1"/>
    <col min="2143" max="2151" width="7" bestFit="1" customWidth="1"/>
    <col min="2152" max="2152" width="4" bestFit="1" customWidth="1"/>
    <col min="2153" max="2165" width="7" bestFit="1" customWidth="1"/>
    <col min="2166" max="2166" width="6" bestFit="1" customWidth="1"/>
    <col min="2167" max="2174" width="7" bestFit="1" customWidth="1"/>
    <col min="2175" max="2175" width="6" bestFit="1" customWidth="1"/>
    <col min="2176" max="2209" width="7" bestFit="1" customWidth="1"/>
    <col min="2210" max="2210" width="6" bestFit="1" customWidth="1"/>
    <col min="2211" max="2212" width="7" bestFit="1" customWidth="1"/>
    <col min="2213" max="2213" width="6" bestFit="1" customWidth="1"/>
    <col min="2214" max="2225" width="7" bestFit="1" customWidth="1"/>
    <col min="2226" max="2226" width="4" bestFit="1" customWidth="1"/>
    <col min="2227" max="2232" width="7" bestFit="1" customWidth="1"/>
    <col min="2233" max="2233" width="6" bestFit="1" customWidth="1"/>
    <col min="2234" max="2243" width="7" bestFit="1" customWidth="1"/>
    <col min="2244" max="2244" width="6" bestFit="1" customWidth="1"/>
    <col min="2245" max="2249" width="7" bestFit="1" customWidth="1"/>
    <col min="2250" max="2250" width="4" bestFit="1" customWidth="1"/>
    <col min="2251" max="2251" width="6" bestFit="1" customWidth="1"/>
    <col min="2252" max="2259" width="7" bestFit="1" customWidth="1"/>
    <col min="2260" max="2260" width="4" bestFit="1" customWidth="1"/>
    <col min="2261" max="2262" width="7" bestFit="1" customWidth="1"/>
    <col min="2263" max="2263" width="4" bestFit="1" customWidth="1"/>
    <col min="2264" max="2264" width="6" bestFit="1" customWidth="1"/>
    <col min="2265" max="2273" width="7" bestFit="1" customWidth="1"/>
    <col min="2274" max="2274" width="4" bestFit="1" customWidth="1"/>
    <col min="2275" max="2286" width="7" bestFit="1" customWidth="1"/>
    <col min="2287" max="2287" width="6" bestFit="1" customWidth="1"/>
    <col min="2288" max="2301" width="7" bestFit="1" customWidth="1"/>
    <col min="2302" max="2302" width="4" bestFit="1" customWidth="1"/>
    <col min="2303" max="2304" width="7" bestFit="1" customWidth="1"/>
    <col min="2305" max="2305" width="6" bestFit="1" customWidth="1"/>
    <col min="2306" max="2306" width="7" bestFit="1" customWidth="1"/>
    <col min="2307" max="2307" width="6" bestFit="1" customWidth="1"/>
    <col min="2308" max="2312" width="7" bestFit="1" customWidth="1"/>
    <col min="2313" max="2313" width="6" bestFit="1" customWidth="1"/>
    <col min="2314" max="2320" width="7" bestFit="1" customWidth="1"/>
    <col min="2321" max="2321" width="4" bestFit="1" customWidth="1"/>
    <col min="2322" max="2331" width="7" bestFit="1" customWidth="1"/>
    <col min="2332" max="2332" width="4" bestFit="1" customWidth="1"/>
    <col min="2333" max="2342" width="7" bestFit="1" customWidth="1"/>
    <col min="2343" max="2343" width="4" bestFit="1" customWidth="1"/>
    <col min="2344" max="2346" width="7" bestFit="1" customWidth="1"/>
    <col min="2347" max="2347" width="6" bestFit="1" customWidth="1"/>
    <col min="2348" max="2361" width="7" bestFit="1" customWidth="1"/>
    <col min="2362" max="2362" width="4" bestFit="1" customWidth="1"/>
    <col min="2363" max="2363" width="6" bestFit="1" customWidth="1"/>
    <col min="2364" max="2364" width="7" bestFit="1" customWidth="1"/>
    <col min="2365" max="2365" width="6" bestFit="1" customWidth="1"/>
    <col min="2366" max="2377" width="7" bestFit="1" customWidth="1"/>
    <col min="2378" max="2378" width="6" bestFit="1" customWidth="1"/>
    <col min="2379" max="2390" width="7" bestFit="1" customWidth="1"/>
    <col min="2391" max="2391" width="6" bestFit="1" customWidth="1"/>
    <col min="2392" max="2397" width="7" bestFit="1" customWidth="1"/>
    <col min="2398" max="2398" width="6" bestFit="1" customWidth="1"/>
    <col min="2399" max="2399" width="4" bestFit="1" customWidth="1"/>
    <col min="2400" max="2403" width="7" bestFit="1" customWidth="1"/>
    <col min="2404" max="2404" width="4" bestFit="1" customWidth="1"/>
    <col min="2405" max="2406" width="7" bestFit="1" customWidth="1"/>
    <col min="2407" max="2407" width="6" bestFit="1" customWidth="1"/>
    <col min="2408" max="2414" width="7" bestFit="1" customWidth="1"/>
    <col min="2415" max="2415" width="6" bestFit="1" customWidth="1"/>
    <col min="2416" max="2423" width="7" bestFit="1" customWidth="1"/>
    <col min="2424" max="2424" width="6" bestFit="1" customWidth="1"/>
    <col min="2425" max="2432" width="7" bestFit="1" customWidth="1"/>
    <col min="2433" max="2433" width="6" bestFit="1" customWidth="1"/>
    <col min="2434" max="2441" width="7" bestFit="1" customWidth="1"/>
    <col min="2442" max="2442" width="6" bestFit="1" customWidth="1"/>
    <col min="2443" max="2454" width="7" bestFit="1" customWidth="1"/>
    <col min="2455" max="2455" width="6" bestFit="1" customWidth="1"/>
    <col min="2456" max="2465" width="7" bestFit="1" customWidth="1"/>
    <col min="2466" max="2466" width="6" bestFit="1" customWidth="1"/>
    <col min="2467" max="2468" width="7" bestFit="1" customWidth="1"/>
    <col min="2469" max="2469" width="4" bestFit="1" customWidth="1"/>
    <col min="2470" max="2471" width="7" bestFit="1" customWidth="1"/>
    <col min="2472" max="2472" width="6" bestFit="1" customWidth="1"/>
    <col min="2473" max="2473" width="4" bestFit="1" customWidth="1"/>
    <col min="2474" max="2478" width="7" bestFit="1" customWidth="1"/>
    <col min="2479" max="2479" width="6" bestFit="1" customWidth="1"/>
    <col min="2480" max="2482" width="7" bestFit="1" customWidth="1"/>
    <col min="2483" max="2483" width="4" bestFit="1" customWidth="1"/>
    <col min="2484" max="2487" width="7" bestFit="1" customWidth="1"/>
    <col min="2488" max="2488" width="6" bestFit="1" customWidth="1"/>
    <col min="2489" max="2493" width="7" bestFit="1" customWidth="1"/>
    <col min="2494" max="2494" width="4" bestFit="1" customWidth="1"/>
    <col min="2495" max="2495" width="6" bestFit="1" customWidth="1"/>
    <col min="2496" max="2511" width="7" bestFit="1" customWidth="1"/>
    <col min="2512" max="2512" width="6" bestFit="1" customWidth="1"/>
    <col min="2513" max="2514" width="7" bestFit="1" customWidth="1"/>
    <col min="2515" max="2515" width="4" bestFit="1" customWidth="1"/>
    <col min="2516" max="2518" width="7" bestFit="1" customWidth="1"/>
    <col min="2519" max="2519" width="6" bestFit="1" customWidth="1"/>
    <col min="2520" max="2520" width="7" bestFit="1" customWidth="1"/>
    <col min="2521" max="2521" width="6" bestFit="1" customWidth="1"/>
    <col min="2522" max="2526" width="7" bestFit="1" customWidth="1"/>
    <col min="2527" max="2527" width="4" bestFit="1" customWidth="1"/>
    <col min="2528" max="2535" width="7" bestFit="1" customWidth="1"/>
    <col min="2536" max="2536" width="6" bestFit="1" customWidth="1"/>
    <col min="2537" max="2540" width="7" bestFit="1" customWidth="1"/>
    <col min="2541" max="2541" width="4" bestFit="1" customWidth="1"/>
    <col min="2542" max="2545" width="7" bestFit="1" customWidth="1"/>
    <col min="2546" max="2546" width="6" bestFit="1" customWidth="1"/>
    <col min="2547" max="2550" width="7" bestFit="1" customWidth="1"/>
    <col min="2551" max="2551" width="6" bestFit="1" customWidth="1"/>
    <col min="2552" max="2552" width="4" bestFit="1" customWidth="1"/>
    <col min="2553" max="2568" width="7" bestFit="1" customWidth="1"/>
    <col min="2569" max="2569" width="4" bestFit="1" customWidth="1"/>
    <col min="2570" max="2587" width="7" bestFit="1" customWidth="1"/>
    <col min="2588" max="2588" width="6" bestFit="1" customWidth="1"/>
    <col min="2589" max="2591" width="7" bestFit="1" customWidth="1"/>
    <col min="2592" max="2592" width="4" bestFit="1" customWidth="1"/>
    <col min="2593" max="2596" width="7" bestFit="1" customWidth="1"/>
    <col min="2597" max="2597" width="4" bestFit="1" customWidth="1"/>
    <col min="2598" max="2598" width="6" bestFit="1" customWidth="1"/>
    <col min="2599" max="2601" width="7" bestFit="1" customWidth="1"/>
    <col min="2602" max="2602" width="4" bestFit="1" customWidth="1"/>
    <col min="2603" max="2604" width="7" bestFit="1" customWidth="1"/>
    <col min="2605" max="2605" width="6" bestFit="1" customWidth="1"/>
    <col min="2606" max="2610" width="7" bestFit="1" customWidth="1"/>
    <col min="2611" max="2612" width="6" bestFit="1" customWidth="1"/>
    <col min="2613" max="2613" width="7" bestFit="1" customWidth="1"/>
    <col min="2614" max="2614" width="4" bestFit="1" customWidth="1"/>
    <col min="2615" max="2615" width="7" bestFit="1" customWidth="1"/>
    <col min="2616" max="2616" width="4" bestFit="1" customWidth="1"/>
    <col min="2617" max="2626" width="7" bestFit="1" customWidth="1"/>
    <col min="2627" max="2627" width="4" bestFit="1" customWidth="1"/>
    <col min="2628" max="2630" width="7" bestFit="1" customWidth="1"/>
    <col min="2631" max="2631" width="6" bestFit="1" customWidth="1"/>
    <col min="2632" max="2634" width="7" bestFit="1" customWidth="1"/>
    <col min="2635" max="2635" width="6" bestFit="1" customWidth="1"/>
    <col min="2636" max="2643" width="7" bestFit="1" customWidth="1"/>
    <col min="2644" max="2644" width="6" bestFit="1" customWidth="1"/>
    <col min="2645" max="2645" width="7" bestFit="1" customWidth="1"/>
    <col min="2646" max="2646" width="4" bestFit="1" customWidth="1"/>
    <col min="2647" max="2650" width="7" bestFit="1" customWidth="1"/>
    <col min="2651" max="2651" width="6" bestFit="1" customWidth="1"/>
    <col min="2652" max="2655" width="7" bestFit="1" customWidth="1"/>
    <col min="2656" max="2656" width="6" bestFit="1" customWidth="1"/>
    <col min="2657" max="2659" width="7" bestFit="1" customWidth="1"/>
    <col min="2660" max="2660" width="4" bestFit="1" customWidth="1"/>
    <col min="2661" max="2669" width="7" bestFit="1" customWidth="1"/>
    <col min="2670" max="2670" width="4" bestFit="1" customWidth="1"/>
    <col min="2671" max="2671" width="7" bestFit="1" customWidth="1"/>
    <col min="2672" max="2672" width="4" bestFit="1" customWidth="1"/>
    <col min="2673" max="2674" width="7" bestFit="1" customWidth="1"/>
    <col min="2675" max="2675" width="4" bestFit="1" customWidth="1"/>
    <col min="2676" max="2678" width="7" bestFit="1" customWidth="1"/>
    <col min="2679" max="2679" width="4" bestFit="1" customWidth="1"/>
    <col min="2680" max="2680" width="7" bestFit="1" customWidth="1"/>
    <col min="2681" max="2681" width="4" bestFit="1" customWidth="1"/>
    <col min="2682" max="2686" width="7" bestFit="1" customWidth="1"/>
    <col min="2687" max="2687" width="4" bestFit="1" customWidth="1"/>
    <col min="2688" max="2689" width="7" bestFit="1" customWidth="1"/>
    <col min="2690" max="2690" width="4" bestFit="1" customWidth="1"/>
    <col min="2691" max="2696" width="7" bestFit="1" customWidth="1"/>
    <col min="2697" max="2697" width="4" bestFit="1" customWidth="1"/>
    <col min="2698" max="2699" width="7" bestFit="1" customWidth="1"/>
    <col min="2700" max="2700" width="4" bestFit="1" customWidth="1"/>
    <col min="2701" max="2701" width="6" bestFit="1" customWidth="1"/>
    <col min="2702" max="2702" width="7" bestFit="1" customWidth="1"/>
    <col min="2703" max="2703" width="6" bestFit="1" customWidth="1"/>
    <col min="2704" max="2708" width="7" bestFit="1" customWidth="1"/>
    <col min="2709" max="2709" width="5" bestFit="1" customWidth="1"/>
    <col min="2710" max="2710" width="8" bestFit="1" customWidth="1"/>
    <col min="2711" max="2711" width="5" bestFit="1" customWidth="1"/>
    <col min="2712" max="2713" width="8" bestFit="1" customWidth="1"/>
    <col min="2714" max="2714" width="5" bestFit="1" customWidth="1"/>
    <col min="2715" max="2717" width="8" bestFit="1" customWidth="1"/>
    <col min="2718" max="2718" width="5" bestFit="1" customWidth="1"/>
    <col min="2719" max="2721" width="8" bestFit="1" customWidth="1"/>
    <col min="2722" max="2723" width="5" bestFit="1" customWidth="1"/>
    <col min="2724" max="2724" width="11.28515625" bestFit="1" customWidth="1"/>
    <col min="2725" max="2731" width="7" bestFit="1" customWidth="1"/>
    <col min="2732" max="2732" width="4" bestFit="1" customWidth="1"/>
    <col min="2733" max="2740" width="7" bestFit="1" customWidth="1"/>
    <col min="2741" max="2741" width="4" bestFit="1" customWidth="1"/>
    <col min="2742" max="2749" width="7" bestFit="1" customWidth="1"/>
    <col min="2750" max="2750" width="4" bestFit="1" customWidth="1"/>
    <col min="2751" max="2764" width="7" bestFit="1" customWidth="1"/>
    <col min="2765" max="2765" width="6" bestFit="1" customWidth="1"/>
    <col min="2766" max="2785" width="7" bestFit="1" customWidth="1"/>
    <col min="2786" max="2786" width="6" bestFit="1" customWidth="1"/>
    <col min="2787" max="2791" width="7" bestFit="1" customWidth="1"/>
    <col min="2792" max="2792" width="4" bestFit="1" customWidth="1"/>
    <col min="2793" max="2796" width="7" bestFit="1" customWidth="1"/>
    <col min="2797" max="2797" width="4" bestFit="1" customWidth="1"/>
    <col min="2798" max="2799" width="7" bestFit="1" customWidth="1"/>
    <col min="2800" max="2800" width="6" bestFit="1" customWidth="1"/>
    <col min="2801" max="2805" width="7" bestFit="1" customWidth="1"/>
    <col min="2806" max="2806" width="6" bestFit="1" customWidth="1"/>
    <col min="2807" max="2826" width="7" bestFit="1" customWidth="1"/>
    <col min="2827" max="2827" width="6" bestFit="1" customWidth="1"/>
    <col min="2828" max="2837" width="7" bestFit="1" customWidth="1"/>
    <col min="2838" max="2838" width="6" bestFit="1" customWidth="1"/>
    <col min="2839" max="2850" width="7" bestFit="1" customWidth="1"/>
    <col min="2851" max="2851" width="6" bestFit="1" customWidth="1"/>
    <col min="2852" max="2852" width="4" bestFit="1" customWidth="1"/>
    <col min="2853" max="2857" width="7" bestFit="1" customWidth="1"/>
    <col min="2858" max="2858" width="6" bestFit="1" customWidth="1"/>
    <col min="2859" max="2861" width="7" bestFit="1" customWidth="1"/>
    <col min="2862" max="2862" width="4" bestFit="1" customWidth="1"/>
    <col min="2863" max="2864" width="7" bestFit="1" customWidth="1"/>
    <col min="2865" max="2865" width="6" bestFit="1" customWidth="1"/>
    <col min="2866" max="2869" width="7" bestFit="1" customWidth="1"/>
    <col min="2870" max="2870" width="4" bestFit="1" customWidth="1"/>
    <col min="2871" max="2871" width="6" bestFit="1" customWidth="1"/>
    <col min="2872" max="2884" width="7" bestFit="1" customWidth="1"/>
    <col min="2885" max="2885" width="6" bestFit="1" customWidth="1"/>
    <col min="2886" max="2888" width="7" bestFit="1" customWidth="1"/>
    <col min="2889" max="2889" width="6" bestFit="1" customWidth="1"/>
    <col min="2890" max="2890" width="7" bestFit="1" customWidth="1"/>
    <col min="2891" max="2891" width="6" bestFit="1" customWidth="1"/>
    <col min="2892" max="2895" width="7" bestFit="1" customWidth="1"/>
    <col min="2896" max="2896" width="4" bestFit="1" customWidth="1"/>
    <col min="2897" max="2903" width="7" bestFit="1" customWidth="1"/>
    <col min="2904" max="2904" width="6" bestFit="1" customWidth="1"/>
    <col min="2905" max="2911" width="7" bestFit="1" customWidth="1"/>
    <col min="2912" max="2912" width="6" bestFit="1" customWidth="1"/>
    <col min="2913" max="2916" width="7" bestFit="1" customWidth="1"/>
    <col min="2917" max="2917" width="6" bestFit="1" customWidth="1"/>
    <col min="2918" max="2918" width="4" bestFit="1" customWidth="1"/>
    <col min="2919" max="2933" width="7" bestFit="1" customWidth="1"/>
    <col min="2934" max="2934" width="4" bestFit="1" customWidth="1"/>
    <col min="2935" max="2949" width="7" bestFit="1" customWidth="1"/>
    <col min="2950" max="2950" width="6" bestFit="1" customWidth="1"/>
    <col min="2951" max="2952" width="7" bestFit="1" customWidth="1"/>
    <col min="2953" max="2953" width="4" bestFit="1" customWidth="1"/>
    <col min="2954" max="2956" width="7" bestFit="1" customWidth="1"/>
    <col min="2957" max="2957" width="6" bestFit="1" customWidth="1"/>
    <col min="2958" max="2960" width="7" bestFit="1" customWidth="1"/>
    <col min="2961" max="2961" width="6" bestFit="1" customWidth="1"/>
    <col min="2962" max="2965" width="7" bestFit="1" customWidth="1"/>
    <col min="2966" max="2967" width="6" bestFit="1" customWidth="1"/>
    <col min="2968" max="2968" width="7" bestFit="1" customWidth="1"/>
    <col min="2969" max="2969" width="4" bestFit="1" customWidth="1"/>
    <col min="2970" max="2970" width="7" bestFit="1" customWidth="1"/>
    <col min="2971" max="2971" width="4" bestFit="1" customWidth="1"/>
    <col min="2972" max="2978" width="7" bestFit="1" customWidth="1"/>
    <col min="2979" max="2979" width="4" bestFit="1" customWidth="1"/>
    <col min="2980" max="2983" width="7" bestFit="1" customWidth="1"/>
    <col min="2984" max="2984" width="6" bestFit="1" customWidth="1"/>
    <col min="2985" max="2986" width="7" bestFit="1" customWidth="1"/>
    <col min="2987" max="2987" width="6" bestFit="1" customWidth="1"/>
    <col min="2988" max="2991" width="7" bestFit="1" customWidth="1"/>
    <col min="2992" max="2992" width="6" bestFit="1" customWidth="1"/>
    <col min="2993" max="3005" width="7" bestFit="1" customWidth="1"/>
    <col min="3006" max="3007" width="4" bestFit="1" customWidth="1"/>
    <col min="3008" max="3010" width="7" bestFit="1" customWidth="1"/>
    <col min="3011" max="3011" width="4" bestFit="1" customWidth="1"/>
    <col min="3012" max="3014" width="7" bestFit="1" customWidth="1"/>
    <col min="3015" max="3015" width="4" bestFit="1" customWidth="1"/>
    <col min="3016" max="3021" width="7" bestFit="1" customWidth="1"/>
    <col min="3022" max="3022" width="6" bestFit="1" customWidth="1"/>
    <col min="3023" max="3023" width="7" bestFit="1" customWidth="1"/>
    <col min="3024" max="3024" width="6" bestFit="1" customWidth="1"/>
    <col min="3025" max="3026" width="7" bestFit="1" customWidth="1"/>
    <col min="3027" max="3028" width="5" bestFit="1" customWidth="1"/>
    <col min="3029" max="3031" width="8" bestFit="1" customWidth="1"/>
    <col min="3032" max="3034" width="5" bestFit="1" customWidth="1"/>
    <col min="3035" max="3035" width="8.28515625" bestFit="1" customWidth="1"/>
    <col min="3036" max="3036" width="11.28515625" bestFit="1" customWidth="1"/>
    <col min="3037" max="3037" width="10.42578125" bestFit="1" customWidth="1"/>
    <col min="3038" max="3038" width="7.85546875" bestFit="1" customWidth="1"/>
    <col min="3039" max="3039" width="10.42578125" bestFit="1" customWidth="1"/>
    <col min="3040" max="3040" width="7.85546875" bestFit="1" customWidth="1"/>
    <col min="3041" max="3041" width="10.42578125" bestFit="1" customWidth="1"/>
    <col min="3042" max="3042" width="7.85546875" bestFit="1" customWidth="1"/>
    <col min="3043" max="3043" width="10.42578125" bestFit="1" customWidth="1"/>
    <col min="3044" max="3044" width="4.85546875" bestFit="1" customWidth="1"/>
    <col min="3045" max="3045" width="3.42578125" bestFit="1" customWidth="1"/>
    <col min="3046" max="3047" width="7.85546875" bestFit="1" customWidth="1"/>
    <col min="3048" max="3048" width="10.42578125" bestFit="1" customWidth="1"/>
    <col min="3049" max="3049" width="7.85546875" bestFit="1" customWidth="1"/>
    <col min="3050" max="3050" width="10.42578125" bestFit="1" customWidth="1"/>
    <col min="3051" max="3051" width="7.85546875" bestFit="1" customWidth="1"/>
    <col min="3052" max="3052" width="10.42578125" bestFit="1" customWidth="1"/>
    <col min="3053" max="3053" width="7.85546875" bestFit="1" customWidth="1"/>
    <col min="3054" max="3054" width="10.42578125" bestFit="1" customWidth="1"/>
    <col min="3055" max="3055" width="7.85546875" bestFit="1" customWidth="1"/>
    <col min="3056" max="3056" width="10.42578125" bestFit="1" customWidth="1"/>
    <col min="3057" max="3057" width="7.85546875" bestFit="1" customWidth="1"/>
    <col min="3058" max="3058" width="10.42578125" bestFit="1" customWidth="1"/>
    <col min="3059" max="3059" width="7.85546875" bestFit="1" customWidth="1"/>
    <col min="3060" max="3060" width="10.42578125" bestFit="1" customWidth="1"/>
    <col min="3061" max="3061" width="7.85546875" bestFit="1" customWidth="1"/>
    <col min="3062" max="3062" width="10.42578125" bestFit="1" customWidth="1"/>
    <col min="3063" max="3063" width="7.85546875" bestFit="1" customWidth="1"/>
    <col min="3064" max="3064" width="10.42578125" bestFit="1" customWidth="1"/>
    <col min="3065" max="3065" width="7.85546875" bestFit="1" customWidth="1"/>
    <col min="3066" max="3066" width="10.42578125" bestFit="1" customWidth="1"/>
    <col min="3067" max="3067" width="7.85546875" bestFit="1" customWidth="1"/>
    <col min="3068" max="3068" width="10.42578125" bestFit="1" customWidth="1"/>
    <col min="3069" max="3069" width="7.85546875" bestFit="1" customWidth="1"/>
    <col min="3070" max="3070" width="10.42578125" bestFit="1" customWidth="1"/>
    <col min="3071" max="3071" width="7.85546875" bestFit="1" customWidth="1"/>
    <col min="3072" max="3072" width="10.42578125" bestFit="1" customWidth="1"/>
    <col min="3073" max="3073" width="6.85546875" bestFit="1" customWidth="1"/>
    <col min="3074" max="3074" width="9.42578125" bestFit="1" customWidth="1"/>
    <col min="3075" max="3075" width="7.85546875" bestFit="1" customWidth="1"/>
    <col min="3076" max="3076" width="10.42578125" bestFit="1" customWidth="1"/>
    <col min="3077" max="3077" width="7.85546875" bestFit="1" customWidth="1"/>
    <col min="3078" max="3078" width="10.42578125" bestFit="1" customWidth="1"/>
    <col min="3079" max="3079" width="7.85546875" bestFit="1" customWidth="1"/>
    <col min="3080" max="3080" width="10.42578125" bestFit="1" customWidth="1"/>
    <col min="3081" max="3081" width="7.85546875" bestFit="1" customWidth="1"/>
    <col min="3082" max="3082" width="10.42578125" bestFit="1" customWidth="1"/>
    <col min="3083" max="3083" width="7.85546875" bestFit="1" customWidth="1"/>
    <col min="3084" max="3084" width="10.42578125" bestFit="1" customWidth="1"/>
    <col min="3085" max="3085" width="7.85546875" bestFit="1" customWidth="1"/>
    <col min="3086" max="3086" width="10.42578125" bestFit="1" customWidth="1"/>
    <col min="3087" max="3087" width="7.85546875" bestFit="1" customWidth="1"/>
    <col min="3088" max="3088" width="10.42578125" bestFit="1" customWidth="1"/>
    <col min="3089" max="3089" width="7.85546875" bestFit="1" customWidth="1"/>
    <col min="3090" max="3090" width="10.42578125" bestFit="1" customWidth="1"/>
    <col min="3091" max="3091" width="7.85546875" bestFit="1" customWidth="1"/>
    <col min="3092" max="3092" width="10.42578125" bestFit="1" customWidth="1"/>
    <col min="3093" max="3093" width="7.85546875" bestFit="1" customWidth="1"/>
    <col min="3094" max="3094" width="10.42578125" bestFit="1" customWidth="1"/>
    <col min="3095" max="3095" width="7.85546875" bestFit="1" customWidth="1"/>
    <col min="3096" max="3096" width="10.42578125" bestFit="1" customWidth="1"/>
    <col min="3097" max="3097" width="7.85546875" bestFit="1" customWidth="1"/>
    <col min="3098" max="3098" width="10.42578125" bestFit="1" customWidth="1"/>
    <col min="3099" max="3099" width="7.85546875" bestFit="1" customWidth="1"/>
    <col min="3100" max="3100" width="10.42578125" bestFit="1" customWidth="1"/>
    <col min="3101" max="3101" width="7.85546875" bestFit="1" customWidth="1"/>
    <col min="3102" max="3102" width="10.42578125" bestFit="1" customWidth="1"/>
    <col min="3103" max="3103" width="7.85546875" bestFit="1" customWidth="1"/>
    <col min="3104" max="3104" width="10.42578125" bestFit="1" customWidth="1"/>
    <col min="3105" max="3105" width="7.85546875" bestFit="1" customWidth="1"/>
    <col min="3106" max="3106" width="10.42578125" bestFit="1" customWidth="1"/>
    <col min="3107" max="3107" width="7.85546875" bestFit="1" customWidth="1"/>
    <col min="3108" max="3108" width="10.42578125" bestFit="1" customWidth="1"/>
    <col min="3109" max="3109" width="7.85546875" bestFit="1" customWidth="1"/>
    <col min="3110" max="3110" width="10.42578125" bestFit="1" customWidth="1"/>
    <col min="3111" max="3111" width="7.85546875" bestFit="1" customWidth="1"/>
    <col min="3112" max="3112" width="10.42578125" bestFit="1" customWidth="1"/>
    <col min="3113" max="3113" width="7.85546875" bestFit="1" customWidth="1"/>
    <col min="3114" max="3114" width="10.42578125" bestFit="1" customWidth="1"/>
    <col min="3115" max="3115" width="7.85546875" bestFit="1" customWidth="1"/>
    <col min="3116" max="3116" width="10.42578125" bestFit="1" customWidth="1"/>
    <col min="3117" max="3117" width="7.85546875" bestFit="1" customWidth="1"/>
    <col min="3118" max="3118" width="10.42578125" bestFit="1" customWidth="1"/>
    <col min="3119" max="3119" width="6.85546875" bestFit="1" customWidth="1"/>
    <col min="3120" max="3120" width="9.42578125" bestFit="1" customWidth="1"/>
    <col min="3121" max="3121" width="7.85546875" bestFit="1" customWidth="1"/>
    <col min="3122" max="3122" width="3.42578125" bestFit="1" customWidth="1"/>
    <col min="3123" max="3123" width="10.42578125" bestFit="1" customWidth="1"/>
    <col min="3124" max="3124" width="7.85546875" bestFit="1" customWidth="1"/>
    <col min="3125" max="3125" width="10.42578125" bestFit="1" customWidth="1"/>
    <col min="3126" max="3126" width="7.85546875" bestFit="1" customWidth="1"/>
    <col min="3127" max="3127" width="10.42578125" bestFit="1" customWidth="1"/>
    <col min="3128" max="3128" width="7.85546875" bestFit="1" customWidth="1"/>
    <col min="3129" max="3129" width="10.42578125" bestFit="1" customWidth="1"/>
    <col min="3130" max="3130" width="7.85546875" bestFit="1" customWidth="1"/>
    <col min="3131" max="3131" width="10.42578125" bestFit="1" customWidth="1"/>
    <col min="3132" max="3132" width="7.85546875" bestFit="1" customWidth="1"/>
    <col min="3133" max="3133" width="10.42578125" bestFit="1" customWidth="1"/>
    <col min="3134" max="3134" width="6.85546875" bestFit="1" customWidth="1"/>
    <col min="3135" max="3135" width="9.42578125" bestFit="1" customWidth="1"/>
    <col min="3136" max="3136" width="7.85546875" bestFit="1" customWidth="1"/>
    <col min="3137" max="3137" width="10.42578125" bestFit="1" customWidth="1"/>
    <col min="3138" max="3138" width="4.85546875" bestFit="1" customWidth="1"/>
    <col min="3139" max="3140" width="7.85546875" bestFit="1" customWidth="1"/>
    <col min="3141" max="3141" width="10.42578125" bestFit="1" customWidth="1"/>
    <col min="3142" max="3142" width="7.85546875" bestFit="1" customWidth="1"/>
    <col min="3143" max="3143" width="10.42578125" bestFit="1" customWidth="1"/>
    <col min="3144" max="3144" width="7.85546875" bestFit="1" customWidth="1"/>
    <col min="3145" max="3145" width="10.42578125" bestFit="1" customWidth="1"/>
    <col min="3146" max="3146" width="7.85546875" bestFit="1" customWidth="1"/>
    <col min="3147" max="3147" width="10.42578125" bestFit="1" customWidth="1"/>
    <col min="3148" max="3148" width="7.85546875" bestFit="1" customWidth="1"/>
    <col min="3149" max="3149" width="10.42578125" bestFit="1" customWidth="1"/>
    <col min="3150" max="3150" width="7.85546875" bestFit="1" customWidth="1"/>
    <col min="3151" max="3151" width="10.42578125" bestFit="1" customWidth="1"/>
    <col min="3152" max="3152" width="6.85546875" bestFit="1" customWidth="1"/>
    <col min="3153" max="3153" width="9.42578125" bestFit="1" customWidth="1"/>
    <col min="3154" max="3154" width="7.85546875" bestFit="1" customWidth="1"/>
    <col min="3155" max="3155" width="10.42578125" bestFit="1" customWidth="1"/>
    <col min="3156" max="3156" width="7.85546875" bestFit="1" customWidth="1"/>
    <col min="3157" max="3157" width="10.42578125" bestFit="1" customWidth="1"/>
    <col min="3158" max="3158" width="6.85546875" bestFit="1" customWidth="1"/>
    <col min="3159" max="3159" width="9.42578125" bestFit="1" customWidth="1"/>
    <col min="3160" max="3160" width="7.85546875" bestFit="1" customWidth="1"/>
    <col min="3161" max="3161" width="10.42578125" bestFit="1" customWidth="1"/>
    <col min="3162" max="3162" width="7.85546875" bestFit="1" customWidth="1"/>
    <col min="3163" max="3163" width="10.42578125" bestFit="1" customWidth="1"/>
    <col min="3164" max="3164" width="7.85546875" bestFit="1" customWidth="1"/>
    <col min="3165" max="3165" width="10.42578125" bestFit="1" customWidth="1"/>
    <col min="3166" max="3166" width="7.85546875" bestFit="1" customWidth="1"/>
    <col min="3167" max="3167" width="10.42578125" bestFit="1" customWidth="1"/>
    <col min="3168" max="3168" width="7.85546875" bestFit="1" customWidth="1"/>
    <col min="3169" max="3169" width="10.42578125" bestFit="1" customWidth="1"/>
    <col min="3170" max="3170" width="7.85546875" bestFit="1" customWidth="1"/>
    <col min="3171" max="3171" width="10.42578125" bestFit="1" customWidth="1"/>
    <col min="3172" max="3172" width="7.85546875" bestFit="1" customWidth="1"/>
    <col min="3173" max="3173" width="10.42578125" bestFit="1" customWidth="1"/>
    <col min="3174" max="3174" width="7.85546875" bestFit="1" customWidth="1"/>
    <col min="3175" max="3175" width="10.42578125" bestFit="1" customWidth="1"/>
    <col min="3176" max="3176" width="7.85546875" bestFit="1" customWidth="1"/>
    <col min="3177" max="3177" width="10.42578125" bestFit="1" customWidth="1"/>
    <col min="3178" max="3178" width="7.85546875" bestFit="1" customWidth="1"/>
    <col min="3179" max="3179" width="10.42578125" bestFit="1" customWidth="1"/>
    <col min="3180" max="3180" width="7.85546875" bestFit="1" customWidth="1"/>
    <col min="3181" max="3181" width="10.42578125" bestFit="1" customWidth="1"/>
    <col min="3182" max="3182" width="7.85546875" bestFit="1" customWidth="1"/>
    <col min="3183" max="3183" width="10.42578125" bestFit="1" customWidth="1"/>
    <col min="3184" max="3184" width="7.85546875" bestFit="1" customWidth="1"/>
    <col min="3185" max="3185" width="10.42578125" bestFit="1" customWidth="1"/>
    <col min="3186" max="3186" width="7.85546875" bestFit="1" customWidth="1"/>
    <col min="3187" max="3187" width="10.42578125" bestFit="1" customWidth="1"/>
    <col min="3188" max="3188" width="7.85546875" bestFit="1" customWidth="1"/>
    <col min="3189" max="3189" width="10.42578125" bestFit="1" customWidth="1"/>
    <col min="3190" max="3190" width="7.85546875" bestFit="1" customWidth="1"/>
    <col min="3191" max="3191" width="10.42578125" bestFit="1" customWidth="1"/>
    <col min="3192" max="3192" width="7.85546875" bestFit="1" customWidth="1"/>
    <col min="3193" max="3193" width="10.42578125" bestFit="1" customWidth="1"/>
    <col min="3194" max="3194" width="6.85546875" bestFit="1" customWidth="1"/>
    <col min="3195" max="3195" width="9.42578125" bestFit="1" customWidth="1"/>
    <col min="3196" max="3196" width="7.85546875" bestFit="1" customWidth="1"/>
    <col min="3197" max="3197" width="10.42578125" bestFit="1" customWidth="1"/>
    <col min="3198" max="3198" width="7.85546875" bestFit="1" customWidth="1"/>
    <col min="3199" max="3199" width="10.42578125" bestFit="1" customWidth="1"/>
    <col min="3200" max="3200" width="7.85546875" bestFit="1" customWidth="1"/>
    <col min="3201" max="3201" width="10.42578125" bestFit="1" customWidth="1"/>
    <col min="3202" max="3202" width="6.85546875" bestFit="1" customWidth="1"/>
    <col min="3203" max="3203" width="9.42578125" bestFit="1" customWidth="1"/>
    <col min="3204" max="3204" width="7.85546875" bestFit="1" customWidth="1"/>
    <col min="3205" max="3205" width="10.42578125" bestFit="1" customWidth="1"/>
    <col min="3206" max="3206" width="7.85546875" bestFit="1" customWidth="1"/>
    <col min="3207" max="3207" width="10.42578125" bestFit="1" customWidth="1"/>
    <col min="3208" max="3208" width="7.85546875" bestFit="1" customWidth="1"/>
    <col min="3209" max="3209" width="10.42578125" bestFit="1" customWidth="1"/>
    <col min="3210" max="3210" width="7.85546875" bestFit="1" customWidth="1"/>
    <col min="3211" max="3211" width="10.42578125" bestFit="1" customWidth="1"/>
    <col min="3212" max="3212" width="7.85546875" bestFit="1" customWidth="1"/>
    <col min="3213" max="3213" width="10.42578125" bestFit="1" customWidth="1"/>
    <col min="3214" max="3214" width="7.85546875" bestFit="1" customWidth="1"/>
    <col min="3215" max="3215" width="10.42578125" bestFit="1" customWidth="1"/>
    <col min="3216" max="3216" width="7.85546875" bestFit="1" customWidth="1"/>
    <col min="3217" max="3217" width="10.42578125" bestFit="1" customWidth="1"/>
    <col min="3218" max="3218" width="7.85546875" bestFit="1" customWidth="1"/>
    <col min="3219" max="3219" width="10.42578125" bestFit="1" customWidth="1"/>
    <col min="3220" max="3220" width="7.85546875" bestFit="1" customWidth="1"/>
    <col min="3221" max="3221" width="10.42578125" bestFit="1" customWidth="1"/>
    <col min="3222" max="3222" width="7.85546875" bestFit="1" customWidth="1"/>
    <col min="3223" max="3223" width="10.42578125" bestFit="1" customWidth="1"/>
    <col min="3224" max="3224" width="7.85546875" bestFit="1" customWidth="1"/>
    <col min="3225" max="3225" width="10.42578125" bestFit="1" customWidth="1"/>
    <col min="3226" max="3226" width="7.85546875" bestFit="1" customWidth="1"/>
    <col min="3227" max="3227" width="10.42578125" bestFit="1" customWidth="1"/>
    <col min="3228" max="3228" width="7.85546875" bestFit="1" customWidth="1"/>
    <col min="3229" max="3229" width="10.42578125" bestFit="1" customWidth="1"/>
    <col min="3230" max="3230" width="7.85546875" bestFit="1" customWidth="1"/>
    <col min="3231" max="3231" width="3.42578125" bestFit="1" customWidth="1"/>
    <col min="3232" max="3232" width="10.42578125" bestFit="1" customWidth="1"/>
    <col min="3233" max="3233" width="7.85546875" bestFit="1" customWidth="1"/>
    <col min="3234" max="3234" width="10.42578125" bestFit="1" customWidth="1"/>
    <col min="3235" max="3235" width="7.85546875" bestFit="1" customWidth="1"/>
    <col min="3236" max="3236" width="10.42578125" bestFit="1" customWidth="1"/>
    <col min="3237" max="3237" width="7.85546875" bestFit="1" customWidth="1"/>
    <col min="3238" max="3238" width="10.42578125" bestFit="1" customWidth="1"/>
    <col min="3239" max="3239" width="7.85546875" bestFit="1" customWidth="1"/>
    <col min="3240" max="3240" width="10.42578125" bestFit="1" customWidth="1"/>
    <col min="3241" max="3241" width="7.85546875" bestFit="1" customWidth="1"/>
    <col min="3242" max="3242" width="10.42578125" bestFit="1" customWidth="1"/>
    <col min="3243" max="3243" width="7.85546875" bestFit="1" customWidth="1"/>
    <col min="3244" max="3244" width="10.42578125" bestFit="1" customWidth="1"/>
    <col min="3245" max="3245" width="7.85546875" bestFit="1" customWidth="1"/>
    <col min="3246" max="3246" width="10.42578125" bestFit="1" customWidth="1"/>
    <col min="3247" max="3247" width="7.85546875" bestFit="1" customWidth="1"/>
    <col min="3248" max="3248" width="10.42578125" bestFit="1" customWidth="1"/>
    <col min="3249" max="3249" width="7.85546875" bestFit="1" customWidth="1"/>
    <col min="3250" max="3250" width="10.42578125" bestFit="1" customWidth="1"/>
    <col min="3251" max="3251" width="7.85546875" bestFit="1" customWidth="1"/>
    <col min="3252" max="3252" width="10.42578125" bestFit="1" customWidth="1"/>
    <col min="3253" max="3253" width="7.85546875" bestFit="1" customWidth="1"/>
    <col min="3254" max="3254" width="10.42578125" bestFit="1" customWidth="1"/>
    <col min="3255" max="3255" width="7.85546875" bestFit="1" customWidth="1"/>
    <col min="3256" max="3256" width="10.42578125" bestFit="1" customWidth="1"/>
    <col min="3257" max="3257" width="7.85546875" bestFit="1" customWidth="1"/>
    <col min="3258" max="3258" width="10.42578125" bestFit="1" customWidth="1"/>
    <col min="3259" max="3259" width="7.85546875" bestFit="1" customWidth="1"/>
    <col min="3260" max="3260" width="10.42578125" bestFit="1" customWidth="1"/>
    <col min="3261" max="3261" width="4.85546875" bestFit="1" customWidth="1"/>
    <col min="3262" max="3262" width="3.42578125" bestFit="1" customWidth="1"/>
    <col min="3263" max="3264" width="7.85546875" bestFit="1" customWidth="1"/>
    <col min="3265" max="3265" width="10.42578125" bestFit="1" customWidth="1"/>
    <col min="3266" max="3266" width="7.85546875" bestFit="1" customWidth="1"/>
    <col min="3267" max="3267" width="10.42578125" bestFit="1" customWidth="1"/>
    <col min="3268" max="3268" width="7.85546875" bestFit="1" customWidth="1"/>
    <col min="3269" max="3269" width="10.42578125" bestFit="1" customWidth="1"/>
    <col min="3270" max="3270" width="7.85546875" bestFit="1" customWidth="1"/>
    <col min="3271" max="3271" width="10.42578125" bestFit="1" customWidth="1"/>
    <col min="3272" max="3272" width="7.85546875" bestFit="1" customWidth="1"/>
    <col min="3273" max="3273" width="10.42578125" bestFit="1" customWidth="1"/>
    <col min="3274" max="3274" width="7.85546875" bestFit="1" customWidth="1"/>
    <col min="3275" max="3275" width="10.42578125" bestFit="1" customWidth="1"/>
    <col min="3276" max="3276" width="7.85546875" bestFit="1" customWidth="1"/>
    <col min="3277" max="3277" width="10.42578125" bestFit="1" customWidth="1"/>
    <col min="3278" max="3278" width="7.85546875" bestFit="1" customWidth="1"/>
    <col min="3279" max="3279" width="10.42578125" bestFit="1" customWidth="1"/>
    <col min="3280" max="3280" width="7.85546875" bestFit="1" customWidth="1"/>
    <col min="3281" max="3281" width="10.42578125" bestFit="1" customWidth="1"/>
    <col min="3282" max="3282" width="7.85546875" bestFit="1" customWidth="1"/>
    <col min="3283" max="3283" width="10.42578125" bestFit="1" customWidth="1"/>
    <col min="3284" max="3284" width="7.85546875" bestFit="1" customWidth="1"/>
    <col min="3285" max="3285" width="10.42578125" bestFit="1" customWidth="1"/>
    <col min="3286" max="3286" width="7.85546875" bestFit="1" customWidth="1"/>
    <col min="3287" max="3287" width="10.42578125" bestFit="1" customWidth="1"/>
    <col min="3288" max="3288" width="7.85546875" bestFit="1" customWidth="1"/>
    <col min="3289" max="3289" width="10.42578125" bestFit="1" customWidth="1"/>
    <col min="3290" max="3290" width="6.85546875" bestFit="1" customWidth="1"/>
    <col min="3291" max="3291" width="9.42578125" bestFit="1" customWidth="1"/>
    <col min="3292" max="3292" width="7.85546875" bestFit="1" customWidth="1"/>
    <col min="3293" max="3293" width="10.42578125" bestFit="1" customWidth="1"/>
    <col min="3294" max="3294" width="7.85546875" bestFit="1" customWidth="1"/>
    <col min="3295" max="3295" width="10.42578125" bestFit="1" customWidth="1"/>
    <col min="3296" max="3296" width="7.85546875" bestFit="1" customWidth="1"/>
    <col min="3297" max="3297" width="10.42578125" bestFit="1" customWidth="1"/>
    <col min="3298" max="3298" width="7.85546875" bestFit="1" customWidth="1"/>
    <col min="3299" max="3299" width="10.42578125" bestFit="1" customWidth="1"/>
    <col min="3300" max="3300" width="7.85546875" bestFit="1" customWidth="1"/>
    <col min="3301" max="3301" width="10.42578125" bestFit="1" customWidth="1"/>
    <col min="3302" max="3302" width="7.85546875" bestFit="1" customWidth="1"/>
    <col min="3303" max="3303" width="10.42578125" bestFit="1" customWidth="1"/>
    <col min="3304" max="3304" width="7.85546875" bestFit="1" customWidth="1"/>
    <col min="3305" max="3305" width="10.42578125" bestFit="1" customWidth="1"/>
    <col min="3306" max="3306" width="7.85546875" bestFit="1" customWidth="1"/>
    <col min="3307" max="3307" width="10.42578125" bestFit="1" customWidth="1"/>
    <col min="3308" max="3308" width="7.85546875" bestFit="1" customWidth="1"/>
    <col min="3309" max="3309" width="10.42578125" bestFit="1" customWidth="1"/>
    <col min="3310" max="3310" width="4.85546875" bestFit="1" customWidth="1"/>
    <col min="3311" max="3312" width="7.85546875" bestFit="1" customWidth="1"/>
    <col min="3313" max="3313" width="10.42578125" bestFit="1" customWidth="1"/>
    <col min="3314" max="3314" width="7.85546875" bestFit="1" customWidth="1"/>
    <col min="3315" max="3315" width="10.42578125" bestFit="1" customWidth="1"/>
    <col min="3316" max="3316" width="7.85546875" bestFit="1" customWidth="1"/>
    <col min="3317" max="3317" width="10.42578125" bestFit="1" customWidth="1"/>
    <col min="3318" max="3318" width="7.85546875" bestFit="1" customWidth="1"/>
    <col min="3319" max="3319" width="10.42578125" bestFit="1" customWidth="1"/>
    <col min="3320" max="3320" width="7.85546875" bestFit="1" customWidth="1"/>
    <col min="3321" max="3321" width="10.42578125" bestFit="1" customWidth="1"/>
    <col min="3322" max="3322" width="7.85546875" bestFit="1" customWidth="1"/>
    <col min="3323" max="3323" width="10.42578125" bestFit="1" customWidth="1"/>
    <col min="3324" max="3324" width="7.85546875" bestFit="1" customWidth="1"/>
    <col min="3325" max="3325" width="10.42578125" bestFit="1" customWidth="1"/>
    <col min="3326" max="3326" width="7.85546875" bestFit="1" customWidth="1"/>
    <col min="3327" max="3327" width="10.42578125" bestFit="1" customWidth="1"/>
    <col min="3328" max="3328" width="7.85546875" bestFit="1" customWidth="1"/>
    <col min="3329" max="3329" width="3.42578125" bestFit="1" customWidth="1"/>
    <col min="3330" max="3330" width="10.42578125" bestFit="1" customWidth="1"/>
    <col min="3331" max="3331" width="7.85546875" bestFit="1" customWidth="1"/>
    <col min="3332" max="3332" width="10.42578125" bestFit="1" customWidth="1"/>
    <col min="3333" max="3333" width="7.85546875" bestFit="1" customWidth="1"/>
    <col min="3334" max="3334" width="10.42578125" bestFit="1" customWidth="1"/>
    <col min="3335" max="3335" width="6.85546875" bestFit="1" customWidth="1"/>
    <col min="3336" max="3336" width="9.42578125" bestFit="1" customWidth="1"/>
    <col min="3337" max="3337" width="7.85546875" bestFit="1" customWidth="1"/>
    <col min="3338" max="3338" width="10.42578125" bestFit="1" customWidth="1"/>
    <col min="3339" max="3339" width="7.85546875" bestFit="1" customWidth="1"/>
    <col min="3340" max="3340" width="10.42578125" bestFit="1" customWidth="1"/>
    <col min="3341" max="3341" width="7.85546875" bestFit="1" customWidth="1"/>
    <col min="3342" max="3342" width="10.42578125" bestFit="1" customWidth="1"/>
    <col min="3343" max="3343" width="4.85546875" bestFit="1" customWidth="1"/>
    <col min="3344" max="3345" width="7.85546875" bestFit="1" customWidth="1"/>
    <col min="3346" max="3346" width="10.42578125" bestFit="1" customWidth="1"/>
    <col min="3347" max="3347" width="7.85546875" bestFit="1" customWidth="1"/>
    <col min="3348" max="3348" width="10.42578125" bestFit="1" customWidth="1"/>
    <col min="3349" max="3349" width="7.85546875" bestFit="1" customWidth="1"/>
    <col min="3350" max="3350" width="10.42578125" bestFit="1" customWidth="1"/>
    <col min="3351" max="3351" width="7.85546875" bestFit="1" customWidth="1"/>
    <col min="3352" max="3352" width="10.42578125" bestFit="1" customWidth="1"/>
    <col min="3353" max="3353" width="7.85546875" bestFit="1" customWidth="1"/>
    <col min="3354" max="3354" width="10.42578125" bestFit="1" customWidth="1"/>
    <col min="3355" max="3355" width="7.85546875" bestFit="1" customWidth="1"/>
    <col min="3356" max="3356" width="10.42578125" bestFit="1" customWidth="1"/>
    <col min="3357" max="3357" width="7.85546875" bestFit="1" customWidth="1"/>
    <col min="3358" max="3358" width="10.42578125" bestFit="1" customWidth="1"/>
    <col min="3359" max="3359" width="7.85546875" bestFit="1" customWidth="1"/>
    <col min="3360" max="3360" width="10.42578125" bestFit="1" customWidth="1"/>
    <col min="3361" max="3361" width="6.85546875" bestFit="1" customWidth="1"/>
    <col min="3362" max="3362" width="9.42578125" bestFit="1" customWidth="1"/>
    <col min="3363" max="3363" width="7.85546875" bestFit="1" customWidth="1"/>
    <col min="3364" max="3364" width="10.42578125" bestFit="1" customWidth="1"/>
    <col min="3365" max="3365" width="7.85546875" bestFit="1" customWidth="1"/>
    <col min="3366" max="3366" width="10.42578125" bestFit="1" customWidth="1"/>
    <col min="3367" max="3367" width="7.85546875" bestFit="1" customWidth="1"/>
    <col min="3368" max="3368" width="10.42578125" bestFit="1" customWidth="1"/>
    <col min="3369" max="3369" width="7.85546875" bestFit="1" customWidth="1"/>
    <col min="3370" max="3370" width="10.42578125" bestFit="1" customWidth="1"/>
    <col min="3371" max="3371" width="7.85546875" bestFit="1" customWidth="1"/>
    <col min="3372" max="3372" width="10.42578125" bestFit="1" customWidth="1"/>
    <col min="3373" max="3373" width="7.85546875" bestFit="1" customWidth="1"/>
    <col min="3374" max="3374" width="10.42578125" bestFit="1" customWidth="1"/>
    <col min="3375" max="3375" width="6.85546875" bestFit="1" customWidth="1"/>
    <col min="3376" max="3376" width="9.42578125" bestFit="1" customWidth="1"/>
    <col min="3377" max="3377" width="7.85546875" bestFit="1" customWidth="1"/>
    <col min="3378" max="3378" width="10.42578125" bestFit="1" customWidth="1"/>
    <col min="3379" max="3379" width="7.85546875" bestFit="1" customWidth="1"/>
    <col min="3380" max="3380" width="3.42578125" bestFit="1" customWidth="1"/>
    <col min="3381" max="3381" width="10.42578125" bestFit="1" customWidth="1"/>
    <col min="3382" max="3382" width="7.85546875" bestFit="1" customWidth="1"/>
    <col min="3383" max="3383" width="10.42578125" bestFit="1" customWidth="1"/>
    <col min="3384" max="3384" width="7.85546875" bestFit="1" customWidth="1"/>
    <col min="3385" max="3385" width="10.42578125" bestFit="1" customWidth="1"/>
    <col min="3386" max="3386" width="6.85546875" bestFit="1" customWidth="1"/>
    <col min="3387" max="3387" width="9.42578125" bestFit="1" customWidth="1"/>
    <col min="3388" max="3388" width="7.85546875" bestFit="1" customWidth="1"/>
    <col min="3389" max="3389" width="10.42578125" bestFit="1" customWidth="1"/>
    <col min="3390" max="3390" width="7.85546875" bestFit="1" customWidth="1"/>
    <col min="3391" max="3391" width="10.42578125" bestFit="1" customWidth="1"/>
    <col min="3392" max="3392" width="7.85546875" bestFit="1" customWidth="1"/>
    <col min="3393" max="3393" width="10.42578125" bestFit="1" customWidth="1"/>
    <col min="3394" max="3394" width="7.85546875" bestFit="1" customWidth="1"/>
    <col min="3395" max="3395" width="10.42578125" bestFit="1" customWidth="1"/>
    <col min="3396" max="3396" width="7.85546875" bestFit="1" customWidth="1"/>
    <col min="3397" max="3397" width="10.42578125" bestFit="1" customWidth="1"/>
    <col min="3398" max="3398" width="7.85546875" bestFit="1" customWidth="1"/>
    <col min="3399" max="3399" width="10.42578125" bestFit="1" customWidth="1"/>
    <col min="3400" max="3400" width="7.85546875" bestFit="1" customWidth="1"/>
    <col min="3401" max="3401" width="10.42578125" bestFit="1" customWidth="1"/>
    <col min="3402" max="3402" width="7.85546875" bestFit="1" customWidth="1"/>
    <col min="3403" max="3403" width="10.42578125" bestFit="1" customWidth="1"/>
    <col min="3404" max="3404" width="7.85546875" bestFit="1" customWidth="1"/>
    <col min="3405" max="3405" width="10.42578125" bestFit="1" customWidth="1"/>
    <col min="3406" max="3406" width="4.85546875" bestFit="1" customWidth="1"/>
    <col min="3407" max="3407" width="7.85546875" bestFit="1" customWidth="1"/>
    <col min="3408" max="3408" width="6.85546875" bestFit="1" customWidth="1"/>
    <col min="3409" max="3409" width="9.42578125" bestFit="1" customWidth="1"/>
    <col min="3410" max="3410" width="7.85546875" bestFit="1" customWidth="1"/>
    <col min="3411" max="3411" width="10.42578125" bestFit="1" customWidth="1"/>
    <col min="3412" max="3412" width="7.85546875" bestFit="1" customWidth="1"/>
    <col min="3413" max="3413" width="10.42578125" bestFit="1" customWidth="1"/>
    <col min="3414" max="3414" width="7.85546875" bestFit="1" customWidth="1"/>
    <col min="3415" max="3415" width="10.42578125" bestFit="1" customWidth="1"/>
    <col min="3416" max="3416" width="6.85546875" bestFit="1" customWidth="1"/>
    <col min="3417" max="3417" width="9.42578125" bestFit="1" customWidth="1"/>
    <col min="3418" max="3418" width="7.85546875" bestFit="1" customWidth="1"/>
    <col min="3419" max="3419" width="10.42578125" bestFit="1" customWidth="1"/>
    <col min="3420" max="3420" width="7.85546875" bestFit="1" customWidth="1"/>
    <col min="3421" max="3421" width="10.42578125" bestFit="1" customWidth="1"/>
    <col min="3422" max="3422" width="7.85546875" bestFit="1" customWidth="1"/>
    <col min="3423" max="3423" width="10.42578125" bestFit="1" customWidth="1"/>
    <col min="3424" max="3424" width="7.85546875" bestFit="1" customWidth="1"/>
    <col min="3425" max="3425" width="10.42578125" bestFit="1" customWidth="1"/>
    <col min="3426" max="3426" width="7.85546875" bestFit="1" customWidth="1"/>
    <col min="3427" max="3427" width="10.42578125" bestFit="1" customWidth="1"/>
    <col min="3428" max="3428" width="7.85546875" bestFit="1" customWidth="1"/>
    <col min="3429" max="3429" width="10.42578125" bestFit="1" customWidth="1"/>
    <col min="3430" max="3430" width="7.85546875" bestFit="1" customWidth="1"/>
    <col min="3431" max="3431" width="10.42578125" bestFit="1" customWidth="1"/>
    <col min="3432" max="3432" width="7.85546875" bestFit="1" customWidth="1"/>
    <col min="3433" max="3433" width="10.42578125" bestFit="1" customWidth="1"/>
    <col min="3434" max="3434" width="4.85546875" bestFit="1" customWidth="1"/>
    <col min="3435" max="3436" width="7.85546875" bestFit="1" customWidth="1"/>
    <col min="3437" max="3437" width="10.42578125" bestFit="1" customWidth="1"/>
    <col min="3438" max="3438" width="7.85546875" bestFit="1" customWidth="1"/>
    <col min="3439" max="3439" width="10.42578125" bestFit="1" customWidth="1"/>
    <col min="3440" max="3440" width="7.85546875" bestFit="1" customWidth="1"/>
    <col min="3441" max="3441" width="10.42578125" bestFit="1" customWidth="1"/>
    <col min="3442" max="3442" width="7.85546875" bestFit="1" customWidth="1"/>
    <col min="3443" max="3443" width="10.42578125" bestFit="1" customWidth="1"/>
    <col min="3444" max="3444" width="7.85546875" bestFit="1" customWidth="1"/>
    <col min="3445" max="3445" width="10.42578125" bestFit="1" customWidth="1"/>
    <col min="3446" max="3446" width="7.85546875" bestFit="1" customWidth="1"/>
    <col min="3447" max="3447" width="10.42578125" bestFit="1" customWidth="1"/>
    <col min="3448" max="3448" width="6.85546875" bestFit="1" customWidth="1"/>
    <col min="3449" max="3449" width="9.42578125" bestFit="1" customWidth="1"/>
    <col min="3450" max="3450" width="7.85546875" bestFit="1" customWidth="1"/>
    <col min="3451" max="3451" width="10.42578125" bestFit="1" customWidth="1"/>
    <col min="3452" max="3452" width="7.85546875" bestFit="1" customWidth="1"/>
    <col min="3453" max="3453" width="10.42578125" bestFit="1" customWidth="1"/>
    <col min="3454" max="3454" width="7.85546875" bestFit="1" customWidth="1"/>
    <col min="3455" max="3455" width="10.42578125" bestFit="1" customWidth="1"/>
    <col min="3456" max="3456" width="6.85546875" bestFit="1" customWidth="1"/>
    <col min="3457" max="3457" width="9.42578125" bestFit="1" customWidth="1"/>
    <col min="3458" max="3458" width="7.85546875" bestFit="1" customWidth="1"/>
    <col min="3459" max="3459" width="10.42578125" bestFit="1" customWidth="1"/>
    <col min="3460" max="3460" width="7.85546875" bestFit="1" customWidth="1"/>
    <col min="3461" max="3461" width="10.42578125" bestFit="1" customWidth="1"/>
    <col min="3462" max="3462" width="6.85546875" bestFit="1" customWidth="1"/>
    <col min="3463" max="3463" width="9.42578125" bestFit="1" customWidth="1"/>
    <col min="3464" max="3464" width="7.85546875" bestFit="1" customWidth="1"/>
    <col min="3465" max="3465" width="10.42578125" bestFit="1" customWidth="1"/>
    <col min="3466" max="3466" width="7.85546875" bestFit="1" customWidth="1"/>
    <col min="3467" max="3467" width="10.42578125" bestFit="1" customWidth="1"/>
    <col min="3468" max="3468" width="6.85546875" bestFit="1" customWidth="1"/>
    <col min="3469" max="3469" width="9.42578125" bestFit="1" customWidth="1"/>
    <col min="3470" max="3470" width="7.85546875" bestFit="1" customWidth="1"/>
    <col min="3471" max="3471" width="10.42578125" bestFit="1" customWidth="1"/>
    <col min="3472" max="3472" width="7.85546875" bestFit="1" customWidth="1"/>
    <col min="3473" max="3473" width="10.42578125" bestFit="1" customWidth="1"/>
    <col min="3474" max="3474" width="6.85546875" bestFit="1" customWidth="1"/>
    <col min="3475" max="3475" width="9.42578125" bestFit="1" customWidth="1"/>
    <col min="3476" max="3476" width="7.85546875" bestFit="1" customWidth="1"/>
    <col min="3477" max="3477" width="10.42578125" bestFit="1" customWidth="1"/>
    <col min="3478" max="3478" width="7.85546875" bestFit="1" customWidth="1"/>
    <col min="3479" max="3479" width="10.42578125" bestFit="1" customWidth="1"/>
    <col min="3480" max="3480" width="7.85546875" bestFit="1" customWidth="1"/>
    <col min="3481" max="3481" width="10.42578125" bestFit="1" customWidth="1"/>
    <col min="3482" max="3482" width="7.85546875" bestFit="1" customWidth="1"/>
    <col min="3483" max="3483" width="10.42578125" bestFit="1" customWidth="1"/>
    <col min="3484" max="3484" width="7.85546875" bestFit="1" customWidth="1"/>
    <col min="3485" max="3485" width="10.42578125" bestFit="1" customWidth="1"/>
    <col min="3486" max="3486" width="7.85546875" bestFit="1" customWidth="1"/>
    <col min="3487" max="3487" width="10.42578125" bestFit="1" customWidth="1"/>
    <col min="3488" max="3488" width="7.85546875" bestFit="1" customWidth="1"/>
    <col min="3489" max="3489" width="10.42578125" bestFit="1" customWidth="1"/>
    <col min="3490" max="3490" width="7.85546875" bestFit="1" customWidth="1"/>
    <col min="3491" max="3491" width="10.42578125" bestFit="1" customWidth="1"/>
    <col min="3492" max="3492" width="7.85546875" bestFit="1" customWidth="1"/>
    <col min="3493" max="3493" width="10.42578125" bestFit="1" customWidth="1"/>
    <col min="3494" max="3494" width="6.85546875" bestFit="1" customWidth="1"/>
    <col min="3495" max="3495" width="9.42578125" bestFit="1" customWidth="1"/>
    <col min="3496" max="3496" width="7.85546875" bestFit="1" customWidth="1"/>
    <col min="3497" max="3497" width="10.42578125" bestFit="1" customWidth="1"/>
    <col min="3498" max="3498" width="7.85546875" bestFit="1" customWidth="1"/>
    <col min="3499" max="3499" width="10.42578125" bestFit="1" customWidth="1"/>
    <col min="3500" max="3500" width="7.85546875" bestFit="1" customWidth="1"/>
    <col min="3501" max="3501" width="3.42578125" bestFit="1" customWidth="1"/>
    <col min="3502" max="3502" width="10.42578125" bestFit="1" customWidth="1"/>
    <col min="3503" max="3503" width="7.85546875" bestFit="1" customWidth="1"/>
    <col min="3504" max="3504" width="10.42578125" bestFit="1" customWidth="1"/>
    <col min="3505" max="3505" width="7.85546875" bestFit="1" customWidth="1"/>
    <col min="3506" max="3506" width="10.42578125" bestFit="1" customWidth="1"/>
    <col min="3507" max="3507" width="7.85546875" bestFit="1" customWidth="1"/>
    <col min="3508" max="3508" width="10.42578125" bestFit="1" customWidth="1"/>
    <col min="3509" max="3509" width="7.85546875" bestFit="1" customWidth="1"/>
    <col min="3510" max="3510" width="10.42578125" bestFit="1" customWidth="1"/>
    <col min="3511" max="3511" width="7.85546875" bestFit="1" customWidth="1"/>
    <col min="3512" max="3512" width="10.42578125" bestFit="1" customWidth="1"/>
    <col min="3513" max="3513" width="7.85546875" bestFit="1" customWidth="1"/>
    <col min="3514" max="3514" width="10.42578125" bestFit="1" customWidth="1"/>
    <col min="3515" max="3515" width="7.85546875" bestFit="1" customWidth="1"/>
    <col min="3516" max="3516" width="10.42578125" bestFit="1" customWidth="1"/>
    <col min="3517" max="3517" width="7.85546875" bestFit="1" customWidth="1"/>
    <col min="3518" max="3518" width="10.42578125" bestFit="1" customWidth="1"/>
    <col min="3519" max="3519" width="7.85546875" bestFit="1" customWidth="1"/>
    <col min="3520" max="3520" width="10.42578125" bestFit="1" customWidth="1"/>
    <col min="3521" max="3521" width="7.85546875" bestFit="1" customWidth="1"/>
    <col min="3522" max="3522" width="10.42578125" bestFit="1" customWidth="1"/>
    <col min="3523" max="3523" width="7.85546875" bestFit="1" customWidth="1"/>
    <col min="3524" max="3524" width="10.42578125" bestFit="1" customWidth="1"/>
    <col min="3525" max="3525" width="7.85546875" bestFit="1" customWidth="1"/>
    <col min="3526" max="3526" width="10.42578125" bestFit="1" customWidth="1"/>
    <col min="3527" max="3527" width="7.85546875" bestFit="1" customWidth="1"/>
    <col min="3528" max="3528" width="10.42578125" bestFit="1" customWidth="1"/>
    <col min="3529" max="3529" width="7.85546875" bestFit="1" customWidth="1"/>
    <col min="3530" max="3530" width="10.42578125" bestFit="1" customWidth="1"/>
    <col min="3531" max="3531" width="7.85546875" bestFit="1" customWidth="1"/>
    <col min="3532" max="3532" width="10.42578125" bestFit="1" customWidth="1"/>
    <col min="3533" max="3533" width="7.85546875" bestFit="1" customWidth="1"/>
    <col min="3534" max="3534" width="10.42578125" bestFit="1" customWidth="1"/>
    <col min="3535" max="3535" width="7.85546875" bestFit="1" customWidth="1"/>
    <col min="3536" max="3536" width="10.42578125" bestFit="1" customWidth="1"/>
    <col min="3537" max="3537" width="7.85546875" bestFit="1" customWidth="1"/>
    <col min="3538" max="3538" width="10.42578125" bestFit="1" customWidth="1"/>
    <col min="3539" max="3539" width="7.85546875" bestFit="1" customWidth="1"/>
    <col min="3540" max="3540" width="10.42578125" bestFit="1" customWidth="1"/>
    <col min="3541" max="3541" width="7.85546875" bestFit="1" customWidth="1"/>
    <col min="3542" max="3542" width="10.42578125" bestFit="1" customWidth="1"/>
    <col min="3543" max="3543" width="7.85546875" bestFit="1" customWidth="1"/>
    <col min="3544" max="3544" width="10.42578125" bestFit="1" customWidth="1"/>
    <col min="3545" max="3545" width="7.85546875" bestFit="1" customWidth="1"/>
    <col min="3546" max="3546" width="10.42578125" bestFit="1" customWidth="1"/>
    <col min="3547" max="3547" width="7.85546875" bestFit="1" customWidth="1"/>
    <col min="3548" max="3548" width="10.42578125" bestFit="1" customWidth="1"/>
    <col min="3549" max="3549" width="7.85546875" bestFit="1" customWidth="1"/>
    <col min="3550" max="3550" width="10.42578125" bestFit="1" customWidth="1"/>
    <col min="3551" max="3551" width="6.85546875" bestFit="1" customWidth="1"/>
    <col min="3552" max="3552" width="9.42578125" bestFit="1" customWidth="1"/>
    <col min="3553" max="3553" width="7.85546875" bestFit="1" customWidth="1"/>
    <col min="3554" max="3554" width="10.42578125" bestFit="1" customWidth="1"/>
    <col min="3555" max="3555" width="7.85546875" bestFit="1" customWidth="1"/>
    <col min="3556" max="3556" width="10.42578125" bestFit="1" customWidth="1"/>
    <col min="3557" max="3557" width="6.85546875" bestFit="1" customWidth="1"/>
    <col min="3558" max="3558" width="9.42578125" bestFit="1" customWidth="1"/>
    <col min="3559" max="3559" width="7.85546875" bestFit="1" customWidth="1"/>
    <col min="3560" max="3560" width="10.42578125" bestFit="1" customWidth="1"/>
    <col min="3561" max="3561" width="7.85546875" bestFit="1" customWidth="1"/>
    <col min="3562" max="3562" width="10.42578125" bestFit="1" customWidth="1"/>
    <col min="3563" max="3563" width="7.85546875" bestFit="1" customWidth="1"/>
    <col min="3564" max="3564" width="10.42578125" bestFit="1" customWidth="1"/>
    <col min="3565" max="3565" width="7.85546875" bestFit="1" customWidth="1"/>
    <col min="3566" max="3566" width="10.42578125" bestFit="1" customWidth="1"/>
    <col min="3567" max="3567" width="7.85546875" bestFit="1" customWidth="1"/>
    <col min="3568" max="3568" width="10.42578125" bestFit="1" customWidth="1"/>
    <col min="3569" max="3569" width="7.85546875" bestFit="1" customWidth="1"/>
    <col min="3570" max="3570" width="10.42578125" bestFit="1" customWidth="1"/>
    <col min="3571" max="3571" width="7.85546875" bestFit="1" customWidth="1"/>
    <col min="3572" max="3572" width="10.42578125" bestFit="1" customWidth="1"/>
    <col min="3573" max="3573" width="7.85546875" bestFit="1" customWidth="1"/>
    <col min="3574" max="3574" width="10.42578125" bestFit="1" customWidth="1"/>
    <col min="3575" max="3575" width="7.85546875" bestFit="1" customWidth="1"/>
    <col min="3576" max="3576" width="10.42578125" bestFit="1" customWidth="1"/>
    <col min="3577" max="3577" width="7.85546875" bestFit="1" customWidth="1"/>
    <col min="3578" max="3578" width="10.42578125" bestFit="1" customWidth="1"/>
    <col min="3579" max="3579" width="7.85546875" bestFit="1" customWidth="1"/>
    <col min="3580" max="3580" width="3.5703125" bestFit="1" customWidth="1"/>
    <col min="3581" max="3581" width="3.42578125" bestFit="1" customWidth="1"/>
    <col min="3582" max="3582" width="10.42578125" bestFit="1" customWidth="1"/>
    <col min="3583" max="3583" width="7.85546875" bestFit="1" customWidth="1"/>
    <col min="3584" max="3584" width="10.42578125" bestFit="1" customWidth="1"/>
    <col min="3585" max="3585" width="7.85546875" bestFit="1" customWidth="1"/>
    <col min="3586" max="3586" width="10.42578125" bestFit="1" customWidth="1"/>
    <col min="3587" max="3587" width="7.85546875" bestFit="1" customWidth="1"/>
    <col min="3588" max="3588" width="3.42578125" bestFit="1" customWidth="1"/>
    <col min="3589" max="3589" width="10.42578125" bestFit="1" customWidth="1"/>
    <col min="3590" max="3590" width="7.85546875" bestFit="1" customWidth="1"/>
    <col min="3591" max="3591" width="10.42578125" bestFit="1" customWidth="1"/>
    <col min="3592" max="3592" width="7.85546875" bestFit="1" customWidth="1"/>
    <col min="3593" max="3593" width="10.42578125" bestFit="1" customWidth="1"/>
    <col min="3594" max="3594" width="7.85546875" bestFit="1" customWidth="1"/>
    <col min="3595" max="3595" width="10.42578125" bestFit="1" customWidth="1"/>
    <col min="3596" max="3596" width="7.85546875" bestFit="1" customWidth="1"/>
    <col min="3597" max="3597" width="3.42578125" bestFit="1" customWidth="1"/>
    <col min="3598" max="3598" width="10.42578125" bestFit="1" customWidth="1"/>
    <col min="3599" max="3599" width="6.85546875" bestFit="1" customWidth="1"/>
    <col min="3600" max="3600" width="9.42578125" bestFit="1" customWidth="1"/>
    <col min="3601" max="3601" width="7.85546875" bestFit="1" customWidth="1"/>
    <col min="3602" max="3602" width="10.42578125" bestFit="1" customWidth="1"/>
    <col min="3603" max="3603" width="7.85546875" bestFit="1" customWidth="1"/>
    <col min="3604" max="3604" width="10.42578125" bestFit="1" customWidth="1"/>
    <col min="3605" max="3605" width="7.85546875" bestFit="1" customWidth="1"/>
    <col min="3606" max="3606" width="10.42578125" bestFit="1" customWidth="1"/>
    <col min="3607" max="3607" width="7.85546875" bestFit="1" customWidth="1"/>
    <col min="3608" max="3608" width="3.42578125" bestFit="1" customWidth="1"/>
    <col min="3609" max="3609" width="10.42578125" bestFit="1" customWidth="1"/>
    <col min="3610" max="3610" width="7.85546875" bestFit="1" customWidth="1"/>
    <col min="3611" max="3611" width="10.42578125" bestFit="1" customWidth="1"/>
    <col min="3612" max="3612" width="7.85546875" bestFit="1" customWidth="1"/>
    <col min="3613" max="3613" width="10.42578125" bestFit="1" customWidth="1"/>
    <col min="3614" max="3614" width="7.85546875" bestFit="1" customWidth="1"/>
    <col min="3615" max="3615" width="10.42578125" bestFit="1" customWidth="1"/>
    <col min="3616" max="3616" width="7.85546875" bestFit="1" customWidth="1"/>
    <col min="3617" max="3617" width="10.42578125" bestFit="1" customWidth="1"/>
    <col min="3618" max="3618" width="7.85546875" bestFit="1" customWidth="1"/>
    <col min="3619" max="3619" width="10.42578125" bestFit="1" customWidth="1"/>
    <col min="3620" max="3620" width="7.85546875" bestFit="1" customWidth="1"/>
    <col min="3621" max="3621" width="10.42578125" bestFit="1" customWidth="1"/>
    <col min="3622" max="3622" width="7.85546875" bestFit="1" customWidth="1"/>
    <col min="3623" max="3623" width="10.42578125" bestFit="1" customWidth="1"/>
    <col min="3624" max="3624" width="7.85546875" bestFit="1" customWidth="1"/>
    <col min="3625" max="3625" width="10.42578125" bestFit="1" customWidth="1"/>
    <col min="3626" max="3626" width="7.85546875" bestFit="1" customWidth="1"/>
    <col min="3627" max="3627" width="3.42578125" bestFit="1" customWidth="1"/>
    <col min="3628" max="3628" width="10.42578125" bestFit="1" customWidth="1"/>
    <col min="3629" max="3629" width="7.85546875" bestFit="1" customWidth="1"/>
    <col min="3630" max="3630" width="10.42578125" bestFit="1" customWidth="1"/>
    <col min="3631" max="3631" width="7.85546875" bestFit="1" customWidth="1"/>
    <col min="3632" max="3632" width="10.42578125" bestFit="1" customWidth="1"/>
    <col min="3633" max="3633" width="7.85546875" bestFit="1" customWidth="1"/>
    <col min="3634" max="3634" width="10.42578125" bestFit="1" customWidth="1"/>
    <col min="3635" max="3635" width="7.85546875" bestFit="1" customWidth="1"/>
    <col min="3636" max="3636" width="10.42578125" bestFit="1" customWidth="1"/>
    <col min="3637" max="3637" width="7.85546875" bestFit="1" customWidth="1"/>
    <col min="3638" max="3638" width="10.42578125" bestFit="1" customWidth="1"/>
    <col min="3639" max="3639" width="7.85546875" bestFit="1" customWidth="1"/>
    <col min="3640" max="3640" width="10.42578125" bestFit="1" customWidth="1"/>
    <col min="3641" max="3641" width="6.85546875" bestFit="1" customWidth="1"/>
    <col min="3642" max="3642" width="9.42578125" bestFit="1" customWidth="1"/>
    <col min="3643" max="3643" width="7.85546875" bestFit="1" customWidth="1"/>
    <col min="3644" max="3644" width="10.42578125" bestFit="1" customWidth="1"/>
    <col min="3645" max="3645" width="7.85546875" bestFit="1" customWidth="1"/>
    <col min="3646" max="3646" width="10.42578125" bestFit="1" customWidth="1"/>
    <col min="3647" max="3647" width="4.85546875" bestFit="1" customWidth="1"/>
    <col min="3648" max="3649" width="7.85546875" bestFit="1" customWidth="1"/>
    <col min="3650" max="3650" width="10.42578125" bestFit="1" customWidth="1"/>
    <col min="3651" max="3651" width="7.85546875" bestFit="1" customWidth="1"/>
    <col min="3652" max="3652" width="10.42578125" bestFit="1" customWidth="1"/>
    <col min="3653" max="3653" width="7.85546875" bestFit="1" customWidth="1"/>
    <col min="3654" max="3654" width="10.42578125" bestFit="1" customWidth="1"/>
    <col min="3655" max="3655" width="7.85546875" bestFit="1" customWidth="1"/>
    <col min="3656" max="3656" width="10.42578125" bestFit="1" customWidth="1"/>
    <col min="3657" max="3657" width="7.85546875" bestFit="1" customWidth="1"/>
    <col min="3658" max="3658" width="10.42578125" bestFit="1" customWidth="1"/>
    <col min="3659" max="3659" width="6.85546875" bestFit="1" customWidth="1"/>
    <col min="3660" max="3660" width="9.42578125" bestFit="1" customWidth="1"/>
    <col min="3661" max="3661" width="7.85546875" bestFit="1" customWidth="1"/>
    <col min="3662" max="3662" width="10.42578125" bestFit="1" customWidth="1"/>
    <col min="3663" max="3663" width="7.85546875" bestFit="1" customWidth="1"/>
    <col min="3664" max="3664" width="10.42578125" bestFit="1" customWidth="1"/>
    <col min="3665" max="3665" width="7.85546875" bestFit="1" customWidth="1"/>
    <col min="3666" max="3666" width="10.42578125" bestFit="1" customWidth="1"/>
    <col min="3667" max="3667" width="7.85546875" bestFit="1" customWidth="1"/>
    <col min="3668" max="3668" width="10.42578125" bestFit="1" customWidth="1"/>
    <col min="3669" max="3669" width="7.85546875" bestFit="1" customWidth="1"/>
    <col min="3670" max="3670" width="10.42578125" bestFit="1" customWidth="1"/>
    <col min="3671" max="3671" width="7.85546875" bestFit="1" customWidth="1"/>
    <col min="3672" max="3672" width="10.42578125" bestFit="1" customWidth="1"/>
    <col min="3673" max="3673" width="7.85546875" bestFit="1" customWidth="1"/>
    <col min="3674" max="3674" width="10.42578125" bestFit="1" customWidth="1"/>
    <col min="3675" max="3675" width="7.85546875" bestFit="1" customWidth="1"/>
    <col min="3676" max="3676" width="10.42578125" bestFit="1" customWidth="1"/>
    <col min="3677" max="3677" width="7.85546875" bestFit="1" customWidth="1"/>
    <col min="3678" max="3678" width="10.42578125" bestFit="1" customWidth="1"/>
    <col min="3679" max="3679" width="7.85546875" bestFit="1" customWidth="1"/>
    <col min="3680" max="3680" width="3.42578125" bestFit="1" customWidth="1"/>
    <col min="3681" max="3681" width="10.42578125" bestFit="1" customWidth="1"/>
    <col min="3682" max="3682" width="7.85546875" bestFit="1" customWidth="1"/>
    <col min="3683" max="3683" width="10.42578125" bestFit="1" customWidth="1"/>
    <col min="3684" max="3684" width="7.85546875" bestFit="1" customWidth="1"/>
    <col min="3685" max="3685" width="10.42578125" bestFit="1" customWidth="1"/>
    <col min="3686" max="3686" width="7.85546875" bestFit="1" customWidth="1"/>
    <col min="3687" max="3687" width="10.42578125" bestFit="1" customWidth="1"/>
    <col min="3688" max="3688" width="7.85546875" bestFit="1" customWidth="1"/>
    <col min="3689" max="3689" width="10.42578125" bestFit="1" customWidth="1"/>
    <col min="3690" max="3690" width="7.85546875" bestFit="1" customWidth="1"/>
    <col min="3691" max="3691" width="10.42578125" bestFit="1" customWidth="1"/>
    <col min="3692" max="3692" width="7.85546875" bestFit="1" customWidth="1"/>
    <col min="3693" max="3693" width="10.42578125" bestFit="1" customWidth="1"/>
    <col min="3694" max="3694" width="4.85546875" bestFit="1" customWidth="1"/>
    <col min="3695" max="3695" width="7.85546875" bestFit="1" customWidth="1"/>
    <col min="3696" max="3696" width="6.85546875" bestFit="1" customWidth="1"/>
    <col min="3697" max="3697" width="9.42578125" bestFit="1" customWidth="1"/>
    <col min="3698" max="3698" width="7.85546875" bestFit="1" customWidth="1"/>
    <col min="3699" max="3699" width="10.42578125" bestFit="1" customWidth="1"/>
    <col min="3700" max="3700" width="7.85546875" bestFit="1" customWidth="1"/>
    <col min="3701" max="3701" width="10.42578125" bestFit="1" customWidth="1"/>
    <col min="3702" max="3702" width="7.85546875" bestFit="1" customWidth="1"/>
    <col min="3703" max="3703" width="10.42578125" bestFit="1" customWidth="1"/>
    <col min="3704" max="3704" width="7.85546875" bestFit="1" customWidth="1"/>
    <col min="3705" max="3705" width="10.42578125" bestFit="1" customWidth="1"/>
    <col min="3706" max="3706" width="6.85546875" bestFit="1" customWidth="1"/>
    <col min="3707" max="3707" width="9.42578125" bestFit="1" customWidth="1"/>
    <col min="3708" max="3708" width="7.85546875" bestFit="1" customWidth="1"/>
    <col min="3709" max="3709" width="10.42578125" bestFit="1" customWidth="1"/>
    <col min="3710" max="3710" width="6.85546875" bestFit="1" customWidth="1"/>
    <col min="3711" max="3711" width="9.42578125" bestFit="1" customWidth="1"/>
    <col min="3712" max="3712" width="7.85546875" bestFit="1" customWidth="1"/>
    <col min="3713" max="3713" width="10.42578125" bestFit="1" customWidth="1"/>
    <col min="3714" max="3714" width="7.85546875" bestFit="1" customWidth="1"/>
    <col min="3715" max="3715" width="10.42578125" bestFit="1" customWidth="1"/>
    <col min="3716" max="3716" width="7.85546875" bestFit="1" customWidth="1"/>
    <col min="3717" max="3717" width="10.42578125" bestFit="1" customWidth="1"/>
    <col min="3718" max="3718" width="7.85546875" bestFit="1" customWidth="1"/>
    <col min="3719" max="3719" width="10.42578125" bestFit="1" customWidth="1"/>
    <col min="3720" max="3720" width="7.85546875" bestFit="1" customWidth="1"/>
    <col min="3721" max="3721" width="10.42578125" bestFit="1" customWidth="1"/>
    <col min="3722" max="3722" width="7.85546875" bestFit="1" customWidth="1"/>
    <col min="3723" max="3723" width="10.42578125" bestFit="1" customWidth="1"/>
    <col min="3724" max="3724" width="7.85546875" bestFit="1" customWidth="1"/>
    <col min="3725" max="3725" width="10.42578125" bestFit="1" customWidth="1"/>
    <col min="3726" max="3726" width="7.85546875" bestFit="1" customWidth="1"/>
    <col min="3727" max="3727" width="10.42578125" bestFit="1" customWidth="1"/>
    <col min="3728" max="3728" width="7.85546875" bestFit="1" customWidth="1"/>
    <col min="3729" max="3729" width="10.42578125" bestFit="1" customWidth="1"/>
    <col min="3730" max="3730" width="7.85546875" bestFit="1" customWidth="1"/>
    <col min="3731" max="3731" width="3.42578125" bestFit="1" customWidth="1"/>
    <col min="3732" max="3732" width="10.42578125" bestFit="1" customWidth="1"/>
    <col min="3733" max="3733" width="7.85546875" bestFit="1" customWidth="1"/>
    <col min="3734" max="3734" width="10.42578125" bestFit="1" customWidth="1"/>
    <col min="3735" max="3735" width="7.85546875" bestFit="1" customWidth="1"/>
    <col min="3736" max="3736" width="10.42578125" bestFit="1" customWidth="1"/>
    <col min="3737" max="3737" width="7.85546875" bestFit="1" customWidth="1"/>
    <col min="3738" max="3738" width="10.42578125" bestFit="1" customWidth="1"/>
    <col min="3739" max="3739" width="7.85546875" bestFit="1" customWidth="1"/>
    <col min="3740" max="3740" width="10.42578125" bestFit="1" customWidth="1"/>
    <col min="3741" max="3741" width="6.85546875" bestFit="1" customWidth="1"/>
    <col min="3742" max="3742" width="9.42578125" bestFit="1" customWidth="1"/>
    <col min="3743" max="3743" width="7.85546875" bestFit="1" customWidth="1"/>
    <col min="3744" max="3744" width="10.42578125" bestFit="1" customWidth="1"/>
    <col min="3745" max="3745" width="7.85546875" bestFit="1" customWidth="1"/>
    <col min="3746" max="3746" width="10.42578125" bestFit="1" customWidth="1"/>
    <col min="3747" max="3747" width="7.85546875" bestFit="1" customWidth="1"/>
    <col min="3748" max="3748" width="10.42578125" bestFit="1" customWidth="1"/>
    <col min="3749" max="3749" width="7.85546875" bestFit="1" customWidth="1"/>
    <col min="3750" max="3750" width="10.42578125" bestFit="1" customWidth="1"/>
    <col min="3751" max="3751" width="7.85546875" bestFit="1" customWidth="1"/>
    <col min="3752" max="3752" width="3.42578125" bestFit="1" customWidth="1"/>
    <col min="3753" max="3753" width="10.42578125" bestFit="1" customWidth="1"/>
    <col min="3754" max="3754" width="7.85546875" bestFit="1" customWidth="1"/>
    <col min="3755" max="3755" width="10.42578125" bestFit="1" customWidth="1"/>
    <col min="3756" max="3756" width="7.85546875" bestFit="1" customWidth="1"/>
    <col min="3757" max="3757" width="10.42578125" bestFit="1" customWidth="1"/>
    <col min="3758" max="3758" width="6.85546875" bestFit="1" customWidth="1"/>
    <col min="3759" max="3759" width="9.42578125" bestFit="1" customWidth="1"/>
    <col min="3760" max="3760" width="7.85546875" bestFit="1" customWidth="1"/>
    <col min="3761" max="3761" width="10.42578125" bestFit="1" customWidth="1"/>
    <col min="3762" max="3762" width="7.85546875" bestFit="1" customWidth="1"/>
    <col min="3763" max="3763" width="10.42578125" bestFit="1" customWidth="1"/>
    <col min="3764" max="3764" width="7.85546875" bestFit="1" customWidth="1"/>
    <col min="3765" max="3765" width="10.42578125" bestFit="1" customWidth="1"/>
    <col min="3766" max="3766" width="6.85546875" bestFit="1" customWidth="1"/>
    <col min="3767" max="3767" width="9.42578125" bestFit="1" customWidth="1"/>
    <col min="3768" max="3768" width="7.85546875" bestFit="1" customWidth="1"/>
    <col min="3769" max="3769" width="10.42578125" bestFit="1" customWidth="1"/>
    <col min="3770" max="3770" width="7.85546875" bestFit="1" customWidth="1"/>
    <col min="3771" max="3771" width="10.42578125" bestFit="1" customWidth="1"/>
    <col min="3772" max="3772" width="7.85546875" bestFit="1" customWidth="1"/>
    <col min="3773" max="3773" width="10.42578125" bestFit="1" customWidth="1"/>
    <col min="3774" max="3774" width="7.85546875" bestFit="1" customWidth="1"/>
    <col min="3775" max="3775" width="10.42578125" bestFit="1" customWidth="1"/>
    <col min="3776" max="3776" width="6.85546875" bestFit="1" customWidth="1"/>
    <col min="3777" max="3777" width="9.42578125" bestFit="1" customWidth="1"/>
    <col min="3778" max="3778" width="7.85546875" bestFit="1" customWidth="1"/>
    <col min="3779" max="3779" width="10.42578125" bestFit="1" customWidth="1"/>
    <col min="3780" max="3780" width="7.85546875" bestFit="1" customWidth="1"/>
    <col min="3781" max="3781" width="10.42578125" bestFit="1" customWidth="1"/>
    <col min="3782" max="3782" width="6.85546875" bestFit="1" customWidth="1"/>
    <col min="3783" max="3783" width="9.42578125" bestFit="1" customWidth="1"/>
    <col min="3784" max="3784" width="7.85546875" bestFit="1" customWidth="1"/>
    <col min="3785" max="3785" width="10.42578125" bestFit="1" customWidth="1"/>
    <col min="3786" max="3786" width="7.85546875" bestFit="1" customWidth="1"/>
    <col min="3787" max="3787" width="10.42578125" bestFit="1" customWidth="1"/>
    <col min="3788" max="3788" width="6.85546875" bestFit="1" customWidth="1"/>
    <col min="3789" max="3789" width="9.42578125" bestFit="1" customWidth="1"/>
    <col min="3790" max="3790" width="7.85546875" bestFit="1" customWidth="1"/>
    <col min="3791" max="3791" width="10.42578125" bestFit="1" customWidth="1"/>
    <col min="3792" max="3792" width="7.85546875" bestFit="1" customWidth="1"/>
    <col min="3793" max="3793" width="10.42578125" bestFit="1" customWidth="1"/>
    <col min="3794" max="3794" width="7.85546875" bestFit="1" customWidth="1"/>
    <col min="3795" max="3795" width="10.42578125" bestFit="1" customWidth="1"/>
    <col min="3796" max="3796" width="7.85546875" bestFit="1" customWidth="1"/>
    <col min="3797" max="3797" width="10.42578125" bestFit="1" customWidth="1"/>
    <col min="3798" max="3798" width="6.85546875" bestFit="1" customWidth="1"/>
    <col min="3799" max="3799" width="9.42578125" bestFit="1" customWidth="1"/>
    <col min="3800" max="3800" width="7.85546875" bestFit="1" customWidth="1"/>
    <col min="3801" max="3801" width="10.42578125" bestFit="1" customWidth="1"/>
    <col min="3802" max="3802" width="7.85546875" bestFit="1" customWidth="1"/>
    <col min="3803" max="3803" width="10.42578125" bestFit="1" customWidth="1"/>
    <col min="3804" max="3804" width="4.85546875" bestFit="1" customWidth="1"/>
    <col min="3805" max="3805" width="3.42578125" bestFit="1" customWidth="1"/>
    <col min="3806" max="3806" width="7.85546875" bestFit="1" customWidth="1"/>
    <col min="3807" max="3807" width="6.85546875" bestFit="1" customWidth="1"/>
    <col min="3808" max="3808" width="9.42578125" bestFit="1" customWidth="1"/>
    <col min="3809" max="3809" width="7.85546875" bestFit="1" customWidth="1"/>
    <col min="3810" max="3810" width="10.42578125" bestFit="1" customWidth="1"/>
    <col min="3811" max="3811" width="6.85546875" bestFit="1" customWidth="1"/>
    <col min="3812" max="3812" width="9.42578125" bestFit="1" customWidth="1"/>
    <col min="3813" max="3813" width="7.85546875" bestFit="1" customWidth="1"/>
    <col min="3814" max="3814" width="10.42578125" bestFit="1" customWidth="1"/>
    <col min="3815" max="3815" width="7.85546875" bestFit="1" customWidth="1"/>
    <col min="3816" max="3816" width="10.42578125" bestFit="1" customWidth="1"/>
    <col min="3817" max="3817" width="7.85546875" bestFit="1" customWidth="1"/>
    <col min="3818" max="3818" width="10.42578125" bestFit="1" customWidth="1"/>
    <col min="3819" max="3819" width="6.85546875" bestFit="1" customWidth="1"/>
    <col min="3820" max="3820" width="9.42578125" bestFit="1" customWidth="1"/>
    <col min="3821" max="3821" width="7.85546875" bestFit="1" customWidth="1"/>
    <col min="3822" max="3822" width="10.42578125" bestFit="1" customWidth="1"/>
    <col min="3823" max="3823" width="7.85546875" bestFit="1" customWidth="1"/>
    <col min="3824" max="3824" width="10.42578125" bestFit="1" customWidth="1"/>
    <col min="3825" max="3825" width="7.85546875" bestFit="1" customWidth="1"/>
    <col min="3826" max="3826" width="10.42578125" bestFit="1" customWidth="1"/>
    <col min="3827" max="3827" width="7.85546875" bestFit="1" customWidth="1"/>
    <col min="3828" max="3828" width="10.42578125" bestFit="1" customWidth="1"/>
    <col min="3829" max="3829" width="7.85546875" bestFit="1" customWidth="1"/>
    <col min="3830" max="3830" width="10.42578125" bestFit="1" customWidth="1"/>
    <col min="3831" max="3831" width="7.85546875" bestFit="1" customWidth="1"/>
    <col min="3832" max="3832" width="10.42578125" bestFit="1" customWidth="1"/>
    <col min="3833" max="3833" width="7.85546875" bestFit="1" customWidth="1"/>
    <col min="3834" max="3834" width="10.42578125" bestFit="1" customWidth="1"/>
    <col min="3835" max="3835" width="7.85546875" bestFit="1" customWidth="1"/>
    <col min="3836" max="3836" width="10.42578125" bestFit="1" customWidth="1"/>
    <col min="3837" max="3837" width="7.85546875" bestFit="1" customWidth="1"/>
    <col min="3838" max="3838" width="10.42578125" bestFit="1" customWidth="1"/>
    <col min="3839" max="3839" width="7.85546875" bestFit="1" customWidth="1"/>
    <col min="3840" max="3840" width="10.42578125" bestFit="1" customWidth="1"/>
    <col min="3841" max="3841" width="4.85546875" bestFit="1" customWidth="1"/>
    <col min="3842" max="3843" width="7.85546875" bestFit="1" customWidth="1"/>
    <col min="3844" max="3844" width="10.42578125" bestFit="1" customWidth="1"/>
    <col min="3845" max="3845" width="7.85546875" bestFit="1" customWidth="1"/>
    <col min="3846" max="3846" width="10.42578125" bestFit="1" customWidth="1"/>
    <col min="3847" max="3847" width="7.85546875" bestFit="1" customWidth="1"/>
    <col min="3848" max="3848" width="10.42578125" bestFit="1" customWidth="1"/>
    <col min="3849" max="3849" width="7.85546875" bestFit="1" customWidth="1"/>
    <col min="3850" max="3850" width="10.42578125" bestFit="1" customWidth="1"/>
    <col min="3851" max="3851" width="6.85546875" bestFit="1" customWidth="1"/>
    <col min="3852" max="3852" width="3.42578125" bestFit="1" customWidth="1"/>
    <col min="3853" max="3853" width="9.42578125" bestFit="1" customWidth="1"/>
    <col min="3854" max="3854" width="7.85546875" bestFit="1" customWidth="1"/>
    <col min="3855" max="3855" width="10.42578125" bestFit="1" customWidth="1"/>
    <col min="3856" max="3856" width="7.85546875" bestFit="1" customWidth="1"/>
    <col min="3857" max="3857" width="10.42578125" bestFit="1" customWidth="1"/>
    <col min="3858" max="3858" width="7.85546875" bestFit="1" customWidth="1"/>
    <col min="3859" max="3859" width="10.42578125" bestFit="1" customWidth="1"/>
    <col min="3860" max="3860" width="7.85546875" bestFit="1" customWidth="1"/>
    <col min="3861" max="3861" width="10.42578125" bestFit="1" customWidth="1"/>
    <col min="3862" max="3862" width="7.85546875" bestFit="1" customWidth="1"/>
    <col min="3863" max="3863" width="10.42578125" bestFit="1" customWidth="1"/>
    <col min="3864" max="3864" width="7.85546875" bestFit="1" customWidth="1"/>
    <col min="3865" max="3865" width="10.42578125" bestFit="1" customWidth="1"/>
    <col min="3866" max="3866" width="7.85546875" bestFit="1" customWidth="1"/>
    <col min="3867" max="3867" width="10.42578125" bestFit="1" customWidth="1"/>
    <col min="3868" max="3868" width="7.85546875" bestFit="1" customWidth="1"/>
    <col min="3869" max="3869" width="10.42578125" bestFit="1" customWidth="1"/>
    <col min="3870" max="3870" width="7.85546875" bestFit="1" customWidth="1"/>
    <col min="3871" max="3871" width="10.42578125" bestFit="1" customWidth="1"/>
    <col min="3872" max="3872" width="7.85546875" bestFit="1" customWidth="1"/>
    <col min="3873" max="3873" width="10.42578125" bestFit="1" customWidth="1"/>
    <col min="3874" max="3874" width="7.85546875" bestFit="1" customWidth="1"/>
    <col min="3875" max="3875" width="10.42578125" bestFit="1" customWidth="1"/>
    <col min="3876" max="3876" width="6.85546875" bestFit="1" customWidth="1"/>
    <col min="3877" max="3877" width="9.42578125" bestFit="1" customWidth="1"/>
    <col min="3878" max="3878" width="7.85546875" bestFit="1" customWidth="1"/>
    <col min="3879" max="3879" width="10.42578125" bestFit="1" customWidth="1"/>
    <col min="3880" max="3880" width="7.85546875" bestFit="1" customWidth="1"/>
    <col min="3881" max="3881" width="10.42578125" bestFit="1" customWidth="1"/>
    <col min="3882" max="3882" width="7.85546875" bestFit="1" customWidth="1"/>
    <col min="3883" max="3883" width="10.42578125" bestFit="1" customWidth="1"/>
    <col min="3884" max="3884" width="7.85546875" bestFit="1" customWidth="1"/>
    <col min="3885" max="3885" width="10.42578125" bestFit="1" customWidth="1"/>
    <col min="3886" max="3886" width="7.85546875" bestFit="1" customWidth="1"/>
    <col min="3887" max="3887" width="10.42578125" bestFit="1" customWidth="1"/>
    <col min="3888" max="3888" width="7.85546875" bestFit="1" customWidth="1"/>
    <col min="3889" max="3889" width="10.42578125" bestFit="1" customWidth="1"/>
    <col min="3890" max="3890" width="7.85546875" bestFit="1" customWidth="1"/>
    <col min="3891" max="3891" width="10.42578125" bestFit="1" customWidth="1"/>
    <col min="3892" max="3892" width="6.85546875" bestFit="1" customWidth="1"/>
    <col min="3893" max="3893" width="9.42578125" bestFit="1" customWidth="1"/>
    <col min="3894" max="3894" width="7.85546875" bestFit="1" customWidth="1"/>
    <col min="3895" max="3895" width="10.42578125" bestFit="1" customWidth="1"/>
    <col min="3896" max="3896" width="7.85546875" bestFit="1" customWidth="1"/>
    <col min="3897" max="3897" width="10.42578125" bestFit="1" customWidth="1"/>
    <col min="3898" max="3898" width="7.85546875" bestFit="1" customWidth="1"/>
    <col min="3899" max="3899" width="10.42578125" bestFit="1" customWidth="1"/>
    <col min="3900" max="3900" width="4.85546875" bestFit="1" customWidth="1"/>
    <col min="3901" max="3902" width="7.85546875" bestFit="1" customWidth="1"/>
    <col min="3903" max="3903" width="10.42578125" bestFit="1" customWidth="1"/>
    <col min="3904" max="3904" width="7.85546875" bestFit="1" customWidth="1"/>
    <col min="3905" max="3905" width="10.42578125" bestFit="1" customWidth="1"/>
    <col min="3906" max="3906" width="7.85546875" bestFit="1" customWidth="1"/>
    <col min="3907" max="3907" width="10.42578125" bestFit="1" customWidth="1"/>
    <col min="3908" max="3908" width="7.85546875" bestFit="1" customWidth="1"/>
    <col min="3909" max="3909" width="10.42578125" bestFit="1" customWidth="1"/>
    <col min="3910" max="3910" width="7.85546875" bestFit="1" customWidth="1"/>
    <col min="3911" max="3911" width="10.42578125" bestFit="1" customWidth="1"/>
    <col min="3912" max="3912" width="6.85546875" bestFit="1" customWidth="1"/>
    <col min="3913" max="3913" width="9.42578125" bestFit="1" customWidth="1"/>
    <col min="3914" max="3914" width="7.85546875" bestFit="1" customWidth="1"/>
    <col min="3915" max="3915" width="10.42578125" bestFit="1" customWidth="1"/>
    <col min="3916" max="3916" width="7.85546875" bestFit="1" customWidth="1"/>
    <col min="3917" max="3917" width="10.42578125" bestFit="1" customWidth="1"/>
    <col min="3918" max="3918" width="7.85546875" bestFit="1" customWidth="1"/>
    <col min="3919" max="3919" width="10.42578125" bestFit="1" customWidth="1"/>
    <col min="3920" max="3920" width="6.85546875" bestFit="1" customWidth="1"/>
    <col min="3921" max="3921" width="9.42578125" bestFit="1" customWidth="1"/>
    <col min="3922" max="3922" width="7.85546875" bestFit="1" customWidth="1"/>
    <col min="3923" max="3923" width="10.42578125" bestFit="1" customWidth="1"/>
    <col min="3924" max="3924" width="7.85546875" bestFit="1" customWidth="1"/>
    <col min="3925" max="3925" width="10.42578125" bestFit="1" customWidth="1"/>
    <col min="3926" max="3926" width="7.85546875" bestFit="1" customWidth="1"/>
    <col min="3927" max="3927" width="10.42578125" bestFit="1" customWidth="1"/>
    <col min="3928" max="3928" width="7.85546875" bestFit="1" customWidth="1"/>
    <col min="3929" max="3929" width="10.42578125" bestFit="1" customWidth="1"/>
    <col min="3930" max="3930" width="6.85546875" bestFit="1" customWidth="1"/>
    <col min="3931" max="3931" width="9.42578125" bestFit="1" customWidth="1"/>
    <col min="3932" max="3932" width="7.85546875" bestFit="1" customWidth="1"/>
    <col min="3933" max="3933" width="10.42578125" bestFit="1" customWidth="1"/>
    <col min="3934" max="3934" width="7.85546875" bestFit="1" customWidth="1"/>
    <col min="3935" max="3935" width="10.42578125" bestFit="1" customWidth="1"/>
    <col min="3936" max="3936" width="7.85546875" bestFit="1" customWidth="1"/>
    <col min="3937" max="3937" width="10.42578125" bestFit="1" customWidth="1"/>
    <col min="3938" max="3938" width="6.85546875" bestFit="1" customWidth="1"/>
    <col min="3939" max="3939" width="9.42578125" bestFit="1" customWidth="1"/>
    <col min="3940" max="3940" width="7.85546875" bestFit="1" customWidth="1"/>
    <col min="3941" max="3941" width="10.42578125" bestFit="1" customWidth="1"/>
    <col min="3942" max="3942" width="7.85546875" bestFit="1" customWidth="1"/>
    <col min="3943" max="3943" width="10.42578125" bestFit="1" customWidth="1"/>
    <col min="3944" max="3944" width="7.85546875" bestFit="1" customWidth="1"/>
    <col min="3945" max="3945" width="10.42578125" bestFit="1" customWidth="1"/>
    <col min="3946" max="3946" width="7.85546875" bestFit="1" customWidth="1"/>
    <col min="3947" max="3947" width="10.42578125" bestFit="1" customWidth="1"/>
    <col min="3948" max="3948" width="7.85546875" bestFit="1" customWidth="1"/>
    <col min="3949" max="3949" width="10.42578125" bestFit="1" customWidth="1"/>
    <col min="3950" max="3950" width="7.85546875" bestFit="1" customWidth="1"/>
    <col min="3951" max="3951" width="10.42578125" bestFit="1" customWidth="1"/>
    <col min="3952" max="3952" width="7.85546875" bestFit="1" customWidth="1"/>
    <col min="3953" max="3953" width="10.42578125" bestFit="1" customWidth="1"/>
    <col min="3954" max="3954" width="7.85546875" bestFit="1" customWidth="1"/>
    <col min="3955" max="3955" width="3.42578125" bestFit="1" customWidth="1"/>
    <col min="3956" max="3956" width="10.42578125" bestFit="1" customWidth="1"/>
    <col min="3957" max="3957" width="6.85546875" bestFit="1" customWidth="1"/>
    <col min="3958" max="3958" width="9.42578125" bestFit="1" customWidth="1"/>
    <col min="3959" max="3959" width="7.85546875" bestFit="1" customWidth="1"/>
    <col min="3960" max="3960" width="10.42578125" bestFit="1" customWidth="1"/>
    <col min="3961" max="3961" width="7.85546875" bestFit="1" customWidth="1"/>
    <col min="3962" max="3962" width="10.42578125" bestFit="1" customWidth="1"/>
    <col min="3963" max="3963" width="7.85546875" bestFit="1" customWidth="1"/>
    <col min="3964" max="3964" width="10.42578125" bestFit="1" customWidth="1"/>
    <col min="3965" max="3965" width="7.85546875" bestFit="1" customWidth="1"/>
    <col min="3966" max="3966" width="10.42578125" bestFit="1" customWidth="1"/>
    <col min="3967" max="3967" width="7.85546875" bestFit="1" customWidth="1"/>
    <col min="3968" max="3968" width="10.42578125" bestFit="1" customWidth="1"/>
    <col min="3969" max="3969" width="7.85546875" bestFit="1" customWidth="1"/>
    <col min="3970" max="3970" width="10.42578125" bestFit="1" customWidth="1"/>
    <col min="3971" max="3971" width="7.85546875" bestFit="1" customWidth="1"/>
    <col min="3972" max="3972" width="10.42578125" bestFit="1" customWidth="1"/>
    <col min="3973" max="3973" width="6.85546875" bestFit="1" customWidth="1"/>
    <col min="3974" max="3974" width="9.42578125" bestFit="1" customWidth="1"/>
    <col min="3975" max="3975" width="7.85546875" bestFit="1" customWidth="1"/>
    <col min="3976" max="3976" width="10.42578125" bestFit="1" customWidth="1"/>
    <col min="3977" max="3977" width="7.85546875" bestFit="1" customWidth="1"/>
    <col min="3978" max="3978" width="10.42578125" bestFit="1" customWidth="1"/>
    <col min="3979" max="3979" width="7.85546875" bestFit="1" customWidth="1"/>
    <col min="3980" max="3980" width="10.42578125" bestFit="1" customWidth="1"/>
    <col min="3981" max="3981" width="7.85546875" bestFit="1" customWidth="1"/>
    <col min="3982" max="3982" width="10.42578125" bestFit="1" customWidth="1"/>
    <col min="3983" max="3983" width="7.85546875" bestFit="1" customWidth="1"/>
    <col min="3984" max="3984" width="10.42578125" bestFit="1" customWidth="1"/>
    <col min="3985" max="3985" width="7.85546875" bestFit="1" customWidth="1"/>
    <col min="3986" max="3986" width="10.42578125" bestFit="1" customWidth="1"/>
    <col min="3987" max="3987" width="7.85546875" bestFit="1" customWidth="1"/>
    <col min="3988" max="3988" width="10.42578125" bestFit="1" customWidth="1"/>
    <col min="3989" max="3989" width="7.85546875" bestFit="1" customWidth="1"/>
    <col min="3990" max="3990" width="10.42578125" bestFit="1" customWidth="1"/>
    <col min="3991" max="3991" width="7.85546875" bestFit="1" customWidth="1"/>
    <col min="3992" max="3992" width="10.42578125" bestFit="1" customWidth="1"/>
    <col min="3993" max="3993" width="7.85546875" bestFit="1" customWidth="1"/>
    <col min="3994" max="3994" width="10.42578125" bestFit="1" customWidth="1"/>
    <col min="3995" max="3995" width="7.85546875" bestFit="1" customWidth="1"/>
    <col min="3996" max="3996" width="10.42578125" bestFit="1" customWidth="1"/>
    <col min="3997" max="3997" width="7.85546875" bestFit="1" customWidth="1"/>
    <col min="3998" max="3998" width="10.42578125" bestFit="1" customWidth="1"/>
    <col min="3999" max="3999" width="6.85546875" bestFit="1" customWidth="1"/>
    <col min="4000" max="4000" width="9.42578125" bestFit="1" customWidth="1"/>
    <col min="4001" max="4001" width="6.85546875" bestFit="1" customWidth="1"/>
    <col min="4002" max="4002" width="9.42578125" bestFit="1" customWidth="1"/>
    <col min="4003" max="4003" width="7.85546875" bestFit="1" customWidth="1"/>
    <col min="4004" max="4004" width="10.42578125" bestFit="1" customWidth="1"/>
    <col min="4005" max="4005" width="7.85546875" bestFit="1" customWidth="1"/>
    <col min="4006" max="4006" width="10.42578125" bestFit="1" customWidth="1"/>
    <col min="4007" max="4007" width="7.85546875" bestFit="1" customWidth="1"/>
    <col min="4008" max="4008" width="10.42578125" bestFit="1" customWidth="1"/>
    <col min="4009" max="4009" width="7.85546875" bestFit="1" customWidth="1"/>
    <col min="4010" max="4010" width="10.42578125" bestFit="1" customWidth="1"/>
    <col min="4011" max="4011" width="7.85546875" bestFit="1" customWidth="1"/>
    <col min="4012" max="4012" width="10.42578125" bestFit="1" customWidth="1"/>
    <col min="4013" max="4013" width="7.85546875" bestFit="1" customWidth="1"/>
    <col min="4014" max="4014" width="10.42578125" bestFit="1" customWidth="1"/>
    <col min="4015" max="4015" width="4.85546875" bestFit="1" customWidth="1"/>
    <col min="4016" max="4017" width="7.85546875" bestFit="1" customWidth="1"/>
    <col min="4018" max="4018" width="10.42578125" bestFit="1" customWidth="1"/>
    <col min="4019" max="4019" width="7.85546875" bestFit="1" customWidth="1"/>
    <col min="4020" max="4020" width="10.42578125" bestFit="1" customWidth="1"/>
    <col min="4021" max="4021" width="6.85546875" bestFit="1" customWidth="1"/>
    <col min="4022" max="4022" width="9.42578125" bestFit="1" customWidth="1"/>
    <col min="4023" max="4023" width="7.85546875" bestFit="1" customWidth="1"/>
    <col min="4024" max="4024" width="10.42578125" bestFit="1" customWidth="1"/>
    <col min="4025" max="4025" width="7.85546875" bestFit="1" customWidth="1"/>
    <col min="4026" max="4026" width="10.42578125" bestFit="1" customWidth="1"/>
    <col min="4027" max="4027" width="7.85546875" bestFit="1" customWidth="1"/>
    <col min="4028" max="4028" width="10.42578125" bestFit="1" customWidth="1"/>
    <col min="4029" max="4029" width="7.85546875" bestFit="1" customWidth="1"/>
    <col min="4030" max="4030" width="10.42578125" bestFit="1" customWidth="1"/>
    <col min="4031" max="4031" width="6.85546875" bestFit="1" customWidth="1"/>
    <col min="4032" max="4032" width="3.42578125" bestFit="1" customWidth="1"/>
    <col min="4033" max="4033" width="9.42578125" bestFit="1" customWidth="1"/>
    <col min="4034" max="4034" width="7.85546875" bestFit="1" customWidth="1"/>
    <col min="4035" max="4035" width="10.42578125" bestFit="1" customWidth="1"/>
    <col min="4036" max="4036" width="7.85546875" bestFit="1" customWidth="1"/>
    <col min="4037" max="4037" width="10.42578125" bestFit="1" customWidth="1"/>
    <col min="4038" max="4038" width="7.85546875" bestFit="1" customWidth="1"/>
    <col min="4039" max="4039" width="10.42578125" bestFit="1" customWidth="1"/>
    <col min="4040" max="4040" width="6.85546875" bestFit="1" customWidth="1"/>
    <col min="4041" max="4041" width="9.42578125" bestFit="1" customWidth="1"/>
    <col min="4042" max="4042" width="7.85546875" bestFit="1" customWidth="1"/>
    <col min="4043" max="4043" width="10.42578125" bestFit="1" customWidth="1"/>
    <col min="4044" max="4044" width="7.85546875" bestFit="1" customWidth="1"/>
    <col min="4045" max="4045" width="10.42578125" bestFit="1" customWidth="1"/>
    <col min="4046" max="4046" width="7.85546875" bestFit="1" customWidth="1"/>
    <col min="4047" max="4047" width="10.42578125" bestFit="1" customWidth="1"/>
    <col min="4048" max="4048" width="6.85546875" bestFit="1" customWidth="1"/>
    <col min="4049" max="4049" width="9.42578125" bestFit="1" customWidth="1"/>
    <col min="4050" max="4050" width="7.85546875" bestFit="1" customWidth="1"/>
    <col min="4051" max="4051" width="10.42578125" bestFit="1" customWidth="1"/>
    <col min="4052" max="4052" width="7.85546875" bestFit="1" customWidth="1"/>
    <col min="4053" max="4053" width="10.42578125" bestFit="1" customWidth="1"/>
    <col min="4054" max="4054" width="7.85546875" bestFit="1" customWidth="1"/>
    <col min="4055" max="4055" width="10.42578125" bestFit="1" customWidth="1"/>
    <col min="4056" max="4056" width="7.85546875" bestFit="1" customWidth="1"/>
    <col min="4057" max="4057" width="10.42578125" bestFit="1" customWidth="1"/>
    <col min="4058" max="4058" width="7.85546875" bestFit="1" customWidth="1"/>
    <col min="4059" max="4059" width="10.42578125" bestFit="1" customWidth="1"/>
    <col min="4060" max="4060" width="7.85546875" bestFit="1" customWidth="1"/>
    <col min="4061" max="4061" width="10.42578125" bestFit="1" customWidth="1"/>
    <col min="4062" max="4062" width="7.85546875" bestFit="1" customWidth="1"/>
    <col min="4063" max="4063" width="10.42578125" bestFit="1" customWidth="1"/>
    <col min="4064" max="4064" width="7.85546875" bestFit="1" customWidth="1"/>
    <col min="4065" max="4065" width="10.42578125" bestFit="1" customWidth="1"/>
    <col min="4066" max="4066" width="4.85546875" bestFit="1" customWidth="1"/>
    <col min="4067" max="4068" width="7.85546875" bestFit="1" customWidth="1"/>
    <col min="4069" max="4069" width="10.42578125" bestFit="1" customWidth="1"/>
    <col min="4070" max="4070" width="7.85546875" bestFit="1" customWidth="1"/>
    <col min="4071" max="4071" width="10.42578125" bestFit="1" customWidth="1"/>
    <col min="4072" max="4072" width="7.85546875" bestFit="1" customWidth="1"/>
    <col min="4073" max="4073" width="10.42578125" bestFit="1" customWidth="1"/>
    <col min="4074" max="4074" width="7.85546875" bestFit="1" customWidth="1"/>
    <col min="4075" max="4075" width="10.42578125" bestFit="1" customWidth="1"/>
    <col min="4076" max="4076" width="7.85546875" bestFit="1" customWidth="1"/>
    <col min="4077" max="4077" width="10.42578125" bestFit="1" customWidth="1"/>
    <col min="4078" max="4078" width="6.85546875" bestFit="1" customWidth="1"/>
    <col min="4079" max="4079" width="9.42578125" bestFit="1" customWidth="1"/>
    <col min="4080" max="4080" width="7.85546875" bestFit="1" customWidth="1"/>
    <col min="4081" max="4081" width="10.42578125" bestFit="1" customWidth="1"/>
    <col min="4082" max="4082" width="7.85546875" bestFit="1" customWidth="1"/>
    <col min="4083" max="4083" width="10.42578125" bestFit="1" customWidth="1"/>
    <col min="4084" max="4084" width="7.85546875" bestFit="1" customWidth="1"/>
    <col min="4085" max="4085" width="10.42578125" bestFit="1" customWidth="1"/>
    <col min="4086" max="4086" width="7.85546875" bestFit="1" customWidth="1"/>
    <col min="4087" max="4087" width="10.42578125" bestFit="1" customWidth="1"/>
    <col min="4088" max="4088" width="7.85546875" bestFit="1" customWidth="1"/>
    <col min="4089" max="4089" width="10.42578125" bestFit="1" customWidth="1"/>
    <col min="4090" max="4090" width="7.85546875" bestFit="1" customWidth="1"/>
    <col min="4091" max="4091" width="10.42578125" bestFit="1" customWidth="1"/>
    <col min="4092" max="4092" width="7.85546875" bestFit="1" customWidth="1"/>
    <col min="4093" max="4093" width="10.42578125" bestFit="1" customWidth="1"/>
    <col min="4094" max="4094" width="5.85546875" bestFit="1" customWidth="1"/>
    <col min="4095" max="4096" width="3.42578125" bestFit="1" customWidth="1"/>
    <col min="4097" max="4097" width="3.5703125" bestFit="1" customWidth="1"/>
    <col min="4098" max="4098" width="2.5703125" bestFit="1" customWidth="1"/>
    <col min="4099" max="4099" width="3" bestFit="1" customWidth="1"/>
    <col min="4100" max="4100" width="3.42578125" bestFit="1" customWidth="1"/>
    <col min="4101" max="4102" width="8.85546875" bestFit="1" customWidth="1"/>
    <col min="4103" max="4103" width="11.42578125" bestFit="1" customWidth="1"/>
    <col min="4104" max="4104" width="8.85546875" bestFit="1" customWidth="1"/>
    <col min="4105" max="4105" width="11.42578125" bestFit="1" customWidth="1"/>
    <col min="4106" max="4106" width="8.85546875" bestFit="1" customWidth="1"/>
    <col min="4107" max="4107" width="11.42578125" bestFit="1" customWidth="1"/>
    <col min="4108" max="4108" width="8.85546875" bestFit="1" customWidth="1"/>
    <col min="4109" max="4109" width="11.42578125" bestFit="1" customWidth="1"/>
    <col min="4110" max="4110" width="8.85546875" bestFit="1" customWidth="1"/>
    <col min="4111" max="4111" width="11.42578125" bestFit="1" customWidth="1"/>
    <col min="4112" max="4112" width="8.85546875" bestFit="1" customWidth="1"/>
    <col min="4113" max="4113" width="11.42578125" bestFit="1" customWidth="1"/>
    <col min="4114" max="4114" width="8.85546875" bestFit="1" customWidth="1"/>
    <col min="4115" max="4115" width="11.42578125" bestFit="1" customWidth="1"/>
    <col min="4116" max="4116" width="7.85546875" bestFit="1" customWidth="1"/>
    <col min="4117" max="4117" width="3.42578125" bestFit="1" customWidth="1"/>
    <col min="4118" max="4118" width="10.42578125" bestFit="1" customWidth="1"/>
    <col min="4119" max="4119" width="8.85546875" bestFit="1" customWidth="1"/>
    <col min="4120" max="4120" width="11.42578125" bestFit="1" customWidth="1"/>
    <col min="4121" max="4121" width="8.85546875" bestFit="1" customWidth="1"/>
    <col min="4122" max="4122" width="11.42578125" bestFit="1" customWidth="1"/>
    <col min="4123" max="4123" width="8.85546875" bestFit="1" customWidth="1"/>
    <col min="4124" max="4124" width="11.42578125" bestFit="1" customWidth="1"/>
    <col min="4125" max="4125" width="8.85546875" bestFit="1" customWidth="1"/>
    <col min="4126" max="4126" width="11.42578125" bestFit="1" customWidth="1"/>
    <col min="4127" max="4127" width="7.85546875" bestFit="1" customWidth="1"/>
    <col min="4128" max="4128" width="10.42578125" bestFit="1" customWidth="1"/>
    <col min="4129" max="4129" width="8.85546875" bestFit="1" customWidth="1"/>
    <col min="4130" max="4130" width="11.42578125" bestFit="1" customWidth="1"/>
    <col min="4131" max="4131" width="8.85546875" bestFit="1" customWidth="1"/>
    <col min="4132" max="4132" width="11.42578125" bestFit="1" customWidth="1"/>
    <col min="4133" max="4133" width="8.85546875" bestFit="1" customWidth="1"/>
    <col min="4134" max="4134" width="11.42578125" bestFit="1" customWidth="1"/>
    <col min="4135" max="4135" width="8.85546875" bestFit="1" customWidth="1"/>
    <col min="4136" max="4136" width="11.42578125" bestFit="1" customWidth="1"/>
    <col min="4137" max="4137" width="8.85546875" bestFit="1" customWidth="1"/>
    <col min="4138" max="4138" width="11.42578125" bestFit="1" customWidth="1"/>
    <col min="4139" max="4139" width="8.85546875" bestFit="1" customWidth="1"/>
    <col min="4140" max="4140" width="11.42578125" bestFit="1" customWidth="1"/>
    <col min="4141" max="4141" width="7.85546875" bestFit="1" customWidth="1"/>
    <col min="4142" max="4142" width="10.42578125" bestFit="1" customWidth="1"/>
    <col min="4143" max="4143" width="8.85546875" bestFit="1" customWidth="1"/>
    <col min="4144" max="4144" width="11.42578125" bestFit="1" customWidth="1"/>
    <col min="4145" max="4145" width="8.85546875" bestFit="1" customWidth="1"/>
    <col min="4146" max="4146" width="11.42578125" bestFit="1" customWidth="1"/>
    <col min="4147" max="4147" width="8.85546875" bestFit="1" customWidth="1"/>
    <col min="4148" max="4148" width="11.42578125" bestFit="1" customWidth="1"/>
    <col min="4149" max="4149" width="8.85546875" bestFit="1" customWidth="1"/>
    <col min="4150" max="4150" width="11.42578125" bestFit="1" customWidth="1"/>
    <col min="4151" max="4151" width="7.85546875" bestFit="1" customWidth="1"/>
    <col min="4152" max="4152" width="10.42578125" bestFit="1" customWidth="1"/>
    <col min="4153" max="4153" width="8.85546875" bestFit="1" customWidth="1"/>
    <col min="4154" max="4154" width="11.42578125" bestFit="1" customWidth="1"/>
    <col min="4155" max="4155" width="8.85546875" bestFit="1" customWidth="1"/>
    <col min="4156" max="4156" width="11.42578125" bestFit="1" customWidth="1"/>
    <col min="4157" max="4157" width="8.85546875" bestFit="1" customWidth="1"/>
    <col min="4158" max="4158" width="11.42578125" bestFit="1" customWidth="1"/>
    <col min="4159" max="4159" width="8.85546875" bestFit="1" customWidth="1"/>
    <col min="4160" max="4160" width="11.42578125" bestFit="1" customWidth="1"/>
    <col min="4161" max="4161" width="8.85546875" bestFit="1" customWidth="1"/>
    <col min="4162" max="4162" width="11.42578125" bestFit="1" customWidth="1"/>
    <col min="4163" max="4163" width="8.85546875" bestFit="1" customWidth="1"/>
    <col min="4164" max="4164" width="11.42578125" bestFit="1" customWidth="1"/>
    <col min="4165" max="4165" width="8.85546875" bestFit="1" customWidth="1"/>
    <col min="4166" max="4166" width="11.42578125" bestFit="1" customWidth="1"/>
    <col min="4167" max="4167" width="8.85546875" bestFit="1" customWidth="1"/>
    <col min="4168" max="4168" width="11.42578125" bestFit="1" customWidth="1"/>
    <col min="4169" max="4169" width="5.85546875" bestFit="1" customWidth="1"/>
    <col min="4170" max="4171" width="8.85546875" bestFit="1" customWidth="1"/>
    <col min="4172" max="4172" width="11.42578125" bestFit="1" customWidth="1"/>
    <col min="4173" max="4173" width="8.85546875" bestFit="1" customWidth="1"/>
    <col min="4174" max="4174" width="11.42578125" bestFit="1" customWidth="1"/>
    <col min="4175" max="4175" width="8.85546875" bestFit="1" customWidth="1"/>
    <col min="4176" max="4176" width="11.42578125" bestFit="1" customWidth="1"/>
    <col min="4177" max="4177" width="8.85546875" bestFit="1" customWidth="1"/>
    <col min="4178" max="4178" width="11.42578125" bestFit="1" customWidth="1"/>
    <col min="4179" max="4179" width="8.85546875" bestFit="1" customWidth="1"/>
    <col min="4180" max="4180" width="11.42578125" bestFit="1" customWidth="1"/>
    <col min="4181" max="4181" width="8.85546875" bestFit="1" customWidth="1"/>
    <col min="4182" max="4182" width="11.42578125" bestFit="1" customWidth="1"/>
    <col min="4183" max="4183" width="8.85546875" bestFit="1" customWidth="1"/>
    <col min="4184" max="4184" width="11.42578125" bestFit="1" customWidth="1"/>
    <col min="4185" max="4185" width="7.85546875" bestFit="1" customWidth="1"/>
    <col min="4186" max="4186" width="10.42578125" bestFit="1" customWidth="1"/>
    <col min="4187" max="4187" width="8.85546875" bestFit="1" customWidth="1"/>
    <col min="4188" max="4188" width="11.42578125" bestFit="1" customWidth="1"/>
    <col min="4189" max="4189" width="8.85546875" bestFit="1" customWidth="1"/>
    <col min="4190" max="4190" width="11.42578125" bestFit="1" customWidth="1"/>
    <col min="4191" max="4191" width="8.85546875" bestFit="1" customWidth="1"/>
    <col min="4192" max="4192" width="11.42578125" bestFit="1" customWidth="1"/>
    <col min="4193" max="4193" width="8.85546875" bestFit="1" customWidth="1"/>
    <col min="4194" max="4194" width="11.42578125" bestFit="1" customWidth="1"/>
    <col min="4195" max="4195" width="8.85546875" bestFit="1" customWidth="1"/>
    <col min="4196" max="4196" width="11.42578125" bestFit="1" customWidth="1"/>
    <col min="4197" max="4197" width="8.85546875" bestFit="1" customWidth="1"/>
    <col min="4198" max="4198" width="11.42578125" bestFit="1" customWidth="1"/>
    <col min="4199" max="4199" width="8.85546875" bestFit="1" customWidth="1"/>
    <col min="4200" max="4200" width="3.42578125" bestFit="1" customWidth="1"/>
    <col min="4201" max="4201" width="11.42578125" bestFit="1" customWidth="1"/>
    <col min="4202" max="4202" width="5.85546875" bestFit="1" customWidth="1"/>
    <col min="4203" max="4203" width="3.42578125" bestFit="1" customWidth="1"/>
    <col min="4204" max="4205" width="8.85546875" bestFit="1" customWidth="1"/>
    <col min="4206" max="4206" width="11.42578125" bestFit="1" customWidth="1"/>
    <col min="4207" max="4207" width="8.85546875" bestFit="1" customWidth="1"/>
    <col min="4208" max="4208" width="11.42578125" bestFit="1" customWidth="1"/>
    <col min="4209" max="4209" width="8.85546875" bestFit="1" customWidth="1"/>
    <col min="4210" max="4210" width="11.42578125" bestFit="1" customWidth="1"/>
    <col min="4211" max="4211" width="8.85546875" bestFit="1" customWidth="1"/>
    <col min="4212" max="4212" width="11.42578125" bestFit="1" customWidth="1"/>
    <col min="4213" max="4213" width="8.85546875" bestFit="1" customWidth="1"/>
    <col min="4214" max="4214" width="11.42578125" bestFit="1" customWidth="1"/>
    <col min="4215" max="4215" width="8.85546875" bestFit="1" customWidth="1"/>
    <col min="4216" max="4216" width="11.42578125" bestFit="1" customWidth="1"/>
    <col min="4217" max="4217" width="8.85546875" bestFit="1" customWidth="1"/>
    <col min="4218" max="4218" width="11.42578125" bestFit="1" customWidth="1"/>
    <col min="4219" max="4219" width="8.85546875" bestFit="1" customWidth="1"/>
    <col min="4220" max="4220" width="11.42578125" bestFit="1" customWidth="1"/>
    <col min="4221" max="4221" width="8.85546875" bestFit="1" customWidth="1"/>
    <col min="4222" max="4222" width="11.42578125" bestFit="1" customWidth="1"/>
    <col min="4223" max="4223" width="8.85546875" bestFit="1" customWidth="1"/>
    <col min="4224" max="4224" width="11.42578125" bestFit="1" customWidth="1"/>
    <col min="4225" max="4225" width="7.85546875" bestFit="1" customWidth="1"/>
    <col min="4226" max="4226" width="10.42578125" bestFit="1" customWidth="1"/>
    <col min="4227" max="4227" width="8.85546875" bestFit="1" customWidth="1"/>
    <col min="4228" max="4228" width="11.42578125" bestFit="1" customWidth="1"/>
    <col min="4229" max="4229" width="7.85546875" bestFit="1" customWidth="1"/>
    <col min="4230" max="4230" width="10.42578125" bestFit="1" customWidth="1"/>
    <col min="4231" max="4231" width="8.85546875" bestFit="1" customWidth="1"/>
    <col min="4232" max="4232" width="11.42578125" bestFit="1" customWidth="1"/>
    <col min="4233" max="4233" width="8.85546875" bestFit="1" customWidth="1"/>
    <col min="4234" max="4234" width="11.42578125" bestFit="1" customWidth="1"/>
    <col min="4235" max="4235" width="8.85546875" bestFit="1" customWidth="1"/>
    <col min="4236" max="4236" width="11.42578125" bestFit="1" customWidth="1"/>
    <col min="4237" max="4237" width="8.85546875" bestFit="1" customWidth="1"/>
    <col min="4238" max="4238" width="11.42578125" bestFit="1" customWidth="1"/>
    <col min="4239" max="4239" width="7.85546875" bestFit="1" customWidth="1"/>
    <col min="4240" max="4240" width="3.42578125" bestFit="1" customWidth="1"/>
    <col min="4241" max="4241" width="10.42578125" bestFit="1" customWidth="1"/>
    <col min="4242" max="4242" width="8.85546875" bestFit="1" customWidth="1"/>
    <col min="4243" max="4243" width="11.42578125" bestFit="1" customWidth="1"/>
    <col min="4244" max="4244" width="8.85546875" bestFit="1" customWidth="1"/>
    <col min="4245" max="4245" width="11.42578125" bestFit="1" customWidth="1"/>
    <col min="4246" max="4246" width="8.85546875" bestFit="1" customWidth="1"/>
    <col min="4247" max="4247" width="11.42578125" bestFit="1" customWidth="1"/>
    <col min="4248" max="4248" width="5.85546875" bestFit="1" customWidth="1"/>
    <col min="4249" max="4250" width="8.85546875" bestFit="1" customWidth="1"/>
    <col min="4251" max="4251" width="11.42578125" bestFit="1" customWidth="1"/>
    <col min="4252" max="4252" width="8.85546875" bestFit="1" customWidth="1"/>
    <col min="4253" max="4253" width="11.42578125" bestFit="1" customWidth="1"/>
    <col min="4254" max="4254" width="7.85546875" bestFit="1" customWidth="1"/>
    <col min="4255" max="4255" width="10.42578125" bestFit="1" customWidth="1"/>
    <col min="4256" max="4256" width="8.85546875" bestFit="1" customWidth="1"/>
    <col min="4257" max="4257" width="11.42578125" bestFit="1" customWidth="1"/>
    <col min="4258" max="4258" width="8.85546875" bestFit="1" customWidth="1"/>
    <col min="4259" max="4259" width="11.42578125" bestFit="1" customWidth="1"/>
    <col min="4260" max="4260" width="8.85546875" bestFit="1" customWidth="1"/>
    <col min="4261" max="4261" width="11.42578125" bestFit="1" customWidth="1"/>
    <col min="4262" max="4262" width="8.85546875" bestFit="1" customWidth="1"/>
    <col min="4263" max="4263" width="11.42578125" bestFit="1" customWidth="1"/>
    <col min="4264" max="4264" width="8.85546875" bestFit="1" customWidth="1"/>
    <col min="4265" max="4265" width="11.42578125" bestFit="1" customWidth="1"/>
    <col min="4266" max="4266" width="8.85546875" bestFit="1" customWidth="1"/>
    <col min="4267" max="4267" width="11.42578125" bestFit="1" customWidth="1"/>
    <col min="4268" max="4268" width="8.85546875" bestFit="1" customWidth="1"/>
    <col min="4269" max="4269" width="11.42578125" bestFit="1" customWidth="1"/>
    <col min="4270" max="4270" width="5.85546875" bestFit="1" customWidth="1"/>
    <col min="4271" max="4271" width="3.42578125" bestFit="1" customWidth="1"/>
    <col min="4272" max="4273" width="8.85546875" bestFit="1" customWidth="1"/>
    <col min="4274" max="4274" width="11.42578125" bestFit="1" customWidth="1"/>
    <col min="4275" max="4275" width="8.85546875" bestFit="1" customWidth="1"/>
    <col min="4276" max="4276" width="11.42578125" bestFit="1" customWidth="1"/>
    <col min="4277" max="4277" width="8.85546875" bestFit="1" customWidth="1"/>
    <col min="4278" max="4278" width="11.42578125" bestFit="1" customWidth="1"/>
    <col min="4279" max="4279" width="8.85546875" bestFit="1" customWidth="1"/>
    <col min="4280" max="4280" width="11.42578125" bestFit="1" customWidth="1"/>
    <col min="4281" max="4281" width="8.85546875" bestFit="1" customWidth="1"/>
    <col min="4282" max="4282" width="11.42578125" bestFit="1" customWidth="1"/>
    <col min="4283" max="4283" width="8.85546875" bestFit="1" customWidth="1"/>
    <col min="4284" max="4284" width="11.42578125" bestFit="1" customWidth="1"/>
    <col min="4285" max="4285" width="8.85546875" bestFit="1" customWidth="1"/>
    <col min="4286" max="4286" width="11.42578125" bestFit="1" customWidth="1"/>
    <col min="4287" max="4287" width="8.85546875" bestFit="1" customWidth="1"/>
    <col min="4288" max="4288" width="11.42578125" bestFit="1" customWidth="1"/>
    <col min="4289" max="4289" width="8.85546875" bestFit="1" customWidth="1"/>
    <col min="4290" max="4290" width="11.42578125" bestFit="1" customWidth="1"/>
    <col min="4291" max="4291" width="8.85546875" bestFit="1" customWidth="1"/>
    <col min="4292" max="4292" width="11.42578125" bestFit="1" customWidth="1"/>
    <col min="4293" max="4293" width="8.85546875" bestFit="1" customWidth="1"/>
    <col min="4294" max="4294" width="11.42578125" bestFit="1" customWidth="1"/>
    <col min="4295" max="4295" width="8.85546875" bestFit="1" customWidth="1"/>
    <col min="4296" max="4296" width="11.42578125" bestFit="1" customWidth="1"/>
    <col min="4297" max="4297" width="8.85546875" bestFit="1" customWidth="1"/>
    <col min="4298" max="4298" width="11.42578125" bestFit="1" customWidth="1"/>
    <col min="4299" max="4299" width="8.85546875" bestFit="1" customWidth="1"/>
    <col min="4300" max="4300" width="11.42578125" bestFit="1" customWidth="1"/>
    <col min="4301" max="4301" width="8.85546875" bestFit="1" customWidth="1"/>
    <col min="4302" max="4302" width="11.42578125" bestFit="1" customWidth="1"/>
    <col min="4303" max="4303" width="8.85546875" bestFit="1" customWidth="1"/>
    <col min="4304" max="4304" width="11.42578125" bestFit="1" customWidth="1"/>
    <col min="4305" max="4305" width="8.85546875" bestFit="1" customWidth="1"/>
    <col min="4306" max="4306" width="11.42578125" bestFit="1" customWidth="1"/>
    <col min="4307" max="4307" width="8.85546875" bestFit="1" customWidth="1"/>
    <col min="4308" max="4308" width="11.42578125" bestFit="1" customWidth="1"/>
    <col min="4309" max="4309" width="8.85546875" bestFit="1" customWidth="1"/>
    <col min="4310" max="4310" width="11.42578125" bestFit="1" customWidth="1"/>
    <col min="4311" max="4311" width="8.85546875" bestFit="1" customWidth="1"/>
    <col min="4312" max="4312" width="11.42578125" bestFit="1" customWidth="1"/>
    <col min="4313" max="4313" width="8.85546875" bestFit="1" customWidth="1"/>
    <col min="4314" max="4314" width="11.42578125" bestFit="1" customWidth="1"/>
    <col min="4315" max="4315" width="8.85546875" bestFit="1" customWidth="1"/>
    <col min="4316" max="4316" width="11.42578125" bestFit="1" customWidth="1"/>
    <col min="4317" max="4317" width="8.85546875" bestFit="1" customWidth="1"/>
    <col min="4318" max="4318" width="11.42578125" bestFit="1" customWidth="1"/>
    <col min="4319" max="4319" width="8.85546875" bestFit="1" customWidth="1"/>
    <col min="4320" max="4320" width="11.42578125" bestFit="1" customWidth="1"/>
    <col min="4321" max="4321" width="8.85546875" bestFit="1" customWidth="1"/>
    <col min="4322" max="4322" width="11.42578125" bestFit="1" customWidth="1"/>
    <col min="4323" max="4323" width="8.85546875" bestFit="1" customWidth="1"/>
    <col min="4324" max="4324" width="11.42578125" bestFit="1" customWidth="1"/>
    <col min="4325" max="4325" width="8.85546875" bestFit="1" customWidth="1"/>
    <col min="4326" max="4326" width="11.42578125" bestFit="1" customWidth="1"/>
    <col min="4327" max="4327" width="8.85546875" bestFit="1" customWidth="1"/>
    <col min="4328" max="4328" width="11.42578125" bestFit="1" customWidth="1"/>
    <col min="4329" max="4329" width="8.85546875" bestFit="1" customWidth="1"/>
    <col min="4330" max="4330" width="11.42578125" bestFit="1" customWidth="1"/>
    <col min="4331" max="4331" width="8.85546875" bestFit="1" customWidth="1"/>
    <col min="4332" max="4332" width="11.42578125" bestFit="1" customWidth="1"/>
    <col min="4333" max="4333" width="8.85546875" bestFit="1" customWidth="1"/>
    <col min="4334" max="4334" width="11.42578125" bestFit="1" customWidth="1"/>
    <col min="4335" max="4335" width="8.85546875" bestFit="1" customWidth="1"/>
    <col min="4336" max="4336" width="11.42578125" bestFit="1" customWidth="1"/>
    <col min="4337" max="4337" width="8.85546875" bestFit="1" customWidth="1"/>
    <col min="4338" max="4338" width="11.42578125" bestFit="1" customWidth="1"/>
    <col min="4339" max="4339" width="8.85546875" bestFit="1" customWidth="1"/>
    <col min="4340" max="4340" width="11.42578125" bestFit="1" customWidth="1"/>
    <col min="4341" max="4341" width="8.85546875" bestFit="1" customWidth="1"/>
    <col min="4342" max="4342" width="11.42578125" bestFit="1" customWidth="1"/>
    <col min="4343" max="4343" width="8.85546875" bestFit="1" customWidth="1"/>
    <col min="4344" max="4344" width="11.42578125" bestFit="1" customWidth="1"/>
    <col min="4345" max="4345" width="8.85546875" bestFit="1" customWidth="1"/>
    <col min="4346" max="4346" width="11.42578125" bestFit="1" customWidth="1"/>
    <col min="4347" max="4347" width="7.85546875" bestFit="1" customWidth="1"/>
    <col min="4348" max="4348" width="10.42578125" bestFit="1" customWidth="1"/>
    <col min="4349" max="4349" width="8.85546875" bestFit="1" customWidth="1"/>
    <col min="4350" max="4350" width="11.42578125" bestFit="1" customWidth="1"/>
    <col min="4351" max="4351" width="8.85546875" bestFit="1" customWidth="1"/>
    <col min="4352" max="4352" width="11.42578125" bestFit="1" customWidth="1"/>
    <col min="4353" max="4353" width="8.85546875" bestFit="1" customWidth="1"/>
    <col min="4354" max="4354" width="11.42578125" bestFit="1" customWidth="1"/>
    <col min="4355" max="4355" width="8.85546875" bestFit="1" customWidth="1"/>
    <col min="4356" max="4356" width="3.42578125" bestFit="1" customWidth="1"/>
    <col min="4357" max="4357" width="11.42578125" bestFit="1" customWidth="1"/>
    <col min="4358" max="4358" width="8.85546875" bestFit="1" customWidth="1"/>
    <col min="4359" max="4359" width="11.42578125" bestFit="1" customWidth="1"/>
    <col min="4360" max="4360" width="8.85546875" bestFit="1" customWidth="1"/>
    <col min="4361" max="4361" width="11.42578125" bestFit="1" customWidth="1"/>
    <col min="4362" max="4362" width="8.85546875" bestFit="1" customWidth="1"/>
    <col min="4363" max="4363" width="11.42578125" bestFit="1" customWidth="1"/>
    <col min="4364" max="4364" width="8.85546875" bestFit="1" customWidth="1"/>
    <col min="4365" max="4365" width="11.42578125" bestFit="1" customWidth="1"/>
    <col min="4366" max="4366" width="8.85546875" bestFit="1" customWidth="1"/>
    <col min="4367" max="4367" width="11.42578125" bestFit="1" customWidth="1"/>
    <col min="4368" max="4368" width="8.85546875" bestFit="1" customWidth="1"/>
    <col min="4369" max="4369" width="11.42578125" bestFit="1" customWidth="1"/>
    <col min="4370" max="4370" width="7.85546875" bestFit="1" customWidth="1"/>
    <col min="4371" max="4371" width="10.42578125" bestFit="1" customWidth="1"/>
    <col min="4372" max="4372" width="8.85546875" bestFit="1" customWidth="1"/>
    <col min="4373" max="4373" width="11.42578125" bestFit="1" customWidth="1"/>
    <col min="4374" max="4374" width="8.85546875" bestFit="1" customWidth="1"/>
    <col min="4375" max="4375" width="11.42578125" bestFit="1" customWidth="1"/>
    <col min="4376" max="4376" width="8.85546875" bestFit="1" customWidth="1"/>
    <col min="4377" max="4377" width="11.42578125" bestFit="1" customWidth="1"/>
    <col min="4378" max="4378" width="8.85546875" bestFit="1" customWidth="1"/>
    <col min="4379" max="4379" width="11.42578125" bestFit="1" customWidth="1"/>
    <col min="4380" max="4380" width="8.85546875" bestFit="1" customWidth="1"/>
    <col min="4381" max="4381" width="11.42578125" bestFit="1" customWidth="1"/>
    <col min="4382" max="4382" width="8.85546875" bestFit="1" customWidth="1"/>
    <col min="4383" max="4383" width="11.42578125" bestFit="1" customWidth="1"/>
    <col min="4384" max="4384" width="8.85546875" bestFit="1" customWidth="1"/>
    <col min="4385" max="4385" width="11.42578125" bestFit="1" customWidth="1"/>
    <col min="4386" max="4386" width="8.85546875" bestFit="1" customWidth="1"/>
    <col min="4387" max="4387" width="11.42578125" bestFit="1" customWidth="1"/>
    <col min="4388" max="4388" width="8.85546875" bestFit="1" customWidth="1"/>
    <col min="4389" max="4389" width="11.42578125" bestFit="1" customWidth="1"/>
    <col min="4390" max="4390" width="8.85546875" bestFit="1" customWidth="1"/>
    <col min="4391" max="4391" width="11.42578125" bestFit="1" customWidth="1"/>
    <col min="4392" max="4392" width="8.85546875" bestFit="1" customWidth="1"/>
    <col min="4393" max="4393" width="11.42578125" bestFit="1" customWidth="1"/>
    <col min="4394" max="4394" width="8.85546875" bestFit="1" customWidth="1"/>
    <col min="4395" max="4395" width="11.42578125" bestFit="1" customWidth="1"/>
    <col min="4396" max="4396" width="8.85546875" bestFit="1" customWidth="1"/>
    <col min="4397" max="4397" width="11.42578125" bestFit="1" customWidth="1"/>
    <col min="4398" max="4398" width="5.85546875" bestFit="1" customWidth="1"/>
    <col min="4399" max="4400" width="8.85546875" bestFit="1" customWidth="1"/>
    <col min="4401" max="4401" width="11.42578125" bestFit="1" customWidth="1"/>
    <col min="4402" max="4402" width="8.85546875" bestFit="1" customWidth="1"/>
    <col min="4403" max="4403" width="11.42578125" bestFit="1" customWidth="1"/>
    <col min="4404" max="4404" width="8.85546875" bestFit="1" customWidth="1"/>
    <col min="4405" max="4405" width="11.42578125" bestFit="1" customWidth="1"/>
    <col min="4406" max="4406" width="8.85546875" bestFit="1" customWidth="1"/>
    <col min="4407" max="4407" width="11.42578125" bestFit="1" customWidth="1"/>
    <col min="4408" max="4408" width="8.85546875" bestFit="1" customWidth="1"/>
    <col min="4409" max="4409" width="11.42578125" bestFit="1" customWidth="1"/>
    <col min="4410" max="4410" width="8.85546875" bestFit="1" customWidth="1"/>
    <col min="4411" max="4411" width="11.42578125" bestFit="1" customWidth="1"/>
    <col min="4412" max="4412" width="5.85546875" bestFit="1" customWidth="1"/>
    <col min="4413" max="4414" width="8.85546875" bestFit="1" customWidth="1"/>
    <col min="4415" max="4415" width="11.42578125" bestFit="1" customWidth="1"/>
    <col min="4416" max="4416" width="8.85546875" bestFit="1" customWidth="1"/>
    <col min="4417" max="4417" width="11.42578125" bestFit="1" customWidth="1"/>
    <col min="4418" max="4418" width="8.85546875" bestFit="1" customWidth="1"/>
    <col min="4419" max="4419" width="11.42578125" bestFit="1" customWidth="1"/>
    <col min="4420" max="4420" width="8.85546875" bestFit="1" customWidth="1"/>
    <col min="4421" max="4421" width="11.42578125" bestFit="1" customWidth="1"/>
    <col min="4422" max="4422" width="8.85546875" bestFit="1" customWidth="1"/>
    <col min="4423" max="4423" width="11.42578125" bestFit="1" customWidth="1"/>
    <col min="4424" max="4424" width="8.85546875" bestFit="1" customWidth="1"/>
    <col min="4425" max="4425" width="11.42578125" bestFit="1" customWidth="1"/>
    <col min="4426" max="4426" width="8.85546875" bestFit="1" customWidth="1"/>
    <col min="4427" max="4427" width="11.42578125" bestFit="1" customWidth="1"/>
    <col min="4428" max="4428" width="8.85546875" bestFit="1" customWidth="1"/>
    <col min="4429" max="4429" width="11.42578125" bestFit="1" customWidth="1"/>
    <col min="4430" max="4430" width="8.85546875" bestFit="1" customWidth="1"/>
    <col min="4431" max="4431" width="11.42578125" bestFit="1" customWidth="1"/>
    <col min="4432" max="4432" width="8.85546875" bestFit="1" customWidth="1"/>
    <col min="4433" max="4433" width="11.42578125" bestFit="1" customWidth="1"/>
    <col min="4434" max="4434" width="8.85546875" bestFit="1" customWidth="1"/>
    <col min="4435" max="4435" width="11.42578125" bestFit="1" customWidth="1"/>
    <col min="4436" max="4436" width="8.85546875" bestFit="1" customWidth="1"/>
    <col min="4437" max="4437" width="11.42578125" bestFit="1" customWidth="1"/>
    <col min="4438" max="4438" width="8.85546875" bestFit="1" customWidth="1"/>
    <col min="4439" max="4439" width="11.42578125" bestFit="1" customWidth="1"/>
    <col min="4440" max="4440" width="8.85546875" bestFit="1" customWidth="1"/>
    <col min="4441" max="4441" width="11.42578125" bestFit="1" customWidth="1"/>
    <col min="4442" max="4442" width="8.85546875" bestFit="1" customWidth="1"/>
    <col min="4443" max="4443" width="11.42578125" bestFit="1" customWidth="1"/>
    <col min="4444" max="4444" width="5.85546875" bestFit="1" customWidth="1"/>
    <col min="4445" max="4446" width="8.85546875" bestFit="1" customWidth="1"/>
    <col min="4447" max="4447" width="11.42578125" bestFit="1" customWidth="1"/>
    <col min="4448" max="4448" width="8.85546875" bestFit="1" customWidth="1"/>
    <col min="4449" max="4449" width="11.42578125" bestFit="1" customWidth="1"/>
    <col min="4450" max="4450" width="8.85546875" bestFit="1" customWidth="1"/>
    <col min="4451" max="4451" width="11.42578125" bestFit="1" customWidth="1"/>
    <col min="4452" max="4452" width="8.85546875" bestFit="1" customWidth="1"/>
    <col min="4453" max="4453" width="11.42578125" bestFit="1" customWidth="1"/>
    <col min="4454" max="4454" width="8.85546875" bestFit="1" customWidth="1"/>
    <col min="4455" max="4455" width="11.42578125" bestFit="1" customWidth="1"/>
    <col min="4456" max="4456" width="8.85546875" bestFit="1" customWidth="1"/>
    <col min="4457" max="4457" width="11.42578125" bestFit="1" customWidth="1"/>
    <col min="4458" max="4458" width="8.85546875" bestFit="1" customWidth="1"/>
    <col min="4459" max="4459" width="11.42578125" bestFit="1" customWidth="1"/>
    <col min="4460" max="4460" width="8.85546875" bestFit="1" customWidth="1"/>
    <col min="4461" max="4461" width="11.42578125" bestFit="1" customWidth="1"/>
    <col min="4462" max="4462" width="8.85546875" bestFit="1" customWidth="1"/>
    <col min="4463" max="4463" width="11.42578125" bestFit="1" customWidth="1"/>
    <col min="4464" max="4464" width="8.85546875" bestFit="1" customWidth="1"/>
    <col min="4465" max="4465" width="11.42578125" bestFit="1" customWidth="1"/>
    <col min="4466" max="4466" width="8.85546875" bestFit="1" customWidth="1"/>
    <col min="4467" max="4467" width="11.42578125" bestFit="1" customWidth="1"/>
    <col min="4468" max="4468" width="8.85546875" bestFit="1" customWidth="1"/>
    <col min="4469" max="4469" width="11.42578125" bestFit="1" customWidth="1"/>
    <col min="4470" max="4470" width="8.85546875" bestFit="1" customWidth="1"/>
    <col min="4471" max="4471" width="11.42578125" bestFit="1" customWidth="1"/>
    <col min="4472" max="4472" width="8.85546875" bestFit="1" customWidth="1"/>
    <col min="4473" max="4473" width="11.42578125" bestFit="1" customWidth="1"/>
    <col min="4474" max="4474" width="8.85546875" bestFit="1" customWidth="1"/>
    <col min="4475" max="4475" width="11.42578125" bestFit="1" customWidth="1"/>
    <col min="4476" max="4476" width="8.85546875" bestFit="1" customWidth="1"/>
    <col min="4477" max="4477" width="11.42578125" bestFit="1" customWidth="1"/>
    <col min="4478" max="4478" width="7.85546875" bestFit="1" customWidth="1"/>
    <col min="4479" max="4479" width="10.42578125" bestFit="1" customWidth="1"/>
    <col min="4480" max="4480" width="8.85546875" bestFit="1" customWidth="1"/>
    <col min="4481" max="4481" width="3.42578125" bestFit="1" customWidth="1"/>
    <col min="4482" max="4482" width="11.42578125" bestFit="1" customWidth="1"/>
    <col min="4483" max="4483" width="8.85546875" bestFit="1" customWidth="1"/>
    <col min="4484" max="4484" width="3.42578125" bestFit="1" customWidth="1"/>
    <col min="4485" max="4485" width="11.42578125" bestFit="1" customWidth="1"/>
    <col min="4486" max="4486" width="7.85546875" bestFit="1" customWidth="1"/>
    <col min="4487" max="4487" width="10.42578125" bestFit="1" customWidth="1"/>
    <col min="4488" max="4488" width="8.85546875" bestFit="1" customWidth="1"/>
    <col min="4489" max="4489" width="11.42578125" bestFit="1" customWidth="1"/>
    <col min="4490" max="4490" width="8.85546875" bestFit="1" customWidth="1"/>
    <col min="4491" max="4491" width="11.42578125" bestFit="1" customWidth="1"/>
    <col min="4492" max="4492" width="8.85546875" bestFit="1" customWidth="1"/>
    <col min="4493" max="4493" width="11.42578125" bestFit="1" customWidth="1"/>
    <col min="4494" max="4494" width="8.85546875" bestFit="1" customWidth="1"/>
    <col min="4495" max="4495" width="11.42578125" bestFit="1" customWidth="1"/>
    <col min="4496" max="4496" width="8.85546875" bestFit="1" customWidth="1"/>
    <col min="4497" max="4497" width="11.42578125" bestFit="1" customWidth="1"/>
    <col min="4498" max="4498" width="7.85546875" bestFit="1" customWidth="1"/>
    <col min="4499" max="4499" width="10.42578125" bestFit="1" customWidth="1"/>
    <col min="4500" max="4500" width="8.85546875" bestFit="1" customWidth="1"/>
    <col min="4501" max="4501" width="11.42578125" bestFit="1" customWidth="1"/>
    <col min="4502" max="4502" width="8.85546875" bestFit="1" customWidth="1"/>
    <col min="4503" max="4503" width="11.42578125" bestFit="1" customWidth="1"/>
    <col min="4504" max="4504" width="8.85546875" bestFit="1" customWidth="1"/>
    <col min="4505" max="4505" width="11.42578125" bestFit="1" customWidth="1"/>
    <col min="4506" max="4506" width="8.85546875" bestFit="1" customWidth="1"/>
    <col min="4507" max="4507" width="11.42578125" bestFit="1" customWidth="1"/>
    <col min="4508" max="4508" width="7.85546875" bestFit="1" customWidth="1"/>
    <col min="4509" max="4509" width="10.42578125" bestFit="1" customWidth="1"/>
    <col min="4510" max="4510" width="8.85546875" bestFit="1" customWidth="1"/>
    <col min="4511" max="4511" width="11.42578125" bestFit="1" customWidth="1"/>
    <col min="4512" max="4512" width="8.85546875" bestFit="1" customWidth="1"/>
    <col min="4513" max="4513" width="11.42578125" bestFit="1" customWidth="1"/>
    <col min="4514" max="4514" width="5.85546875" bestFit="1" customWidth="1"/>
    <col min="4515" max="4516" width="8.85546875" bestFit="1" customWidth="1"/>
    <col min="4517" max="4517" width="11.42578125" bestFit="1" customWidth="1"/>
    <col min="4518" max="4518" width="8.85546875" bestFit="1" customWidth="1"/>
    <col min="4519" max="4519" width="11.42578125" bestFit="1" customWidth="1"/>
    <col min="4520" max="4520" width="8.85546875" bestFit="1" customWidth="1"/>
    <col min="4521" max="4521" width="11.42578125" bestFit="1" customWidth="1"/>
    <col min="4522" max="4522" width="8.85546875" bestFit="1" customWidth="1"/>
    <col min="4523" max="4523" width="11.42578125" bestFit="1" customWidth="1"/>
    <col min="4524" max="4524" width="8.85546875" bestFit="1" customWidth="1"/>
    <col min="4525" max="4525" width="11.42578125" bestFit="1" customWidth="1"/>
    <col min="4526" max="4526" width="8.85546875" bestFit="1" customWidth="1"/>
    <col min="4527" max="4527" width="11.42578125" bestFit="1" customWidth="1"/>
    <col min="4528" max="4528" width="8.85546875" bestFit="1" customWidth="1"/>
    <col min="4529" max="4529" width="11.42578125" bestFit="1" customWidth="1"/>
    <col min="4530" max="4530" width="8.85546875" bestFit="1" customWidth="1"/>
    <col min="4531" max="4531" width="11.42578125" bestFit="1" customWidth="1"/>
    <col min="4532" max="4532" width="5.85546875" bestFit="1" customWidth="1"/>
    <col min="4533" max="4534" width="8.85546875" bestFit="1" customWidth="1"/>
    <col min="4535" max="4535" width="11.42578125" bestFit="1" customWidth="1"/>
    <col min="4536" max="4536" width="8.85546875" bestFit="1" customWidth="1"/>
    <col min="4537" max="4537" width="11.42578125" bestFit="1" customWidth="1"/>
    <col min="4538" max="4538" width="8.85546875" bestFit="1" customWidth="1"/>
    <col min="4539" max="4539" width="11.42578125" bestFit="1" customWidth="1"/>
    <col min="4540" max="4540" width="8.85546875" bestFit="1" customWidth="1"/>
    <col min="4541" max="4541" width="11.42578125" bestFit="1" customWidth="1"/>
    <col min="4542" max="4542" width="8.85546875" bestFit="1" customWidth="1"/>
    <col min="4543" max="4543" width="11.42578125" bestFit="1" customWidth="1"/>
    <col min="4544" max="4544" width="8.85546875" bestFit="1" customWidth="1"/>
    <col min="4545" max="4545" width="11.42578125" bestFit="1" customWidth="1"/>
    <col min="4546" max="4546" width="8.85546875" bestFit="1" customWidth="1"/>
    <col min="4547" max="4547" width="11.42578125" bestFit="1" customWidth="1"/>
    <col min="4548" max="4548" width="8.85546875" bestFit="1" customWidth="1"/>
    <col min="4549" max="4549" width="11.42578125" bestFit="1" customWidth="1"/>
    <col min="4550" max="4550" width="8.85546875" bestFit="1" customWidth="1"/>
    <col min="4551" max="4551" width="11.42578125" bestFit="1" customWidth="1"/>
    <col min="4552" max="4552" width="5.85546875" bestFit="1" customWidth="1"/>
    <col min="4553" max="4554" width="8.85546875" bestFit="1" customWidth="1"/>
    <col min="4555" max="4555" width="11.42578125" bestFit="1" customWidth="1"/>
    <col min="4556" max="4556" width="8.85546875" bestFit="1" customWidth="1"/>
    <col min="4557" max="4557" width="11.42578125" bestFit="1" customWidth="1"/>
    <col min="4558" max="4558" width="8.85546875" bestFit="1" customWidth="1"/>
    <col min="4559" max="4559" width="11.42578125" bestFit="1" customWidth="1"/>
    <col min="4560" max="4560" width="7.85546875" bestFit="1" customWidth="1"/>
    <col min="4561" max="4561" width="10.42578125" bestFit="1" customWidth="1"/>
    <col min="4562" max="4562" width="5.85546875" bestFit="1" customWidth="1"/>
    <col min="4563" max="4564" width="8.85546875" bestFit="1" customWidth="1"/>
    <col min="4565" max="4565" width="11.42578125" bestFit="1" customWidth="1"/>
    <col min="4566" max="4566" width="8.85546875" bestFit="1" customWidth="1"/>
    <col min="4567" max="4567" width="11.42578125" bestFit="1" customWidth="1"/>
    <col min="4568" max="4568" width="8.85546875" bestFit="1" customWidth="1"/>
    <col min="4569" max="4569" width="11.42578125" bestFit="1" customWidth="1"/>
    <col min="4570" max="4570" width="8.85546875" bestFit="1" customWidth="1"/>
    <col min="4571" max="4571" width="11.42578125" bestFit="1" customWidth="1"/>
    <col min="4572" max="4572" width="8.85546875" bestFit="1" customWidth="1"/>
    <col min="4573" max="4573" width="11.42578125" bestFit="1" customWidth="1"/>
    <col min="4574" max="4574" width="8.85546875" bestFit="1" customWidth="1"/>
    <col min="4575" max="4575" width="11.42578125" bestFit="1" customWidth="1"/>
    <col min="4576" max="4576" width="8.85546875" bestFit="1" customWidth="1"/>
    <col min="4577" max="4577" width="11.42578125" bestFit="1" customWidth="1"/>
    <col min="4578" max="4578" width="8.85546875" bestFit="1" customWidth="1"/>
    <col min="4579" max="4579" width="11.42578125" bestFit="1" customWidth="1"/>
    <col min="4580" max="4580" width="8.85546875" bestFit="1" customWidth="1"/>
    <col min="4581" max="4581" width="11.42578125" bestFit="1" customWidth="1"/>
    <col min="4582" max="4582" width="5.85546875" bestFit="1" customWidth="1"/>
    <col min="4583" max="4583" width="3.42578125" bestFit="1" customWidth="1"/>
    <col min="4584" max="4585" width="8.85546875" bestFit="1" customWidth="1"/>
    <col min="4586" max="4586" width="11.42578125" bestFit="1" customWidth="1"/>
    <col min="4587" max="4587" width="8.85546875" bestFit="1" customWidth="1"/>
    <col min="4588" max="4588" width="11.42578125" bestFit="1" customWidth="1"/>
    <col min="4589" max="4589" width="8.85546875" bestFit="1" customWidth="1"/>
    <col min="4590" max="4590" width="11.42578125" bestFit="1" customWidth="1"/>
    <col min="4591" max="4591" width="8.85546875" bestFit="1" customWidth="1"/>
    <col min="4592" max="4592" width="11.42578125" bestFit="1" customWidth="1"/>
    <col min="4593" max="4593" width="8.85546875" bestFit="1" customWidth="1"/>
    <col min="4594" max="4594" width="11.42578125" bestFit="1" customWidth="1"/>
    <col min="4595" max="4595" width="8.85546875" bestFit="1" customWidth="1"/>
    <col min="4596" max="4596" width="11.42578125" bestFit="1" customWidth="1"/>
    <col min="4597" max="4597" width="8.85546875" bestFit="1" customWidth="1"/>
    <col min="4598" max="4598" width="11.42578125" bestFit="1" customWidth="1"/>
    <col min="4599" max="4599" width="8.85546875" bestFit="1" customWidth="1"/>
    <col min="4600" max="4600" width="11.42578125" bestFit="1" customWidth="1"/>
    <col min="4601" max="4601" width="8.85546875" bestFit="1" customWidth="1"/>
    <col min="4602" max="4602" width="11.42578125" bestFit="1" customWidth="1"/>
    <col min="4603" max="4603" width="8.85546875" bestFit="1" customWidth="1"/>
    <col min="4604" max="4604" width="11.42578125" bestFit="1" customWidth="1"/>
    <col min="4605" max="4605" width="8.85546875" bestFit="1" customWidth="1"/>
    <col min="4606" max="4606" width="11.42578125" bestFit="1" customWidth="1"/>
    <col min="4607" max="4607" width="8.85546875" bestFit="1" customWidth="1"/>
    <col min="4608" max="4608" width="11.42578125" bestFit="1" customWidth="1"/>
    <col min="4609" max="4609" width="8.85546875" bestFit="1" customWidth="1"/>
    <col min="4610" max="4610" width="11.42578125" bestFit="1" customWidth="1"/>
    <col min="4611" max="4611" width="7.85546875" bestFit="1" customWidth="1"/>
    <col min="4612" max="4612" width="10.42578125" bestFit="1" customWidth="1"/>
    <col min="4613" max="4613" width="8.85546875" bestFit="1" customWidth="1"/>
    <col min="4614" max="4614" width="11.42578125" bestFit="1" customWidth="1"/>
    <col min="4615" max="4615" width="8.85546875" bestFit="1" customWidth="1"/>
    <col min="4616" max="4616" width="11.42578125" bestFit="1" customWidth="1"/>
    <col min="4617" max="4617" width="8.85546875" bestFit="1" customWidth="1"/>
    <col min="4618" max="4618" width="11.42578125" bestFit="1" customWidth="1"/>
    <col min="4619" max="4619" width="8.85546875" bestFit="1" customWidth="1"/>
    <col min="4620" max="4620" width="3.42578125" bestFit="1" customWidth="1"/>
    <col min="4621" max="4621" width="11.42578125" bestFit="1" customWidth="1"/>
    <col min="4622" max="4622" width="8.85546875" bestFit="1" customWidth="1"/>
    <col min="4623" max="4623" width="11.42578125" bestFit="1" customWidth="1"/>
    <col min="4624" max="4624" width="8.85546875" bestFit="1" customWidth="1"/>
    <col min="4625" max="4625" width="11.42578125" bestFit="1" customWidth="1"/>
    <col min="4626" max="4626" width="8.85546875" bestFit="1" customWidth="1"/>
    <col min="4627" max="4627" width="11.42578125" bestFit="1" customWidth="1"/>
    <col min="4628" max="4628" width="8.85546875" bestFit="1" customWidth="1"/>
    <col min="4629" max="4629" width="11.42578125" bestFit="1" customWidth="1"/>
    <col min="4630" max="4630" width="7.85546875" bestFit="1" customWidth="1"/>
    <col min="4631" max="4631" width="10.42578125" bestFit="1" customWidth="1"/>
    <col min="4632" max="4632" width="8.85546875" bestFit="1" customWidth="1"/>
    <col min="4633" max="4633" width="11.42578125" bestFit="1" customWidth="1"/>
    <col min="4634" max="4634" width="8.85546875" bestFit="1" customWidth="1"/>
    <col min="4635" max="4635" width="11.42578125" bestFit="1" customWidth="1"/>
    <col min="4636" max="4636" width="8.85546875" bestFit="1" customWidth="1"/>
    <col min="4637" max="4637" width="11.42578125" bestFit="1" customWidth="1"/>
    <col min="4638" max="4638" width="8.85546875" bestFit="1" customWidth="1"/>
    <col min="4639" max="4639" width="11.42578125" bestFit="1" customWidth="1"/>
    <col min="4640" max="4640" width="8.85546875" bestFit="1" customWidth="1"/>
    <col min="4641" max="4641" width="11.42578125" bestFit="1" customWidth="1"/>
    <col min="4642" max="4642" width="8.85546875" bestFit="1" customWidth="1"/>
    <col min="4643" max="4643" width="11.42578125" bestFit="1" customWidth="1"/>
    <col min="4644" max="4644" width="8.85546875" bestFit="1" customWidth="1"/>
    <col min="4645" max="4645" width="11.42578125" bestFit="1" customWidth="1"/>
    <col min="4646" max="4646" width="8.85546875" bestFit="1" customWidth="1"/>
    <col min="4647" max="4647" width="11.42578125" bestFit="1" customWidth="1"/>
    <col min="4648" max="4648" width="8.85546875" bestFit="1" customWidth="1"/>
    <col min="4649" max="4649" width="11.42578125" bestFit="1" customWidth="1"/>
    <col min="4650" max="4650" width="8.85546875" bestFit="1" customWidth="1"/>
    <col min="4651" max="4651" width="11.42578125" bestFit="1" customWidth="1"/>
    <col min="4652" max="4652" width="8.85546875" bestFit="1" customWidth="1"/>
    <col min="4653" max="4653" width="11.42578125" bestFit="1" customWidth="1"/>
    <col min="4654" max="4654" width="8.85546875" bestFit="1" customWidth="1"/>
    <col min="4655" max="4655" width="3.42578125" bestFit="1" customWidth="1"/>
    <col min="4656" max="4656" width="11.42578125" bestFit="1" customWidth="1"/>
    <col min="4657" max="4657" width="8.85546875" bestFit="1" customWidth="1"/>
    <col min="4658" max="4658" width="11.42578125" bestFit="1" customWidth="1"/>
    <col min="4659" max="4659" width="8.85546875" bestFit="1" customWidth="1"/>
    <col min="4660" max="4660" width="11.42578125" bestFit="1" customWidth="1"/>
    <col min="4661" max="4661" width="8.85546875" bestFit="1" customWidth="1"/>
    <col min="4662" max="4662" width="11.42578125" bestFit="1" customWidth="1"/>
    <col min="4663" max="4663" width="8.85546875" bestFit="1" customWidth="1"/>
    <col min="4664" max="4664" width="11.42578125" bestFit="1" customWidth="1"/>
    <col min="4665" max="4665" width="8.85546875" bestFit="1" customWidth="1"/>
    <col min="4666" max="4666" width="11.42578125" bestFit="1" customWidth="1"/>
    <col min="4667" max="4667" width="8.85546875" bestFit="1" customWidth="1"/>
    <col min="4668" max="4668" width="11.42578125" bestFit="1" customWidth="1"/>
    <col min="4669" max="4669" width="8.85546875" bestFit="1" customWidth="1"/>
    <col min="4670" max="4670" width="11.42578125" bestFit="1" customWidth="1"/>
    <col min="4671" max="4671" width="8.85546875" bestFit="1" customWidth="1"/>
    <col min="4672" max="4672" width="11.42578125" bestFit="1" customWidth="1"/>
    <col min="4673" max="4673" width="8.85546875" bestFit="1" customWidth="1"/>
    <col min="4674" max="4674" width="11.42578125" bestFit="1" customWidth="1"/>
    <col min="4675" max="4675" width="8.85546875" bestFit="1" customWidth="1"/>
    <col min="4676" max="4676" width="11.42578125" bestFit="1" customWidth="1"/>
    <col min="4677" max="4677" width="8.85546875" bestFit="1" customWidth="1"/>
    <col min="4678" max="4678" width="11.42578125" bestFit="1" customWidth="1"/>
    <col min="4679" max="4679" width="8.85546875" bestFit="1" customWidth="1"/>
    <col min="4680" max="4680" width="11.42578125" bestFit="1" customWidth="1"/>
    <col min="4681" max="4681" width="8.85546875" bestFit="1" customWidth="1"/>
    <col min="4682" max="4682" width="11.42578125" bestFit="1" customWidth="1"/>
    <col min="4683" max="4683" width="8.85546875" bestFit="1" customWidth="1"/>
    <col min="4684" max="4684" width="11.42578125" bestFit="1" customWidth="1"/>
    <col min="4685" max="4685" width="8.85546875" bestFit="1" customWidth="1"/>
    <col min="4686" max="4686" width="11.42578125" bestFit="1" customWidth="1"/>
    <col min="4687" max="4687" width="8.85546875" bestFit="1" customWidth="1"/>
    <col min="4688" max="4688" width="11.42578125" bestFit="1" customWidth="1"/>
    <col min="4689" max="4689" width="8.85546875" bestFit="1" customWidth="1"/>
    <col min="4690" max="4690" width="11.42578125" bestFit="1" customWidth="1"/>
    <col min="4691" max="4691" width="8.85546875" bestFit="1" customWidth="1"/>
    <col min="4692" max="4692" width="11.42578125" bestFit="1" customWidth="1"/>
    <col min="4693" max="4693" width="8.85546875" bestFit="1" customWidth="1"/>
    <col min="4694" max="4694" width="11.42578125" bestFit="1" customWidth="1"/>
    <col min="4695" max="4695" width="8.85546875" bestFit="1" customWidth="1"/>
    <col min="4696" max="4696" width="11.42578125" bestFit="1" customWidth="1"/>
    <col min="4697" max="4697" width="8.85546875" bestFit="1" customWidth="1"/>
    <col min="4698" max="4698" width="11.42578125" bestFit="1" customWidth="1"/>
    <col min="4699" max="4699" width="8.85546875" bestFit="1" customWidth="1"/>
    <col min="4700" max="4700" width="11.42578125" bestFit="1" customWidth="1"/>
    <col min="4701" max="4701" width="7.85546875" bestFit="1" customWidth="1"/>
    <col min="4702" max="4702" width="10.42578125" bestFit="1" customWidth="1"/>
    <col min="4703" max="4703" width="8.85546875" bestFit="1" customWidth="1"/>
    <col min="4704" max="4704" width="11.42578125" bestFit="1" customWidth="1"/>
    <col min="4705" max="4705" width="8.85546875" bestFit="1" customWidth="1"/>
    <col min="4706" max="4706" width="11.42578125" bestFit="1" customWidth="1"/>
    <col min="4707" max="4707" width="7.85546875" bestFit="1" customWidth="1"/>
    <col min="4708" max="4708" width="10.42578125" bestFit="1" customWidth="1"/>
    <col min="4709" max="4709" width="8.85546875" bestFit="1" customWidth="1"/>
    <col min="4710" max="4710" width="11.42578125" bestFit="1" customWidth="1"/>
    <col min="4711" max="4711" width="8.85546875" bestFit="1" customWidth="1"/>
    <col min="4712" max="4712" width="11.42578125" bestFit="1" customWidth="1"/>
    <col min="4713" max="4713" width="8.85546875" bestFit="1" customWidth="1"/>
    <col min="4714" max="4714" width="11.42578125" bestFit="1" customWidth="1"/>
    <col min="4715" max="4715" width="8.85546875" bestFit="1" customWidth="1"/>
    <col min="4716" max="4716" width="11.42578125" bestFit="1" customWidth="1"/>
    <col min="4717" max="4717" width="8.85546875" bestFit="1" customWidth="1"/>
    <col min="4718" max="4718" width="11.42578125" bestFit="1" customWidth="1"/>
    <col min="4719" max="4719" width="8.85546875" bestFit="1" customWidth="1"/>
    <col min="4720" max="4720" width="11.42578125" bestFit="1" customWidth="1"/>
    <col min="4721" max="4721" width="8.85546875" bestFit="1" customWidth="1"/>
    <col min="4722" max="4722" width="11.42578125" bestFit="1" customWidth="1"/>
    <col min="4723" max="4723" width="8.85546875" bestFit="1" customWidth="1"/>
    <col min="4724" max="4724" width="11.42578125" bestFit="1" customWidth="1"/>
    <col min="4725" max="4725" width="8.85546875" bestFit="1" customWidth="1"/>
    <col min="4726" max="4726" width="11.42578125" bestFit="1" customWidth="1"/>
    <col min="4727" max="4727" width="8.85546875" bestFit="1" customWidth="1"/>
    <col min="4728" max="4728" width="11.42578125" bestFit="1" customWidth="1"/>
    <col min="4729" max="4729" width="8.85546875" bestFit="1" customWidth="1"/>
    <col min="4730" max="4730" width="11.42578125" bestFit="1" customWidth="1"/>
    <col min="4731" max="4731" width="8.85546875" bestFit="1" customWidth="1"/>
    <col min="4732" max="4732" width="11.42578125" bestFit="1" customWidth="1"/>
    <col min="4733" max="4733" width="5.85546875" bestFit="1" customWidth="1"/>
    <col min="4734" max="4735" width="8.85546875" bestFit="1" customWidth="1"/>
    <col min="4736" max="4736" width="11.42578125" bestFit="1" customWidth="1"/>
    <col min="4737" max="4737" width="8.85546875" bestFit="1" customWidth="1"/>
    <col min="4738" max="4738" width="11.42578125" bestFit="1" customWidth="1"/>
    <col min="4739" max="4739" width="8.85546875" bestFit="1" customWidth="1"/>
    <col min="4740" max="4740" width="11.42578125" bestFit="1" customWidth="1"/>
    <col min="4741" max="4741" width="8.85546875" bestFit="1" customWidth="1"/>
    <col min="4742" max="4742" width="11.42578125" bestFit="1" customWidth="1"/>
    <col min="4743" max="4743" width="8.85546875" bestFit="1" customWidth="1"/>
    <col min="4744" max="4744" width="11.42578125" bestFit="1" customWidth="1"/>
    <col min="4745" max="4745" width="8.85546875" bestFit="1" customWidth="1"/>
    <col min="4746" max="4746" width="11.42578125" bestFit="1" customWidth="1"/>
    <col min="4747" max="4747" width="7.85546875" bestFit="1" customWidth="1"/>
    <col min="4748" max="4748" width="10.42578125" bestFit="1" customWidth="1"/>
    <col min="4749" max="4749" width="8.85546875" bestFit="1" customWidth="1"/>
    <col min="4750" max="4750" width="11.42578125" bestFit="1" customWidth="1"/>
    <col min="4751" max="4751" width="8.85546875" bestFit="1" customWidth="1"/>
    <col min="4752" max="4752" width="11.42578125" bestFit="1" customWidth="1"/>
    <col min="4753" max="4753" width="8.85546875" bestFit="1" customWidth="1"/>
    <col min="4754" max="4754" width="11.42578125" bestFit="1" customWidth="1"/>
    <col min="4755" max="4755" width="8.85546875" bestFit="1" customWidth="1"/>
    <col min="4756" max="4756" width="11.42578125" bestFit="1" customWidth="1"/>
    <col min="4757" max="4757" width="8.85546875" bestFit="1" customWidth="1"/>
    <col min="4758" max="4758" width="11.42578125" bestFit="1" customWidth="1"/>
    <col min="4759" max="4759" width="8.85546875" bestFit="1" customWidth="1"/>
    <col min="4760" max="4760" width="11.42578125" bestFit="1" customWidth="1"/>
    <col min="4761" max="4761" width="8.85546875" bestFit="1" customWidth="1"/>
    <col min="4762" max="4762" width="11.42578125" bestFit="1" customWidth="1"/>
    <col min="4763" max="4763" width="8.85546875" bestFit="1" customWidth="1"/>
    <col min="4764" max="4764" width="11.42578125" bestFit="1" customWidth="1"/>
    <col min="4765" max="4765" width="8.85546875" bestFit="1" customWidth="1"/>
    <col min="4766" max="4766" width="11.42578125" bestFit="1" customWidth="1"/>
    <col min="4767" max="4767" width="8.85546875" bestFit="1" customWidth="1"/>
    <col min="4768" max="4768" width="11.42578125" bestFit="1" customWidth="1"/>
    <col min="4769" max="4769" width="7.85546875" bestFit="1" customWidth="1"/>
    <col min="4770" max="4770" width="10.42578125" bestFit="1" customWidth="1"/>
    <col min="4771" max="4771" width="8.85546875" bestFit="1" customWidth="1"/>
    <col min="4772" max="4772" width="11.42578125" bestFit="1" customWidth="1"/>
    <col min="4773" max="4773" width="8.85546875" bestFit="1" customWidth="1"/>
    <col min="4774" max="4774" width="11.42578125" bestFit="1" customWidth="1"/>
    <col min="4775" max="4775" width="8.85546875" bestFit="1" customWidth="1"/>
    <col min="4776" max="4776" width="11.42578125" bestFit="1" customWidth="1"/>
    <col min="4777" max="4777" width="8.85546875" bestFit="1" customWidth="1"/>
    <col min="4778" max="4778" width="11.42578125" bestFit="1" customWidth="1"/>
    <col min="4779" max="4779" width="8.85546875" bestFit="1" customWidth="1"/>
    <col min="4780" max="4780" width="11.42578125" bestFit="1" customWidth="1"/>
    <col min="4781" max="4781" width="5.85546875" bestFit="1" customWidth="1"/>
    <col min="4782" max="4782" width="8.85546875" bestFit="1" customWidth="1"/>
    <col min="4783" max="4783" width="7.85546875" bestFit="1" customWidth="1"/>
    <col min="4784" max="4784" width="10.42578125" bestFit="1" customWidth="1"/>
    <col min="4785" max="4785" width="8.85546875" bestFit="1" customWidth="1"/>
    <col min="4786" max="4786" width="11.42578125" bestFit="1" customWidth="1"/>
    <col min="4787" max="4787" width="8.85546875" bestFit="1" customWidth="1"/>
    <col min="4788" max="4788" width="11.42578125" bestFit="1" customWidth="1"/>
    <col min="4789" max="4789" width="8.85546875" bestFit="1" customWidth="1"/>
    <col min="4790" max="4790" width="11.42578125" bestFit="1" customWidth="1"/>
    <col min="4791" max="4791" width="8.85546875" bestFit="1" customWidth="1"/>
    <col min="4792" max="4792" width="11.42578125" bestFit="1" customWidth="1"/>
    <col min="4793" max="4793" width="8.85546875" bestFit="1" customWidth="1"/>
    <col min="4794" max="4794" width="11.42578125" bestFit="1" customWidth="1"/>
    <col min="4795" max="4795" width="8.85546875" bestFit="1" customWidth="1"/>
    <col min="4796" max="4796" width="11.42578125" bestFit="1" customWidth="1"/>
    <col min="4797" max="4797" width="8.85546875" bestFit="1" customWidth="1"/>
    <col min="4798" max="4798" width="11.42578125" bestFit="1" customWidth="1"/>
    <col min="4799" max="4799" width="8.85546875" bestFit="1" customWidth="1"/>
    <col min="4800" max="4800" width="11.42578125" bestFit="1" customWidth="1"/>
    <col min="4801" max="4801" width="5.85546875" bestFit="1" customWidth="1"/>
    <col min="4802" max="4803" width="8.85546875" bestFit="1" customWidth="1"/>
    <col min="4804" max="4804" width="11.42578125" bestFit="1" customWidth="1"/>
    <col min="4805" max="4805" width="8.85546875" bestFit="1" customWidth="1"/>
    <col min="4806" max="4806" width="11.42578125" bestFit="1" customWidth="1"/>
    <col min="4807" max="4807" width="5.85546875" bestFit="1" customWidth="1"/>
    <col min="4808" max="4808" width="8.85546875" bestFit="1" customWidth="1"/>
    <col min="4809" max="4809" width="7.85546875" bestFit="1" customWidth="1"/>
    <col min="4810" max="4810" width="10.42578125" bestFit="1" customWidth="1"/>
    <col min="4811" max="4811" width="8.85546875" bestFit="1" customWidth="1"/>
    <col min="4812" max="4812" width="11.42578125" bestFit="1" customWidth="1"/>
    <col min="4813" max="4813" width="8.85546875" bestFit="1" customWidth="1"/>
    <col min="4814" max="4814" width="11.42578125" bestFit="1" customWidth="1"/>
    <col min="4815" max="4815" width="8.85546875" bestFit="1" customWidth="1"/>
    <col min="4816" max="4816" width="11.42578125" bestFit="1" customWidth="1"/>
    <col min="4817" max="4817" width="8.85546875" bestFit="1" customWidth="1"/>
    <col min="4818" max="4818" width="11.42578125" bestFit="1" customWidth="1"/>
    <col min="4819" max="4819" width="8.85546875" bestFit="1" customWidth="1"/>
    <col min="4820" max="4820" width="11.42578125" bestFit="1" customWidth="1"/>
    <col min="4821" max="4821" width="8.85546875" bestFit="1" customWidth="1"/>
    <col min="4822" max="4822" width="11.42578125" bestFit="1" customWidth="1"/>
    <col min="4823" max="4823" width="8.85546875" bestFit="1" customWidth="1"/>
    <col min="4824" max="4824" width="11.42578125" bestFit="1" customWidth="1"/>
    <col min="4825" max="4825" width="8.85546875" bestFit="1" customWidth="1"/>
    <col min="4826" max="4826" width="11.42578125" bestFit="1" customWidth="1"/>
    <col min="4827" max="4827" width="8.85546875" bestFit="1" customWidth="1"/>
    <col min="4828" max="4828" width="11.42578125" bestFit="1" customWidth="1"/>
    <col min="4829" max="4829" width="5.85546875" bestFit="1" customWidth="1"/>
    <col min="4830" max="4830" width="3.42578125" bestFit="1" customWidth="1"/>
    <col min="4831" max="4832" width="8.85546875" bestFit="1" customWidth="1"/>
    <col min="4833" max="4833" width="11.42578125" bestFit="1" customWidth="1"/>
    <col min="4834" max="4834" width="8.85546875" bestFit="1" customWidth="1"/>
    <col min="4835" max="4835" width="11.42578125" bestFit="1" customWidth="1"/>
    <col min="4836" max="4836" width="8.85546875" bestFit="1" customWidth="1"/>
    <col min="4837" max="4837" width="11.42578125" bestFit="1" customWidth="1"/>
    <col min="4838" max="4838" width="8.85546875" bestFit="1" customWidth="1"/>
    <col min="4839" max="4839" width="11.42578125" bestFit="1" customWidth="1"/>
    <col min="4840" max="4840" width="8.85546875" bestFit="1" customWidth="1"/>
    <col min="4841" max="4841" width="11.42578125" bestFit="1" customWidth="1"/>
    <col min="4842" max="4842" width="8.85546875" bestFit="1" customWidth="1"/>
    <col min="4843" max="4843" width="11.42578125" bestFit="1" customWidth="1"/>
    <col min="4844" max="4844" width="8.85546875" bestFit="1" customWidth="1"/>
    <col min="4845" max="4845" width="11.42578125" bestFit="1" customWidth="1"/>
    <col min="4846" max="4846" width="8.85546875" bestFit="1" customWidth="1"/>
    <col min="4847" max="4847" width="11.42578125" bestFit="1" customWidth="1"/>
    <col min="4848" max="4848" width="8.85546875" bestFit="1" customWidth="1"/>
    <col min="4849" max="4849" width="11.42578125" bestFit="1" customWidth="1"/>
    <col min="4850" max="4850" width="8.85546875" bestFit="1" customWidth="1"/>
    <col min="4851" max="4851" width="11.42578125" bestFit="1" customWidth="1"/>
    <col min="4852" max="4852" width="8.85546875" bestFit="1" customWidth="1"/>
    <col min="4853" max="4853" width="11.42578125" bestFit="1" customWidth="1"/>
    <col min="4854" max="4854" width="8.85546875" bestFit="1" customWidth="1"/>
    <col min="4855" max="4855" width="11.42578125" bestFit="1" customWidth="1"/>
    <col min="4856" max="4856" width="7.85546875" bestFit="1" customWidth="1"/>
    <col min="4857" max="4857" width="10.42578125" bestFit="1" customWidth="1"/>
    <col min="4858" max="4858" width="8.85546875" bestFit="1" customWidth="1"/>
    <col min="4859" max="4859" width="11.42578125" bestFit="1" customWidth="1"/>
    <col min="4860" max="4860" width="8.85546875" bestFit="1" customWidth="1"/>
    <col min="4861" max="4861" width="11.42578125" bestFit="1" customWidth="1"/>
    <col min="4862" max="4862" width="8.85546875" bestFit="1" customWidth="1"/>
    <col min="4863" max="4863" width="11.42578125" bestFit="1" customWidth="1"/>
    <col min="4864" max="4864" width="8.85546875" bestFit="1" customWidth="1"/>
    <col min="4865" max="4865" width="11.42578125" bestFit="1" customWidth="1"/>
    <col min="4866" max="4866" width="8.85546875" bestFit="1" customWidth="1"/>
    <col min="4867" max="4867" width="11.42578125" bestFit="1" customWidth="1"/>
    <col min="4868" max="4868" width="8.85546875" bestFit="1" customWidth="1"/>
    <col min="4869" max="4869" width="11.42578125" bestFit="1" customWidth="1"/>
    <col min="4870" max="4870" width="8.85546875" bestFit="1" customWidth="1"/>
    <col min="4871" max="4871" width="11.42578125" bestFit="1" customWidth="1"/>
    <col min="4872" max="4872" width="8.85546875" bestFit="1" customWidth="1"/>
    <col min="4873" max="4873" width="11.42578125" bestFit="1" customWidth="1"/>
    <col min="4874" max="4874" width="8.85546875" bestFit="1" customWidth="1"/>
    <col min="4875" max="4875" width="11.42578125" bestFit="1" customWidth="1"/>
    <col min="4876" max="4876" width="8.85546875" bestFit="1" customWidth="1"/>
    <col min="4877" max="4877" width="11.42578125" bestFit="1" customWidth="1"/>
    <col min="4878" max="4878" width="8.85546875" bestFit="1" customWidth="1"/>
    <col min="4879" max="4879" width="11.42578125" bestFit="1" customWidth="1"/>
    <col min="4880" max="4880" width="8.85546875" bestFit="1" customWidth="1"/>
    <col min="4881" max="4881" width="11.42578125" bestFit="1" customWidth="1"/>
    <col min="4882" max="4882" width="8.85546875" bestFit="1" customWidth="1"/>
    <col min="4883" max="4883" width="11.42578125" bestFit="1" customWidth="1"/>
    <col min="4884" max="4884" width="8.85546875" bestFit="1" customWidth="1"/>
    <col min="4885" max="4885" width="11.42578125" bestFit="1" customWidth="1"/>
    <col min="4886" max="4886" width="5.85546875" bestFit="1" customWidth="1"/>
    <col min="4887" max="4888" width="8.85546875" bestFit="1" customWidth="1"/>
    <col min="4889" max="4889" width="11.42578125" bestFit="1" customWidth="1"/>
    <col min="4890" max="4890" width="8.85546875" bestFit="1" customWidth="1"/>
    <col min="4891" max="4891" width="11.42578125" bestFit="1" customWidth="1"/>
    <col min="4892" max="4892" width="7.85546875" bestFit="1" customWidth="1"/>
    <col min="4893" max="4893" width="3.42578125" bestFit="1" customWidth="1"/>
    <col min="4894" max="4894" width="10.42578125" bestFit="1" customWidth="1"/>
    <col min="4895" max="4895" width="8.85546875" bestFit="1" customWidth="1"/>
    <col min="4896" max="4896" width="11.42578125" bestFit="1" customWidth="1"/>
    <col min="4897" max="4897" width="7.85546875" bestFit="1" customWidth="1"/>
    <col min="4898" max="4898" width="10.42578125" bestFit="1" customWidth="1"/>
    <col min="4899" max="4899" width="8.85546875" bestFit="1" customWidth="1"/>
    <col min="4900" max="4900" width="11.42578125" bestFit="1" customWidth="1"/>
    <col min="4901" max="4901" width="8.85546875" bestFit="1" customWidth="1"/>
    <col min="4902" max="4902" width="11.42578125" bestFit="1" customWidth="1"/>
    <col min="4903" max="4903" width="8.85546875" bestFit="1" customWidth="1"/>
    <col min="4904" max="4904" width="11.42578125" bestFit="1" customWidth="1"/>
    <col min="4905" max="4905" width="8.85546875" bestFit="1" customWidth="1"/>
    <col min="4906" max="4906" width="11.42578125" bestFit="1" customWidth="1"/>
    <col min="4907" max="4907" width="8.85546875" bestFit="1" customWidth="1"/>
    <col min="4908" max="4908" width="11.42578125" bestFit="1" customWidth="1"/>
    <col min="4909" max="4909" width="7.85546875" bestFit="1" customWidth="1"/>
    <col min="4910" max="4910" width="10.42578125" bestFit="1" customWidth="1"/>
    <col min="4911" max="4911" width="8.85546875" bestFit="1" customWidth="1"/>
    <col min="4912" max="4912" width="11.42578125" bestFit="1" customWidth="1"/>
    <col min="4913" max="4913" width="8.85546875" bestFit="1" customWidth="1"/>
    <col min="4914" max="4914" width="11.42578125" bestFit="1" customWidth="1"/>
    <col min="4915" max="4915" width="8.85546875" bestFit="1" customWidth="1"/>
    <col min="4916" max="4916" width="11.42578125" bestFit="1" customWidth="1"/>
    <col min="4917" max="4917" width="8.85546875" bestFit="1" customWidth="1"/>
    <col min="4918" max="4918" width="11.42578125" bestFit="1" customWidth="1"/>
    <col min="4919" max="4919" width="8.85546875" bestFit="1" customWidth="1"/>
    <col min="4920" max="4920" width="11.42578125" bestFit="1" customWidth="1"/>
    <col min="4921" max="4921" width="8.85546875" bestFit="1" customWidth="1"/>
    <col min="4922" max="4922" width="11.42578125" bestFit="1" customWidth="1"/>
    <col min="4923" max="4923" width="8.85546875" bestFit="1" customWidth="1"/>
    <col min="4924" max="4924" width="11.42578125" bestFit="1" customWidth="1"/>
    <col min="4925" max="4925" width="5.85546875" bestFit="1" customWidth="1"/>
    <col min="4926" max="4927" width="8.85546875" bestFit="1" customWidth="1"/>
    <col min="4928" max="4928" width="11.42578125" bestFit="1" customWidth="1"/>
    <col min="4929" max="4929" width="8.85546875" bestFit="1" customWidth="1"/>
    <col min="4930" max="4930" width="11.42578125" bestFit="1" customWidth="1"/>
    <col min="4931" max="4931" width="8.85546875" bestFit="1" customWidth="1"/>
    <col min="4932" max="4932" width="11.42578125" bestFit="1" customWidth="1"/>
    <col min="4933" max="4933" width="8.85546875" bestFit="1" customWidth="1"/>
    <col min="4934" max="4934" width="11.42578125" bestFit="1" customWidth="1"/>
    <col min="4935" max="4935" width="8.85546875" bestFit="1" customWidth="1"/>
    <col min="4936" max="4936" width="11.42578125" bestFit="1" customWidth="1"/>
    <col min="4937" max="4937" width="8.85546875" bestFit="1" customWidth="1"/>
    <col min="4938" max="4938" width="11.42578125" bestFit="1" customWidth="1"/>
    <col min="4939" max="4939" width="8.85546875" bestFit="1" customWidth="1"/>
    <col min="4940" max="4940" width="11.42578125" bestFit="1" customWidth="1"/>
    <col min="4941" max="4941" width="8.85546875" bestFit="1" customWidth="1"/>
    <col min="4942" max="4942" width="11.42578125" bestFit="1" customWidth="1"/>
    <col min="4943" max="4943" width="8.85546875" bestFit="1" customWidth="1"/>
    <col min="4944" max="4944" width="11.42578125" bestFit="1" customWidth="1"/>
    <col min="4945" max="4945" width="8.85546875" bestFit="1" customWidth="1"/>
    <col min="4946" max="4946" width="11.42578125" bestFit="1" customWidth="1"/>
    <col min="4947" max="4947" width="5.85546875" bestFit="1" customWidth="1"/>
    <col min="4948" max="4949" width="8.85546875" bestFit="1" customWidth="1"/>
    <col min="4950" max="4950" width="11.42578125" bestFit="1" customWidth="1"/>
    <col min="4951" max="4951" width="8.85546875" bestFit="1" customWidth="1"/>
    <col min="4952" max="4952" width="11.42578125" bestFit="1" customWidth="1"/>
    <col min="4953" max="4953" width="8.85546875" bestFit="1" customWidth="1"/>
    <col min="4954" max="4954" width="11.42578125" bestFit="1" customWidth="1"/>
    <col min="4955" max="4955" width="8.85546875" bestFit="1" customWidth="1"/>
    <col min="4956" max="4956" width="11.42578125" bestFit="1" customWidth="1"/>
    <col min="4957" max="4957" width="8.85546875" bestFit="1" customWidth="1"/>
    <col min="4958" max="4958" width="11.42578125" bestFit="1" customWidth="1"/>
    <col min="4959" max="4959" width="8.85546875" bestFit="1" customWidth="1"/>
    <col min="4960" max="4960" width="11.42578125" bestFit="1" customWidth="1"/>
    <col min="4961" max="4961" width="8.85546875" bestFit="1" customWidth="1"/>
    <col min="4962" max="4962" width="11.42578125" bestFit="1" customWidth="1"/>
    <col min="4963" max="4963" width="8.85546875" bestFit="1" customWidth="1"/>
    <col min="4964" max="4964" width="11.42578125" bestFit="1" customWidth="1"/>
    <col min="4965" max="4965" width="8.85546875" bestFit="1" customWidth="1"/>
    <col min="4966" max="4966" width="11.42578125" bestFit="1" customWidth="1"/>
    <col min="4967" max="4967" width="8.85546875" bestFit="1" customWidth="1"/>
    <col min="4968" max="4968" width="11.42578125" bestFit="1" customWidth="1"/>
    <col min="4969" max="4969" width="5.85546875" bestFit="1" customWidth="1"/>
    <col min="4970" max="4971" width="8.85546875" bestFit="1" customWidth="1"/>
    <col min="4972" max="4972" width="11.42578125" bestFit="1" customWidth="1"/>
    <col min="4973" max="4973" width="8.85546875" bestFit="1" customWidth="1"/>
    <col min="4974" max="4974" width="11.42578125" bestFit="1" customWidth="1"/>
    <col min="4975" max="4975" width="8.85546875" bestFit="1" customWidth="1"/>
    <col min="4976" max="4976" width="11.42578125" bestFit="1" customWidth="1"/>
    <col min="4977" max="4977" width="7.85546875" bestFit="1" customWidth="1"/>
    <col min="4978" max="4978" width="10.42578125" bestFit="1" customWidth="1"/>
    <col min="4979" max="4979" width="8.85546875" bestFit="1" customWidth="1"/>
    <col min="4980" max="4980" width="11.42578125" bestFit="1" customWidth="1"/>
    <col min="4981" max="4981" width="8.85546875" bestFit="1" customWidth="1"/>
    <col min="4982" max="4982" width="11.42578125" bestFit="1" customWidth="1"/>
    <col min="4983" max="4983" width="8.85546875" bestFit="1" customWidth="1"/>
    <col min="4984" max="4984" width="11.42578125" bestFit="1" customWidth="1"/>
    <col min="4985" max="4985" width="8.85546875" bestFit="1" customWidth="1"/>
    <col min="4986" max="4986" width="11.42578125" bestFit="1" customWidth="1"/>
    <col min="4987" max="4987" width="8.85546875" bestFit="1" customWidth="1"/>
    <col min="4988" max="4988" width="11.42578125" bestFit="1" customWidth="1"/>
    <col min="4989" max="4989" width="8.85546875" bestFit="1" customWidth="1"/>
    <col min="4990" max="4990" width="11.42578125" bestFit="1" customWidth="1"/>
    <col min="4991" max="4991" width="8.85546875" bestFit="1" customWidth="1"/>
    <col min="4992" max="4992" width="11.42578125" bestFit="1" customWidth="1"/>
    <col min="4993" max="4993" width="8.85546875" bestFit="1" customWidth="1"/>
    <col min="4994" max="4994" width="11.42578125" bestFit="1" customWidth="1"/>
    <col min="4995" max="4995" width="8.85546875" bestFit="1" customWidth="1"/>
    <col min="4996" max="4996" width="11.42578125" bestFit="1" customWidth="1"/>
    <col min="4997" max="4997" width="8.85546875" bestFit="1" customWidth="1"/>
    <col min="4998" max="4998" width="11.42578125" bestFit="1" customWidth="1"/>
    <col min="4999" max="4999" width="8.85546875" bestFit="1" customWidth="1"/>
    <col min="5000" max="5000" width="11.42578125" bestFit="1" customWidth="1"/>
    <col min="5001" max="5001" width="8.85546875" bestFit="1" customWidth="1"/>
    <col min="5002" max="5002" width="11.42578125" bestFit="1" customWidth="1"/>
    <col min="5003" max="5003" width="8.85546875" bestFit="1" customWidth="1"/>
    <col min="5004" max="5004" width="11.42578125" bestFit="1" customWidth="1"/>
    <col min="5005" max="5005" width="8.85546875" bestFit="1" customWidth="1"/>
    <col min="5006" max="5006" width="11.42578125" bestFit="1" customWidth="1"/>
    <col min="5007" max="5007" width="5.85546875" bestFit="1" customWidth="1"/>
    <col min="5008" max="5008" width="8.85546875" bestFit="1" customWidth="1"/>
    <col min="5009" max="5009" width="7.85546875" bestFit="1" customWidth="1"/>
    <col min="5010" max="5010" width="10.42578125" bestFit="1" customWidth="1"/>
    <col min="5011" max="5011" width="8.85546875" bestFit="1" customWidth="1"/>
    <col min="5012" max="5012" width="11.42578125" bestFit="1" customWidth="1"/>
    <col min="5013" max="5013" width="7.85546875" bestFit="1" customWidth="1"/>
    <col min="5014" max="5014" width="10.42578125" bestFit="1" customWidth="1"/>
    <col min="5015" max="5015" width="8.85546875" bestFit="1" customWidth="1"/>
    <col min="5016" max="5016" width="11.42578125" bestFit="1" customWidth="1"/>
    <col min="5017" max="5017" width="8.85546875" bestFit="1" customWidth="1"/>
    <col min="5018" max="5018" width="11.42578125" bestFit="1" customWidth="1"/>
    <col min="5019" max="5019" width="8.85546875" bestFit="1" customWidth="1"/>
    <col min="5020" max="5020" width="11.42578125" bestFit="1" customWidth="1"/>
    <col min="5021" max="5021" width="8.85546875" bestFit="1" customWidth="1"/>
    <col min="5022" max="5022" width="11.42578125" bestFit="1" customWidth="1"/>
    <col min="5023" max="5023" width="8.85546875" bestFit="1" customWidth="1"/>
    <col min="5024" max="5024" width="11.42578125" bestFit="1" customWidth="1"/>
    <col min="5025" max="5025" width="8.85546875" bestFit="1" customWidth="1"/>
    <col min="5026" max="5026" width="11.42578125" bestFit="1" customWidth="1"/>
    <col min="5027" max="5027" width="8.85546875" bestFit="1" customWidth="1"/>
    <col min="5028" max="5028" width="11.42578125" bestFit="1" customWidth="1"/>
    <col min="5029" max="5029" width="8.85546875" bestFit="1" customWidth="1"/>
    <col min="5030" max="5030" width="11.42578125" bestFit="1" customWidth="1"/>
    <col min="5031" max="5031" width="8.85546875" bestFit="1" customWidth="1"/>
    <col min="5032" max="5032" width="11.42578125" bestFit="1" customWidth="1"/>
    <col min="5033" max="5033" width="8.85546875" bestFit="1" customWidth="1"/>
    <col min="5034" max="5034" width="11.42578125" bestFit="1" customWidth="1"/>
    <col min="5035" max="5035" width="8.85546875" bestFit="1" customWidth="1"/>
    <col min="5036" max="5036" width="11.42578125" bestFit="1" customWidth="1"/>
    <col min="5037" max="5037" width="8.85546875" bestFit="1" customWidth="1"/>
    <col min="5038" max="5038" width="11.42578125" bestFit="1" customWidth="1"/>
    <col min="5039" max="5039" width="7.85546875" bestFit="1" customWidth="1"/>
    <col min="5040" max="5040" width="10.42578125" bestFit="1" customWidth="1"/>
    <col min="5041" max="5041" width="8.85546875" bestFit="1" customWidth="1"/>
    <col min="5042" max="5042" width="11.42578125" bestFit="1" customWidth="1"/>
    <col min="5043" max="5043" width="8.85546875" bestFit="1" customWidth="1"/>
    <col min="5044" max="5044" width="11.42578125" bestFit="1" customWidth="1"/>
    <col min="5045" max="5045" width="8.85546875" bestFit="1" customWidth="1"/>
    <col min="5046" max="5046" width="11.42578125" bestFit="1" customWidth="1"/>
    <col min="5047" max="5047" width="8.85546875" bestFit="1" customWidth="1"/>
    <col min="5048" max="5048" width="11.42578125" bestFit="1" customWidth="1"/>
    <col min="5049" max="5049" width="8.85546875" bestFit="1" customWidth="1"/>
    <col min="5050" max="5050" width="11.42578125" bestFit="1" customWidth="1"/>
    <col min="5051" max="5051" width="8.85546875" bestFit="1" customWidth="1"/>
    <col min="5052" max="5052" width="11.42578125" bestFit="1" customWidth="1"/>
    <col min="5053" max="5053" width="8.85546875" bestFit="1" customWidth="1"/>
    <col min="5054" max="5054" width="11.42578125" bestFit="1" customWidth="1"/>
    <col min="5055" max="5055" width="8.85546875" bestFit="1" customWidth="1"/>
    <col min="5056" max="5056" width="11.42578125" bestFit="1" customWidth="1"/>
    <col min="5057" max="5057" width="8.85546875" bestFit="1" customWidth="1"/>
    <col min="5058" max="5058" width="11.42578125" bestFit="1" customWidth="1"/>
    <col min="5059" max="5059" width="8.85546875" bestFit="1" customWidth="1"/>
    <col min="5060" max="5060" width="11.42578125" bestFit="1" customWidth="1"/>
    <col min="5061" max="5061" width="8.85546875" bestFit="1" customWidth="1"/>
    <col min="5062" max="5062" width="11.42578125" bestFit="1" customWidth="1"/>
    <col min="5063" max="5063" width="8.85546875" bestFit="1" customWidth="1"/>
    <col min="5064" max="5064" width="11.42578125" bestFit="1" customWidth="1"/>
    <col min="5065" max="5065" width="7.85546875" bestFit="1" customWidth="1"/>
    <col min="5066" max="5066" width="10.42578125" bestFit="1" customWidth="1"/>
    <col min="5067" max="5067" width="8.85546875" bestFit="1" customWidth="1"/>
    <col min="5068" max="5068" width="3.42578125" bestFit="1" customWidth="1"/>
    <col min="5069" max="5069" width="11.42578125" bestFit="1" customWidth="1"/>
    <col min="5070" max="5070" width="8.85546875" bestFit="1" customWidth="1"/>
    <col min="5071" max="5071" width="11.42578125" bestFit="1" customWidth="1"/>
    <col min="5072" max="5072" width="8.85546875" bestFit="1" customWidth="1"/>
    <col min="5073" max="5073" width="11.42578125" bestFit="1" customWidth="1"/>
    <col min="5074" max="5074" width="8.85546875" bestFit="1" customWidth="1"/>
    <col min="5075" max="5075" width="11.42578125" bestFit="1" customWidth="1"/>
    <col min="5076" max="5076" width="8.85546875" bestFit="1" customWidth="1"/>
    <col min="5077" max="5077" width="11.42578125" bestFit="1" customWidth="1"/>
    <col min="5078" max="5078" width="8.85546875" bestFit="1" customWidth="1"/>
    <col min="5079" max="5079" width="11.42578125" bestFit="1" customWidth="1"/>
    <col min="5080" max="5080" width="7.85546875" bestFit="1" customWidth="1"/>
    <col min="5081" max="5081" width="10.42578125" bestFit="1" customWidth="1"/>
    <col min="5082" max="5082" width="5.85546875" bestFit="1" customWidth="1"/>
    <col min="5083" max="5084" width="8.85546875" bestFit="1" customWidth="1"/>
    <col min="5085" max="5085" width="11.42578125" bestFit="1" customWidth="1"/>
    <col min="5086" max="5086" width="8.85546875" bestFit="1" customWidth="1"/>
    <col min="5087" max="5087" width="11.42578125" bestFit="1" customWidth="1"/>
    <col min="5088" max="5088" width="8.85546875" bestFit="1" customWidth="1"/>
    <col min="5089" max="5089" width="11.42578125" bestFit="1" customWidth="1"/>
    <col min="5090" max="5090" width="8.85546875" bestFit="1" customWidth="1"/>
    <col min="5091" max="5091" width="11.42578125" bestFit="1" customWidth="1"/>
    <col min="5092" max="5092" width="5.85546875" bestFit="1" customWidth="1"/>
    <col min="5093" max="5094" width="8.85546875" bestFit="1" customWidth="1"/>
    <col min="5095" max="5095" width="11.42578125" bestFit="1" customWidth="1"/>
    <col min="5096" max="5096" width="8.85546875" bestFit="1" customWidth="1"/>
    <col min="5097" max="5097" width="11.42578125" bestFit="1" customWidth="1"/>
    <col min="5098" max="5098" width="7.85546875" bestFit="1" customWidth="1"/>
    <col min="5099" max="5099" width="10.42578125" bestFit="1" customWidth="1"/>
    <col min="5100" max="5100" width="8.85546875" bestFit="1" customWidth="1"/>
    <col min="5101" max="5101" width="11.42578125" bestFit="1" customWidth="1"/>
    <col min="5102" max="5102" width="8.85546875" bestFit="1" customWidth="1"/>
    <col min="5103" max="5103" width="11.42578125" bestFit="1" customWidth="1"/>
    <col min="5104" max="5104" width="8.85546875" bestFit="1" customWidth="1"/>
    <col min="5105" max="5105" width="11.42578125" bestFit="1" customWidth="1"/>
    <col min="5106" max="5106" width="8.85546875" bestFit="1" customWidth="1"/>
    <col min="5107" max="5107" width="11.42578125" bestFit="1" customWidth="1"/>
    <col min="5108" max="5108" width="8.85546875" bestFit="1" customWidth="1"/>
    <col min="5109" max="5109" width="11.42578125" bestFit="1" customWidth="1"/>
    <col min="5110" max="5110" width="8.85546875" bestFit="1" customWidth="1"/>
    <col min="5111" max="5111" width="11.42578125" bestFit="1" customWidth="1"/>
    <col min="5112" max="5112" width="8.85546875" bestFit="1" customWidth="1"/>
    <col min="5113" max="5113" width="11.42578125" bestFit="1" customWidth="1"/>
    <col min="5114" max="5114" width="7.85546875" bestFit="1" customWidth="1"/>
    <col min="5115" max="5115" width="10.42578125" bestFit="1" customWidth="1"/>
    <col min="5116" max="5116" width="8.85546875" bestFit="1" customWidth="1"/>
    <col min="5117" max="5117" width="11.42578125" bestFit="1" customWidth="1"/>
    <col min="5118" max="5118" width="8.85546875" bestFit="1" customWidth="1"/>
    <col min="5119" max="5119" width="11.42578125" bestFit="1" customWidth="1"/>
    <col min="5120" max="5120" width="8.85546875" bestFit="1" customWidth="1"/>
    <col min="5121" max="5121" width="11.42578125" bestFit="1" customWidth="1"/>
    <col min="5122" max="5122" width="8.85546875" bestFit="1" customWidth="1"/>
    <col min="5123" max="5123" width="11.42578125" bestFit="1" customWidth="1"/>
    <col min="5124" max="5124" width="8.85546875" bestFit="1" customWidth="1"/>
    <col min="5125" max="5125" width="11.42578125" bestFit="1" customWidth="1"/>
    <col min="5126" max="5126" width="8.85546875" bestFit="1" customWidth="1"/>
    <col min="5127" max="5127" width="11.42578125" bestFit="1" customWidth="1"/>
    <col min="5128" max="5128" width="8.85546875" bestFit="1" customWidth="1"/>
    <col min="5129" max="5129" width="11.42578125" bestFit="1" customWidth="1"/>
    <col min="5130" max="5130" width="8.85546875" bestFit="1" customWidth="1"/>
    <col min="5131" max="5131" width="11.42578125" bestFit="1" customWidth="1"/>
    <col min="5132" max="5132" width="7.85546875" bestFit="1" customWidth="1"/>
    <col min="5133" max="5133" width="10.42578125" bestFit="1" customWidth="1"/>
    <col min="5134" max="5134" width="8.85546875" bestFit="1" customWidth="1"/>
    <col min="5135" max="5135" width="11.42578125" bestFit="1" customWidth="1"/>
    <col min="5136" max="5136" width="8.85546875" bestFit="1" customWidth="1"/>
    <col min="5137" max="5137" width="11.42578125" bestFit="1" customWidth="1"/>
    <col min="5138" max="5138" width="8.85546875" bestFit="1" customWidth="1"/>
    <col min="5139" max="5139" width="11.42578125" bestFit="1" customWidth="1"/>
    <col min="5140" max="5140" width="8.85546875" bestFit="1" customWidth="1"/>
    <col min="5141" max="5141" width="11.42578125" bestFit="1" customWidth="1"/>
    <col min="5142" max="5142" width="8.85546875" bestFit="1" customWidth="1"/>
    <col min="5143" max="5143" width="11.42578125" bestFit="1" customWidth="1"/>
    <col min="5144" max="5144" width="8.85546875" bestFit="1" customWidth="1"/>
    <col min="5145" max="5145" width="11.42578125" bestFit="1" customWidth="1"/>
    <col min="5146" max="5146" width="8.85546875" bestFit="1" customWidth="1"/>
    <col min="5147" max="5147" width="11.42578125" bestFit="1" customWidth="1"/>
    <col min="5148" max="5148" width="8.85546875" bestFit="1" customWidth="1"/>
    <col min="5149" max="5149" width="11.42578125" bestFit="1" customWidth="1"/>
    <col min="5150" max="5150" width="7.85546875" bestFit="1" customWidth="1"/>
    <col min="5151" max="5151" width="10.42578125" bestFit="1" customWidth="1"/>
    <col min="5152" max="5152" width="8.85546875" bestFit="1" customWidth="1"/>
    <col min="5153" max="5153" width="11.42578125" bestFit="1" customWidth="1"/>
    <col min="5154" max="5154" width="8.85546875" bestFit="1" customWidth="1"/>
    <col min="5155" max="5155" width="11.42578125" bestFit="1" customWidth="1"/>
    <col min="5156" max="5156" width="8.85546875" bestFit="1" customWidth="1"/>
    <col min="5157" max="5157" width="11.42578125" bestFit="1" customWidth="1"/>
    <col min="5158" max="5158" width="8.85546875" bestFit="1" customWidth="1"/>
    <col min="5159" max="5159" width="11.42578125" bestFit="1" customWidth="1"/>
    <col min="5160" max="5160" width="8.85546875" bestFit="1" customWidth="1"/>
    <col min="5161" max="5161" width="11.42578125" bestFit="1" customWidth="1"/>
    <col min="5162" max="5162" width="8.85546875" bestFit="1" customWidth="1"/>
    <col min="5163" max="5163" width="11.42578125" bestFit="1" customWidth="1"/>
    <col min="5164" max="5164" width="8.85546875" bestFit="1" customWidth="1"/>
    <col min="5165" max="5165" width="11.42578125" bestFit="1" customWidth="1"/>
    <col min="5166" max="5166" width="8.85546875" bestFit="1" customWidth="1"/>
    <col min="5167" max="5167" width="11.42578125" bestFit="1" customWidth="1"/>
    <col min="5168" max="5168" width="7.85546875" bestFit="1" customWidth="1"/>
    <col min="5169" max="5169" width="10.42578125" bestFit="1" customWidth="1"/>
    <col min="5170" max="5170" width="8.85546875" bestFit="1" customWidth="1"/>
    <col min="5171" max="5171" width="11.42578125" bestFit="1" customWidth="1"/>
    <col min="5172" max="5172" width="8.85546875" bestFit="1" customWidth="1"/>
    <col min="5173" max="5173" width="11.42578125" bestFit="1" customWidth="1"/>
    <col min="5174" max="5174" width="8.85546875" bestFit="1" customWidth="1"/>
    <col min="5175" max="5175" width="11.42578125" bestFit="1" customWidth="1"/>
    <col min="5176" max="5176" width="8.85546875" bestFit="1" customWidth="1"/>
    <col min="5177" max="5177" width="11.42578125" bestFit="1" customWidth="1"/>
    <col min="5178" max="5178" width="8.85546875" bestFit="1" customWidth="1"/>
    <col min="5179" max="5179" width="11.42578125" bestFit="1" customWidth="1"/>
    <col min="5180" max="5180" width="8.85546875" bestFit="1" customWidth="1"/>
    <col min="5181" max="5181" width="11.42578125" bestFit="1" customWidth="1"/>
    <col min="5182" max="5182" width="8.85546875" bestFit="1" customWidth="1"/>
    <col min="5183" max="5183" width="11.42578125" bestFit="1" customWidth="1"/>
    <col min="5184" max="5184" width="8.85546875" bestFit="1" customWidth="1"/>
    <col min="5185" max="5185" width="11.42578125" bestFit="1" customWidth="1"/>
    <col min="5186" max="5186" width="8.85546875" bestFit="1" customWidth="1"/>
    <col min="5187" max="5187" width="11.42578125" bestFit="1" customWidth="1"/>
    <col min="5188" max="5188" width="8.85546875" bestFit="1" customWidth="1"/>
    <col min="5189" max="5189" width="11.42578125" bestFit="1" customWidth="1"/>
    <col min="5190" max="5190" width="8.85546875" bestFit="1" customWidth="1"/>
    <col min="5191" max="5191" width="11.42578125" bestFit="1" customWidth="1"/>
    <col min="5192" max="5192" width="8.85546875" bestFit="1" customWidth="1"/>
    <col min="5193" max="5193" width="11.42578125" bestFit="1" customWidth="1"/>
    <col min="5194" max="5194" width="7.85546875" bestFit="1" customWidth="1"/>
    <col min="5195" max="5195" width="10.42578125" bestFit="1" customWidth="1"/>
    <col min="5196" max="5196" width="8.85546875" bestFit="1" customWidth="1"/>
    <col min="5197" max="5197" width="11.42578125" bestFit="1" customWidth="1"/>
    <col min="5198" max="5198" width="8.85546875" bestFit="1" customWidth="1"/>
    <col min="5199" max="5199" width="11.42578125" bestFit="1" customWidth="1"/>
    <col min="5200" max="5200" width="8.85546875" bestFit="1" customWidth="1"/>
    <col min="5201" max="5201" width="11.42578125" bestFit="1" customWidth="1"/>
    <col min="5202" max="5202" width="8.85546875" bestFit="1" customWidth="1"/>
    <col min="5203" max="5203" width="11.42578125" bestFit="1" customWidth="1"/>
    <col min="5204" max="5204" width="8.85546875" bestFit="1" customWidth="1"/>
    <col min="5205" max="5205" width="11.42578125" bestFit="1" customWidth="1"/>
    <col min="5206" max="5206" width="8.85546875" bestFit="1" customWidth="1"/>
    <col min="5207" max="5207" width="11.42578125" bestFit="1" customWidth="1"/>
    <col min="5208" max="5208" width="8.85546875" bestFit="1" customWidth="1"/>
    <col min="5209" max="5209" width="11.42578125" bestFit="1" customWidth="1"/>
    <col min="5210" max="5210" width="8.85546875" bestFit="1" customWidth="1"/>
    <col min="5211" max="5211" width="11.42578125" bestFit="1" customWidth="1"/>
    <col min="5212" max="5212" width="8.85546875" bestFit="1" customWidth="1"/>
    <col min="5213" max="5213" width="11.42578125" bestFit="1" customWidth="1"/>
    <col min="5214" max="5214" width="8.85546875" bestFit="1" customWidth="1"/>
    <col min="5215" max="5215" width="11.42578125" bestFit="1" customWidth="1"/>
    <col min="5216" max="5216" width="7.85546875" bestFit="1" customWidth="1"/>
    <col min="5217" max="5217" width="10.42578125" bestFit="1" customWidth="1"/>
    <col min="5218" max="5218" width="8.85546875" bestFit="1" customWidth="1"/>
    <col min="5219" max="5219" width="11.42578125" bestFit="1" customWidth="1"/>
    <col min="5220" max="5220" width="8.85546875" bestFit="1" customWidth="1"/>
    <col min="5221" max="5221" width="11.42578125" bestFit="1" customWidth="1"/>
    <col min="5222" max="5222" width="5.85546875" bestFit="1" customWidth="1"/>
    <col min="5223" max="5224" width="8.85546875" bestFit="1" customWidth="1"/>
    <col min="5225" max="5225" width="11.42578125" bestFit="1" customWidth="1"/>
    <col min="5226" max="5226" width="8.85546875" bestFit="1" customWidth="1"/>
    <col min="5227" max="5227" width="11.42578125" bestFit="1" customWidth="1"/>
    <col min="5228" max="5228" width="7.85546875" bestFit="1" customWidth="1"/>
    <col min="5229" max="5229" width="10.42578125" bestFit="1" customWidth="1"/>
    <col min="5230" max="5230" width="5.85546875" bestFit="1" customWidth="1"/>
    <col min="5231" max="5231" width="3.42578125" bestFit="1" customWidth="1"/>
    <col min="5232" max="5233" width="8.85546875" bestFit="1" customWidth="1"/>
    <col min="5234" max="5234" width="11.42578125" bestFit="1" customWidth="1"/>
    <col min="5235" max="5235" width="8.85546875" bestFit="1" customWidth="1"/>
    <col min="5236" max="5236" width="11.42578125" bestFit="1" customWidth="1"/>
    <col min="5237" max="5237" width="8.85546875" bestFit="1" customWidth="1"/>
    <col min="5238" max="5238" width="11.42578125" bestFit="1" customWidth="1"/>
    <col min="5239" max="5239" width="8.85546875" bestFit="1" customWidth="1"/>
    <col min="5240" max="5240" width="11.42578125" bestFit="1" customWidth="1"/>
    <col min="5241" max="5241" width="8.85546875" bestFit="1" customWidth="1"/>
    <col min="5242" max="5242" width="11.42578125" bestFit="1" customWidth="1"/>
    <col min="5243" max="5243" width="7.85546875" bestFit="1" customWidth="1"/>
    <col min="5244" max="5244" width="10.42578125" bestFit="1" customWidth="1"/>
    <col min="5245" max="5245" width="8.85546875" bestFit="1" customWidth="1"/>
    <col min="5246" max="5246" width="11.42578125" bestFit="1" customWidth="1"/>
    <col min="5247" max="5247" width="8.85546875" bestFit="1" customWidth="1"/>
    <col min="5248" max="5248" width="11.42578125" bestFit="1" customWidth="1"/>
    <col min="5249" max="5249" width="8.85546875" bestFit="1" customWidth="1"/>
    <col min="5250" max="5250" width="11.42578125" bestFit="1" customWidth="1"/>
    <col min="5251" max="5251" width="5.85546875" bestFit="1" customWidth="1"/>
    <col min="5252" max="5253" width="8.85546875" bestFit="1" customWidth="1"/>
    <col min="5254" max="5254" width="11.42578125" bestFit="1" customWidth="1"/>
    <col min="5255" max="5255" width="8.85546875" bestFit="1" customWidth="1"/>
    <col min="5256" max="5256" width="11.42578125" bestFit="1" customWidth="1"/>
    <col min="5257" max="5257" width="8.85546875" bestFit="1" customWidth="1"/>
    <col min="5258" max="5258" width="11.42578125" bestFit="1" customWidth="1"/>
    <col min="5259" max="5259" width="8.85546875" bestFit="1" customWidth="1"/>
    <col min="5260" max="5260" width="11.42578125" bestFit="1" customWidth="1"/>
    <col min="5261" max="5261" width="7.85546875" bestFit="1" customWidth="1"/>
    <col min="5262" max="5262" width="10.42578125" bestFit="1" customWidth="1"/>
    <col min="5263" max="5263" width="8.85546875" bestFit="1" customWidth="1"/>
    <col min="5264" max="5264" width="11.42578125" bestFit="1" customWidth="1"/>
    <col min="5265" max="5265" width="8.85546875" bestFit="1" customWidth="1"/>
    <col min="5266" max="5266" width="11.42578125" bestFit="1" customWidth="1"/>
    <col min="5267" max="5267" width="8.85546875" bestFit="1" customWidth="1"/>
    <col min="5268" max="5268" width="11.42578125" bestFit="1" customWidth="1"/>
    <col min="5269" max="5269" width="8.85546875" bestFit="1" customWidth="1"/>
    <col min="5270" max="5270" width="11.42578125" bestFit="1" customWidth="1"/>
    <col min="5271" max="5271" width="8.85546875" bestFit="1" customWidth="1"/>
    <col min="5272" max="5272" width="11.42578125" bestFit="1" customWidth="1"/>
    <col min="5273" max="5273" width="5.85546875" bestFit="1" customWidth="1"/>
    <col min="5274" max="5274" width="8.85546875" bestFit="1" customWidth="1"/>
    <col min="5275" max="5275" width="7.85546875" bestFit="1" customWidth="1"/>
    <col min="5276" max="5276" width="10.42578125" bestFit="1" customWidth="1"/>
    <col min="5277" max="5277" width="8.85546875" bestFit="1" customWidth="1"/>
    <col min="5278" max="5278" width="11.42578125" bestFit="1" customWidth="1"/>
    <col min="5279" max="5279" width="8.85546875" bestFit="1" customWidth="1"/>
    <col min="5280" max="5280" width="11.42578125" bestFit="1" customWidth="1"/>
    <col min="5281" max="5281" width="8.85546875" bestFit="1" customWidth="1"/>
    <col min="5282" max="5282" width="11.42578125" bestFit="1" customWidth="1"/>
    <col min="5283" max="5283" width="8.85546875" bestFit="1" customWidth="1"/>
    <col min="5284" max="5284" width="11.42578125" bestFit="1" customWidth="1"/>
    <col min="5285" max="5285" width="8.85546875" bestFit="1" customWidth="1"/>
    <col min="5286" max="5286" width="11.42578125" bestFit="1" customWidth="1"/>
    <col min="5287" max="5287" width="8.85546875" bestFit="1" customWidth="1"/>
    <col min="5288" max="5288" width="11.42578125" bestFit="1" customWidth="1"/>
    <col min="5289" max="5289" width="8.85546875" bestFit="1" customWidth="1"/>
    <col min="5290" max="5290" width="11.42578125" bestFit="1" customWidth="1"/>
    <col min="5291" max="5291" width="8.85546875" bestFit="1" customWidth="1"/>
    <col min="5292" max="5292" width="11.42578125" bestFit="1" customWidth="1"/>
    <col min="5293" max="5293" width="8.85546875" bestFit="1" customWidth="1"/>
    <col min="5294" max="5294" width="11.42578125" bestFit="1" customWidth="1"/>
    <col min="5295" max="5295" width="8.85546875" bestFit="1" customWidth="1"/>
    <col min="5296" max="5296" width="11.42578125" bestFit="1" customWidth="1"/>
    <col min="5297" max="5297" width="8.85546875" bestFit="1" customWidth="1"/>
    <col min="5298" max="5298" width="11.42578125" bestFit="1" customWidth="1"/>
    <col min="5299" max="5299" width="8.85546875" bestFit="1" customWidth="1"/>
    <col min="5300" max="5300" width="11.42578125" bestFit="1" customWidth="1"/>
    <col min="5301" max="5301" width="8.85546875" bestFit="1" customWidth="1"/>
    <col min="5302" max="5302" width="11.42578125" bestFit="1" customWidth="1"/>
    <col min="5303" max="5303" width="8.85546875" bestFit="1" customWidth="1"/>
    <col min="5304" max="5304" width="11.42578125" bestFit="1" customWidth="1"/>
    <col min="5305" max="5305" width="8.85546875" bestFit="1" customWidth="1"/>
    <col min="5306" max="5306" width="11.42578125" bestFit="1" customWidth="1"/>
    <col min="5307" max="5307" width="8.85546875" bestFit="1" customWidth="1"/>
    <col min="5308" max="5308" width="11.42578125" bestFit="1" customWidth="1"/>
    <col min="5309" max="5309" width="7.85546875" bestFit="1" customWidth="1"/>
    <col min="5310" max="5310" width="10.42578125" bestFit="1" customWidth="1"/>
    <col min="5311" max="5311" width="8.85546875" bestFit="1" customWidth="1"/>
    <col min="5312" max="5312" width="11.42578125" bestFit="1" customWidth="1"/>
    <col min="5313" max="5313" width="8.85546875" bestFit="1" customWidth="1"/>
    <col min="5314" max="5314" width="11.42578125" bestFit="1" customWidth="1"/>
    <col min="5315" max="5315" width="5.85546875" bestFit="1" customWidth="1"/>
    <col min="5316" max="5317" width="8.85546875" bestFit="1" customWidth="1"/>
    <col min="5318" max="5318" width="11.42578125" bestFit="1" customWidth="1"/>
    <col min="5319" max="5319" width="8.85546875" bestFit="1" customWidth="1"/>
    <col min="5320" max="5320" width="11.42578125" bestFit="1" customWidth="1"/>
    <col min="5321" max="5321" width="8.85546875" bestFit="1" customWidth="1"/>
    <col min="5322" max="5322" width="11.42578125" bestFit="1" customWidth="1"/>
    <col min="5323" max="5323" width="7.85546875" bestFit="1" customWidth="1"/>
    <col min="5324" max="5324" width="10.42578125" bestFit="1" customWidth="1"/>
    <col min="5325" max="5325" width="8.85546875" bestFit="1" customWidth="1"/>
    <col min="5326" max="5326" width="11.42578125" bestFit="1" customWidth="1"/>
    <col min="5327" max="5327" width="7.85546875" bestFit="1" customWidth="1"/>
    <col min="5328" max="5328" width="10.42578125" bestFit="1" customWidth="1"/>
    <col min="5329" max="5329" width="8.85546875" bestFit="1" customWidth="1"/>
    <col min="5330" max="5330" width="11.42578125" bestFit="1" customWidth="1"/>
    <col min="5331" max="5331" width="8.85546875" bestFit="1" customWidth="1"/>
    <col min="5332" max="5332" width="11.42578125" bestFit="1" customWidth="1"/>
    <col min="5333" max="5333" width="8.85546875" bestFit="1" customWidth="1"/>
    <col min="5334" max="5334" width="11.42578125" bestFit="1" customWidth="1"/>
    <col min="5335" max="5335" width="8.85546875" bestFit="1" customWidth="1"/>
    <col min="5336" max="5336" width="11.42578125" bestFit="1" customWidth="1"/>
    <col min="5337" max="5337" width="8.85546875" bestFit="1" customWidth="1"/>
    <col min="5338" max="5338" width="11.42578125" bestFit="1" customWidth="1"/>
    <col min="5339" max="5339" width="5.85546875" bestFit="1" customWidth="1"/>
    <col min="5340" max="5341" width="8.85546875" bestFit="1" customWidth="1"/>
    <col min="5342" max="5342" width="11.42578125" bestFit="1" customWidth="1"/>
    <col min="5343" max="5343" width="8.85546875" bestFit="1" customWidth="1"/>
    <col min="5344" max="5344" width="11.42578125" bestFit="1" customWidth="1"/>
    <col min="5345" max="5345" width="8.85546875" bestFit="1" customWidth="1"/>
    <col min="5346" max="5346" width="11.42578125" bestFit="1" customWidth="1"/>
    <col min="5347" max="5347" width="8.85546875" bestFit="1" customWidth="1"/>
    <col min="5348" max="5348" width="11.42578125" bestFit="1" customWidth="1"/>
    <col min="5349" max="5349" width="8.85546875" bestFit="1" customWidth="1"/>
    <col min="5350" max="5350" width="11.42578125" bestFit="1" customWidth="1"/>
    <col min="5351" max="5351" width="8.85546875" bestFit="1" customWidth="1"/>
    <col min="5352" max="5352" width="11.42578125" bestFit="1" customWidth="1"/>
    <col min="5353" max="5353" width="8.85546875" bestFit="1" customWidth="1"/>
    <col min="5354" max="5354" width="11.42578125" bestFit="1" customWidth="1"/>
    <col min="5355" max="5355" width="8.85546875" bestFit="1" customWidth="1"/>
    <col min="5356" max="5356" width="11.42578125" bestFit="1" customWidth="1"/>
    <col min="5357" max="5357" width="7.85546875" bestFit="1" customWidth="1"/>
    <col min="5358" max="5358" width="10.42578125" bestFit="1" customWidth="1"/>
    <col min="5359" max="5359" width="8.85546875" bestFit="1" customWidth="1"/>
    <col min="5360" max="5360" width="11.42578125" bestFit="1" customWidth="1"/>
    <col min="5361" max="5361" width="8.85546875" bestFit="1" customWidth="1"/>
    <col min="5362" max="5362" width="11.42578125" bestFit="1" customWidth="1"/>
    <col min="5363" max="5363" width="8.85546875" bestFit="1" customWidth="1"/>
    <col min="5364" max="5364" width="11.42578125" bestFit="1" customWidth="1"/>
    <col min="5365" max="5365" width="8.85546875" bestFit="1" customWidth="1"/>
    <col min="5366" max="5366" width="11.42578125" bestFit="1" customWidth="1"/>
    <col min="5367" max="5367" width="5.85546875" bestFit="1" customWidth="1"/>
    <col min="5368" max="5369" width="8.85546875" bestFit="1" customWidth="1"/>
    <col min="5370" max="5370" width="11.42578125" bestFit="1" customWidth="1"/>
    <col min="5371" max="5371" width="8.85546875" bestFit="1" customWidth="1"/>
    <col min="5372" max="5372" width="11.42578125" bestFit="1" customWidth="1"/>
    <col min="5373" max="5373" width="8.85546875" bestFit="1" customWidth="1"/>
    <col min="5374" max="5374" width="11.42578125" bestFit="1" customWidth="1"/>
    <col min="5375" max="5375" width="8.85546875" bestFit="1" customWidth="1"/>
    <col min="5376" max="5376" width="11.42578125" bestFit="1" customWidth="1"/>
    <col min="5377" max="5377" width="7.85546875" bestFit="1" customWidth="1"/>
    <col min="5378" max="5378" width="10.42578125" bestFit="1" customWidth="1"/>
    <col min="5379" max="5379" width="8.85546875" bestFit="1" customWidth="1"/>
    <col min="5380" max="5380" width="11.42578125" bestFit="1" customWidth="1"/>
    <col min="5381" max="5381" width="8.85546875" bestFit="1" customWidth="1"/>
    <col min="5382" max="5382" width="11.42578125" bestFit="1" customWidth="1"/>
    <col min="5383" max="5383" width="8.85546875" bestFit="1" customWidth="1"/>
    <col min="5384" max="5384" width="11.42578125" bestFit="1" customWidth="1"/>
    <col min="5385" max="5385" width="8.85546875" bestFit="1" customWidth="1"/>
    <col min="5386" max="5386" width="11.42578125" bestFit="1" customWidth="1"/>
    <col min="5387" max="5387" width="7.85546875" bestFit="1" customWidth="1"/>
    <col min="5388" max="5388" width="10.42578125" bestFit="1" customWidth="1"/>
    <col min="5389" max="5389" width="5.85546875" bestFit="1" customWidth="1"/>
    <col min="5390" max="5390" width="3.42578125" bestFit="1" customWidth="1"/>
    <col min="5391" max="5392" width="8.85546875" bestFit="1" customWidth="1"/>
    <col min="5393" max="5393" width="11.42578125" bestFit="1" customWidth="1"/>
    <col min="5394" max="5394" width="8.85546875" bestFit="1" customWidth="1"/>
    <col min="5395" max="5395" width="11.42578125" bestFit="1" customWidth="1"/>
    <col min="5396" max="5396" width="8.85546875" bestFit="1" customWidth="1"/>
    <col min="5397" max="5397" width="11.42578125" bestFit="1" customWidth="1"/>
    <col min="5398" max="5398" width="8.85546875" bestFit="1" customWidth="1"/>
    <col min="5399" max="5399" width="11.42578125" bestFit="1" customWidth="1"/>
    <col min="5400" max="5400" width="8.85546875" bestFit="1" customWidth="1"/>
    <col min="5401" max="5401" width="11.42578125" bestFit="1" customWidth="1"/>
    <col min="5402" max="5402" width="8.85546875" bestFit="1" customWidth="1"/>
    <col min="5403" max="5403" width="11.42578125" bestFit="1" customWidth="1"/>
    <col min="5404" max="5404" width="8.85546875" bestFit="1" customWidth="1"/>
    <col min="5405" max="5405" width="11.42578125" bestFit="1" customWidth="1"/>
    <col min="5406" max="5406" width="8.85546875" bestFit="1" customWidth="1"/>
    <col min="5407" max="5407" width="11.42578125" bestFit="1" customWidth="1"/>
    <col min="5408" max="5408" width="8.85546875" bestFit="1" customWidth="1"/>
    <col min="5409" max="5409" width="11.42578125" bestFit="1" customWidth="1"/>
    <col min="5410" max="5410" width="8.85546875" bestFit="1" customWidth="1"/>
    <col min="5411" max="5411" width="11.42578125" bestFit="1" customWidth="1"/>
    <col min="5412" max="5412" width="8.85546875" bestFit="1" customWidth="1"/>
    <col min="5413" max="5413" width="11.42578125" bestFit="1" customWidth="1"/>
    <col min="5414" max="5414" width="8.85546875" bestFit="1" customWidth="1"/>
    <col min="5415" max="5415" width="11.42578125" bestFit="1" customWidth="1"/>
    <col min="5416" max="5416" width="8.85546875" bestFit="1" customWidth="1"/>
    <col min="5417" max="5417" width="11.42578125" bestFit="1" customWidth="1"/>
    <col min="5418" max="5418" width="8.85546875" bestFit="1" customWidth="1"/>
    <col min="5419" max="5419" width="11.42578125" bestFit="1" customWidth="1"/>
    <col min="5420" max="5420" width="8.85546875" bestFit="1" customWidth="1"/>
    <col min="5421" max="5421" width="11.42578125" bestFit="1" customWidth="1"/>
    <col min="5422" max="5422" width="8.85546875" bestFit="1" customWidth="1"/>
    <col min="5423" max="5423" width="11.42578125" bestFit="1" customWidth="1"/>
    <col min="5424" max="5424" width="5.85546875" bestFit="1" customWidth="1"/>
    <col min="5425" max="5426" width="8.85546875" bestFit="1" customWidth="1"/>
    <col min="5427" max="5427" width="11.42578125" bestFit="1" customWidth="1"/>
    <col min="5428" max="5428" width="8.85546875" bestFit="1" customWidth="1"/>
    <col min="5429" max="5429" width="11.42578125" bestFit="1" customWidth="1"/>
    <col min="5430" max="5430" width="8.85546875" bestFit="1" customWidth="1"/>
    <col min="5431" max="5431" width="11.42578125" bestFit="1" customWidth="1"/>
    <col min="5432" max="5432" width="8.85546875" bestFit="1" customWidth="1"/>
    <col min="5433" max="5433" width="11.42578125" bestFit="1" customWidth="1"/>
    <col min="5434" max="5434" width="8.85546875" bestFit="1" customWidth="1"/>
    <col min="5435" max="5435" width="11.42578125" bestFit="1" customWidth="1"/>
    <col min="5436" max="5436" width="8.85546875" bestFit="1" customWidth="1"/>
    <col min="5437" max="5437" width="11.42578125" bestFit="1" customWidth="1"/>
    <col min="5438" max="5438" width="8.85546875" bestFit="1" customWidth="1"/>
    <col min="5439" max="5439" width="11.42578125" bestFit="1" customWidth="1"/>
    <col min="5440" max="5440" width="8.85546875" bestFit="1" customWidth="1"/>
    <col min="5441" max="5441" width="11.42578125" bestFit="1" customWidth="1"/>
    <col min="5442" max="5442" width="8.85546875" bestFit="1" customWidth="1"/>
    <col min="5443" max="5443" width="11.42578125" bestFit="1" customWidth="1"/>
    <col min="5444" max="5444" width="8.85546875" bestFit="1" customWidth="1"/>
    <col min="5445" max="5445" width="11.42578125" bestFit="1" customWidth="1"/>
    <col min="5446" max="5446" width="8.85546875" bestFit="1" customWidth="1"/>
    <col min="5447" max="5447" width="11.42578125" bestFit="1" customWidth="1"/>
    <col min="5448" max="5448" width="8.85546875" bestFit="1" customWidth="1"/>
    <col min="5449" max="5449" width="11.42578125" bestFit="1" customWidth="1"/>
    <col min="5450" max="5450" width="8.85546875" bestFit="1" customWidth="1"/>
    <col min="5451" max="5451" width="11.42578125" bestFit="1" customWidth="1"/>
    <col min="5452" max="5452" width="8.85546875" bestFit="1" customWidth="1"/>
    <col min="5453" max="5453" width="11.42578125" bestFit="1" customWidth="1"/>
    <col min="5454" max="5454" width="8.85546875" bestFit="1" customWidth="1"/>
    <col min="5455" max="5455" width="11.42578125" bestFit="1" customWidth="1"/>
    <col min="5456" max="5456" width="8.85546875" bestFit="1" customWidth="1"/>
    <col min="5457" max="5457" width="11.42578125" bestFit="1" customWidth="1"/>
    <col min="5458" max="5458" width="8.85546875" bestFit="1" customWidth="1"/>
    <col min="5459" max="5459" width="11.42578125" bestFit="1" customWidth="1"/>
    <col min="5460" max="5460" width="8.85546875" bestFit="1" customWidth="1"/>
    <col min="5461" max="5461" width="11.42578125" bestFit="1" customWidth="1"/>
    <col min="5462" max="5462" width="7.85546875" bestFit="1" customWidth="1"/>
    <col min="5463" max="5463" width="10.42578125" bestFit="1" customWidth="1"/>
    <col min="5464" max="5464" width="8.85546875" bestFit="1" customWidth="1"/>
    <col min="5465" max="5465" width="11.42578125" bestFit="1" customWidth="1"/>
    <col min="5466" max="5466" width="8.85546875" bestFit="1" customWidth="1"/>
    <col min="5467" max="5467" width="11.42578125" bestFit="1" customWidth="1"/>
    <col min="5468" max="5468" width="8.85546875" bestFit="1" customWidth="1"/>
    <col min="5469" max="5469" width="11.42578125" bestFit="1" customWidth="1"/>
    <col min="5470" max="5470" width="5.85546875" bestFit="1" customWidth="1"/>
    <col min="5471" max="5471" width="3" bestFit="1" customWidth="1"/>
    <col min="5472" max="5472" width="3.42578125" bestFit="1" customWidth="1"/>
    <col min="5473" max="5474" width="8.85546875" bestFit="1" customWidth="1"/>
    <col min="5475" max="5475" width="11.42578125" bestFit="1" customWidth="1"/>
    <col min="5476" max="5476" width="8.85546875" bestFit="1" customWidth="1"/>
    <col min="5477" max="5477" width="11.42578125" bestFit="1" customWidth="1"/>
    <col min="5478" max="5478" width="8.85546875" bestFit="1" customWidth="1"/>
    <col min="5479" max="5479" width="11.42578125" bestFit="1" customWidth="1"/>
    <col min="5480" max="5480" width="8.85546875" bestFit="1" customWidth="1"/>
    <col min="5481" max="5481" width="11.42578125" bestFit="1" customWidth="1"/>
    <col min="5482" max="5482" width="5.85546875" bestFit="1" customWidth="1"/>
    <col min="5483" max="5483" width="8.85546875" bestFit="1" customWidth="1"/>
    <col min="5484" max="5484" width="7.85546875" bestFit="1" customWidth="1"/>
    <col min="5485" max="5485" width="10.42578125" bestFit="1" customWidth="1"/>
    <col min="5486" max="5486" width="8.85546875" bestFit="1" customWidth="1"/>
    <col min="5487" max="5487" width="11.42578125" bestFit="1" customWidth="1"/>
    <col min="5488" max="5488" width="8.85546875" bestFit="1" customWidth="1"/>
    <col min="5489" max="5489" width="11.42578125" bestFit="1" customWidth="1"/>
    <col min="5490" max="5490" width="8.85546875" bestFit="1" customWidth="1"/>
    <col min="5491" max="5491" width="11.42578125" bestFit="1" customWidth="1"/>
    <col min="5492" max="5492" width="5.85546875" bestFit="1" customWidth="1"/>
    <col min="5493" max="5494" width="8.85546875" bestFit="1" customWidth="1"/>
    <col min="5495" max="5495" width="11.42578125" bestFit="1" customWidth="1"/>
    <col min="5496" max="5496" width="8.85546875" bestFit="1" customWidth="1"/>
    <col min="5497" max="5497" width="11.42578125" bestFit="1" customWidth="1"/>
    <col min="5498" max="5498" width="7.85546875" bestFit="1" customWidth="1"/>
    <col min="5499" max="5499" width="10.42578125" bestFit="1" customWidth="1"/>
    <col min="5500" max="5500" width="8.85546875" bestFit="1" customWidth="1"/>
    <col min="5501" max="5501" width="11.42578125" bestFit="1" customWidth="1"/>
    <col min="5502" max="5502" width="8.85546875" bestFit="1" customWidth="1"/>
    <col min="5503" max="5503" width="11.42578125" bestFit="1" customWidth="1"/>
    <col min="5504" max="5504" width="8.85546875" bestFit="1" customWidth="1"/>
    <col min="5505" max="5505" width="11.42578125" bestFit="1" customWidth="1"/>
    <col min="5506" max="5506" width="8.85546875" bestFit="1" customWidth="1"/>
    <col min="5507" max="5507" width="11.42578125" bestFit="1" customWidth="1"/>
    <col min="5508" max="5508" width="8.85546875" bestFit="1" customWidth="1"/>
    <col min="5509" max="5509" width="11.42578125" bestFit="1" customWidth="1"/>
    <col min="5510" max="5510" width="7.85546875" bestFit="1" customWidth="1"/>
    <col min="5511" max="5511" width="10.42578125" bestFit="1" customWidth="1"/>
    <col min="5512" max="5512" width="7.85546875" bestFit="1" customWidth="1"/>
    <col min="5513" max="5513" width="10.42578125" bestFit="1" customWidth="1"/>
    <col min="5514" max="5514" width="8.85546875" bestFit="1" customWidth="1"/>
    <col min="5515" max="5515" width="11.42578125" bestFit="1" customWidth="1"/>
    <col min="5516" max="5516" width="5.85546875" bestFit="1" customWidth="1"/>
    <col min="5517" max="5518" width="8.85546875" bestFit="1" customWidth="1"/>
    <col min="5519" max="5519" width="11.42578125" bestFit="1" customWidth="1"/>
    <col min="5520" max="5520" width="5.85546875" bestFit="1" customWidth="1"/>
    <col min="5521" max="5522" width="8.85546875" bestFit="1" customWidth="1"/>
    <col min="5523" max="5523" width="11.42578125" bestFit="1" customWidth="1"/>
    <col min="5524" max="5524" width="8.85546875" bestFit="1" customWidth="1"/>
    <col min="5525" max="5525" width="11.42578125" bestFit="1" customWidth="1"/>
    <col min="5526" max="5526" width="8.85546875" bestFit="1" customWidth="1"/>
    <col min="5527" max="5527" width="11.42578125" bestFit="1" customWidth="1"/>
    <col min="5528" max="5528" width="8.85546875" bestFit="1" customWidth="1"/>
    <col min="5529" max="5529" width="11.42578125" bestFit="1" customWidth="1"/>
    <col min="5530" max="5530" width="8.85546875" bestFit="1" customWidth="1"/>
    <col min="5531" max="5531" width="11.42578125" bestFit="1" customWidth="1"/>
    <col min="5532" max="5532" width="8.85546875" bestFit="1" customWidth="1"/>
    <col min="5533" max="5533" width="11.42578125" bestFit="1" customWidth="1"/>
    <col min="5534" max="5534" width="8.85546875" bestFit="1" customWidth="1"/>
    <col min="5535" max="5535" width="11.42578125" bestFit="1" customWidth="1"/>
    <col min="5536" max="5536" width="8.85546875" bestFit="1" customWidth="1"/>
    <col min="5537" max="5537" width="11.42578125" bestFit="1" customWidth="1"/>
    <col min="5538" max="5538" width="8.85546875" bestFit="1" customWidth="1"/>
    <col min="5539" max="5539" width="11.42578125" bestFit="1" customWidth="1"/>
    <col min="5540" max="5540" width="8.85546875" bestFit="1" customWidth="1"/>
    <col min="5541" max="5541" width="11.42578125" bestFit="1" customWidth="1"/>
    <col min="5542" max="5542" width="5.85546875" bestFit="1" customWidth="1"/>
    <col min="5543" max="5544" width="8.85546875" bestFit="1" customWidth="1"/>
    <col min="5545" max="5545" width="11.42578125" bestFit="1" customWidth="1"/>
    <col min="5546" max="5546" width="8.85546875" bestFit="1" customWidth="1"/>
    <col min="5547" max="5547" width="11.42578125" bestFit="1" customWidth="1"/>
    <col min="5548" max="5548" width="8.85546875" bestFit="1" customWidth="1"/>
    <col min="5549" max="5549" width="11.42578125" bestFit="1" customWidth="1"/>
    <col min="5550" max="5550" width="7.85546875" bestFit="1" customWidth="1"/>
    <col min="5551" max="5551" width="10.42578125" bestFit="1" customWidth="1"/>
    <col min="5552" max="5552" width="8.85546875" bestFit="1" customWidth="1"/>
    <col min="5553" max="5553" width="11.42578125" bestFit="1" customWidth="1"/>
    <col min="5554" max="5554" width="8.85546875" bestFit="1" customWidth="1"/>
    <col min="5555" max="5555" width="11.42578125" bestFit="1" customWidth="1"/>
    <col min="5556" max="5556" width="8.85546875" bestFit="1" customWidth="1"/>
    <col min="5557" max="5557" width="11.42578125" bestFit="1" customWidth="1"/>
    <col min="5558" max="5558" width="7.85546875" bestFit="1" customWidth="1"/>
    <col min="5559" max="5559" width="10.42578125" bestFit="1" customWidth="1"/>
    <col min="5560" max="5560" width="8.85546875" bestFit="1" customWidth="1"/>
    <col min="5561" max="5561" width="11.42578125" bestFit="1" customWidth="1"/>
    <col min="5562" max="5562" width="8.85546875" bestFit="1" customWidth="1"/>
    <col min="5563" max="5563" width="11.42578125" bestFit="1" customWidth="1"/>
    <col min="5564" max="5564" width="8.85546875" bestFit="1" customWidth="1"/>
    <col min="5565" max="5565" width="11.42578125" bestFit="1" customWidth="1"/>
    <col min="5566" max="5566" width="8.85546875" bestFit="1" customWidth="1"/>
    <col min="5567" max="5567" width="11.42578125" bestFit="1" customWidth="1"/>
    <col min="5568" max="5568" width="8.85546875" bestFit="1" customWidth="1"/>
    <col min="5569" max="5569" width="11.42578125" bestFit="1" customWidth="1"/>
    <col min="5570" max="5570" width="8.85546875" bestFit="1" customWidth="1"/>
    <col min="5571" max="5571" width="11.42578125" bestFit="1" customWidth="1"/>
    <col min="5572" max="5572" width="8.85546875" bestFit="1" customWidth="1"/>
    <col min="5573" max="5573" width="11.42578125" bestFit="1" customWidth="1"/>
    <col min="5574" max="5574" width="8.85546875" bestFit="1" customWidth="1"/>
    <col min="5575" max="5575" width="11.42578125" bestFit="1" customWidth="1"/>
    <col min="5576" max="5576" width="7.85546875" bestFit="1" customWidth="1"/>
    <col min="5577" max="5577" width="10.42578125" bestFit="1" customWidth="1"/>
    <col min="5578" max="5578" width="8.85546875" bestFit="1" customWidth="1"/>
    <col min="5579" max="5579" width="11.42578125" bestFit="1" customWidth="1"/>
    <col min="5580" max="5580" width="5.85546875" bestFit="1" customWidth="1"/>
    <col min="5581" max="5582" width="8.85546875" bestFit="1" customWidth="1"/>
    <col min="5583" max="5583" width="11.42578125" bestFit="1" customWidth="1"/>
    <col min="5584" max="5584" width="8.85546875" bestFit="1" customWidth="1"/>
    <col min="5585" max="5585" width="11.42578125" bestFit="1" customWidth="1"/>
    <col min="5586" max="5586" width="8.85546875" bestFit="1" customWidth="1"/>
    <col min="5587" max="5587" width="11.42578125" bestFit="1" customWidth="1"/>
    <col min="5588" max="5588" width="8.85546875" bestFit="1" customWidth="1"/>
    <col min="5589" max="5589" width="11.42578125" bestFit="1" customWidth="1"/>
    <col min="5590" max="5590" width="7.85546875" bestFit="1" customWidth="1"/>
    <col min="5591" max="5591" width="10.42578125" bestFit="1" customWidth="1"/>
    <col min="5592" max="5592" width="8.85546875" bestFit="1" customWidth="1"/>
    <col min="5593" max="5593" width="11.42578125" bestFit="1" customWidth="1"/>
    <col min="5594" max="5594" width="8.85546875" bestFit="1" customWidth="1"/>
    <col min="5595" max="5595" width="11.42578125" bestFit="1" customWidth="1"/>
    <col min="5596" max="5596" width="8.85546875" bestFit="1" customWidth="1"/>
    <col min="5597" max="5597" width="11.42578125" bestFit="1" customWidth="1"/>
    <col min="5598" max="5598" width="8.85546875" bestFit="1" customWidth="1"/>
    <col min="5599" max="5599" width="11.42578125" bestFit="1" customWidth="1"/>
    <col min="5600" max="5600" width="7.85546875" bestFit="1" customWidth="1"/>
    <col min="5601" max="5601" width="10.42578125" bestFit="1" customWidth="1"/>
    <col min="5602" max="5602" width="8.85546875" bestFit="1" customWidth="1"/>
    <col min="5603" max="5603" width="11.42578125" bestFit="1" customWidth="1"/>
    <col min="5604" max="5604" width="8.85546875" bestFit="1" customWidth="1"/>
    <col min="5605" max="5605" width="11.42578125" bestFit="1" customWidth="1"/>
    <col min="5606" max="5606" width="8.85546875" bestFit="1" customWidth="1"/>
    <col min="5607" max="5607" width="11.42578125" bestFit="1" customWidth="1"/>
    <col min="5608" max="5608" width="5.85546875" bestFit="1" customWidth="1"/>
    <col min="5609" max="5610" width="8.85546875" bestFit="1" customWidth="1"/>
    <col min="5611" max="5611" width="11.42578125" bestFit="1" customWidth="1"/>
    <col min="5612" max="5612" width="8.85546875" bestFit="1" customWidth="1"/>
    <col min="5613" max="5613" width="11.42578125" bestFit="1" customWidth="1"/>
    <col min="5614" max="5614" width="8.85546875" bestFit="1" customWidth="1"/>
    <col min="5615" max="5615" width="11.42578125" bestFit="1" customWidth="1"/>
    <col min="5616" max="5616" width="8.85546875" bestFit="1" customWidth="1"/>
    <col min="5617" max="5617" width="11.42578125" bestFit="1" customWidth="1"/>
    <col min="5618" max="5618" width="8.85546875" bestFit="1" customWidth="1"/>
    <col min="5619" max="5619" width="11.42578125" bestFit="1" customWidth="1"/>
    <col min="5620" max="5620" width="8.85546875" bestFit="1" customWidth="1"/>
    <col min="5621" max="5621" width="11.42578125" bestFit="1" customWidth="1"/>
    <col min="5622" max="5622" width="8.85546875" bestFit="1" customWidth="1"/>
    <col min="5623" max="5623" width="11.42578125" bestFit="1" customWidth="1"/>
    <col min="5624" max="5624" width="8.85546875" bestFit="1" customWidth="1"/>
    <col min="5625" max="5625" width="11.42578125" bestFit="1" customWidth="1"/>
    <col min="5626" max="5626" width="8.85546875" bestFit="1" customWidth="1"/>
    <col min="5627" max="5627" width="11.42578125" bestFit="1" customWidth="1"/>
    <col min="5628" max="5628" width="5.85546875" bestFit="1" customWidth="1"/>
    <col min="5629" max="5629" width="3.42578125" bestFit="1" customWidth="1"/>
    <col min="5630" max="5631" width="8.85546875" bestFit="1" customWidth="1"/>
    <col min="5632" max="5632" width="11.42578125" bestFit="1" customWidth="1"/>
    <col min="5633" max="5633" width="5.85546875" bestFit="1" customWidth="1"/>
    <col min="5634" max="5635" width="8.85546875" bestFit="1" customWidth="1"/>
    <col min="5636" max="5636" width="11.42578125" bestFit="1" customWidth="1"/>
    <col min="5637" max="5637" width="8.85546875" bestFit="1" customWidth="1"/>
    <col min="5638" max="5638" width="11.42578125" bestFit="1" customWidth="1"/>
    <col min="5639" max="5639" width="5.85546875" bestFit="1" customWidth="1"/>
    <col min="5640" max="5641" width="8.85546875" bestFit="1" customWidth="1"/>
    <col min="5642" max="5642" width="11.42578125" bestFit="1" customWidth="1"/>
    <col min="5643" max="5643" width="8.85546875" bestFit="1" customWidth="1"/>
    <col min="5644" max="5644" width="11.42578125" bestFit="1" customWidth="1"/>
    <col min="5645" max="5645" width="8.85546875" bestFit="1" customWidth="1"/>
    <col min="5646" max="5646" width="11.42578125" bestFit="1" customWidth="1"/>
    <col min="5647" max="5647" width="5.85546875" bestFit="1" customWidth="1"/>
    <col min="5648" max="5649" width="8.85546875" bestFit="1" customWidth="1"/>
    <col min="5650" max="5650" width="11.42578125" bestFit="1" customWidth="1"/>
    <col min="5651" max="5651" width="5.85546875" bestFit="1" customWidth="1"/>
    <col min="5652" max="5653" width="8.85546875" bestFit="1" customWidth="1"/>
    <col min="5654" max="5654" width="11.42578125" bestFit="1" customWidth="1"/>
    <col min="5655" max="5655" width="8.85546875" bestFit="1" customWidth="1"/>
    <col min="5656" max="5656" width="11.42578125" bestFit="1" customWidth="1"/>
    <col min="5657" max="5657" width="8.85546875" bestFit="1" customWidth="1"/>
    <col min="5658" max="5658" width="11.42578125" bestFit="1" customWidth="1"/>
    <col min="5659" max="5659" width="8.85546875" bestFit="1" customWidth="1"/>
    <col min="5660" max="5660" width="11.42578125" bestFit="1" customWidth="1"/>
    <col min="5661" max="5661" width="8.85546875" bestFit="1" customWidth="1"/>
    <col min="5662" max="5662" width="11.42578125" bestFit="1" customWidth="1"/>
    <col min="5663" max="5663" width="5.85546875" bestFit="1" customWidth="1"/>
    <col min="5664" max="5665" width="8.85546875" bestFit="1" customWidth="1"/>
    <col min="5666" max="5666" width="11.42578125" bestFit="1" customWidth="1"/>
    <col min="5667" max="5667" width="8.85546875" bestFit="1" customWidth="1"/>
    <col min="5668" max="5668" width="11.42578125" bestFit="1" customWidth="1"/>
    <col min="5669" max="5669" width="5.85546875" bestFit="1" customWidth="1"/>
    <col min="5670" max="5671" width="8.85546875" bestFit="1" customWidth="1"/>
    <col min="5672" max="5672" width="11.42578125" bestFit="1" customWidth="1"/>
    <col min="5673" max="5673" width="8.85546875" bestFit="1" customWidth="1"/>
    <col min="5674" max="5674" width="11.42578125" bestFit="1" customWidth="1"/>
    <col min="5675" max="5675" width="8.85546875" bestFit="1" customWidth="1"/>
    <col min="5676" max="5676" width="11.42578125" bestFit="1" customWidth="1"/>
    <col min="5677" max="5677" width="8.85546875" bestFit="1" customWidth="1"/>
    <col min="5678" max="5678" width="11.42578125" bestFit="1" customWidth="1"/>
    <col min="5679" max="5679" width="8.85546875" bestFit="1" customWidth="1"/>
    <col min="5680" max="5680" width="11.42578125" bestFit="1" customWidth="1"/>
    <col min="5681" max="5681" width="8.85546875" bestFit="1" customWidth="1"/>
    <col min="5682" max="5682" width="11.42578125" bestFit="1" customWidth="1"/>
    <col min="5683" max="5683" width="5.85546875" bestFit="1" customWidth="1"/>
    <col min="5684" max="5685" width="8.85546875" bestFit="1" customWidth="1"/>
    <col min="5686" max="5686" width="11.42578125" bestFit="1" customWidth="1"/>
    <col min="5687" max="5687" width="8.85546875" bestFit="1" customWidth="1"/>
    <col min="5688" max="5688" width="11.42578125" bestFit="1" customWidth="1"/>
    <col min="5689" max="5689" width="5.85546875" bestFit="1" customWidth="1"/>
    <col min="5690" max="5690" width="8.85546875" bestFit="1" customWidth="1"/>
    <col min="5691" max="5691" width="7.85546875" bestFit="1" customWidth="1"/>
    <col min="5692" max="5692" width="10.42578125" bestFit="1" customWidth="1"/>
    <col min="5693" max="5693" width="8.85546875" bestFit="1" customWidth="1"/>
    <col min="5694" max="5694" width="11.42578125" bestFit="1" customWidth="1"/>
    <col min="5695" max="5695" width="7.85546875" bestFit="1" customWidth="1"/>
    <col min="5696" max="5696" width="10.42578125" bestFit="1" customWidth="1"/>
    <col min="5697" max="5697" width="8.85546875" bestFit="1" customWidth="1"/>
    <col min="5698" max="5698" width="11.42578125" bestFit="1" customWidth="1"/>
    <col min="5699" max="5699" width="8.85546875" bestFit="1" customWidth="1"/>
    <col min="5700" max="5700" width="11.42578125" bestFit="1" customWidth="1"/>
    <col min="5701" max="5701" width="8.85546875" bestFit="1" customWidth="1"/>
    <col min="5702" max="5702" width="11.42578125" bestFit="1" customWidth="1"/>
    <col min="5703" max="5703" width="8.85546875" bestFit="1" customWidth="1"/>
    <col min="5704" max="5704" width="11.42578125" bestFit="1" customWidth="1"/>
    <col min="5705" max="5705" width="8.85546875" bestFit="1" customWidth="1"/>
    <col min="5706" max="5706" width="11.42578125" bestFit="1" customWidth="1"/>
    <col min="5707" max="5707" width="6.85546875" bestFit="1" customWidth="1"/>
    <col min="5708" max="5709" width="9.85546875" bestFit="1" customWidth="1"/>
    <col min="5710" max="5710" width="12.42578125" bestFit="1" customWidth="1"/>
    <col min="5711" max="5711" width="6.85546875" bestFit="1" customWidth="1"/>
    <col min="5712" max="5713" width="9.85546875" bestFit="1" customWidth="1"/>
    <col min="5714" max="5714" width="12.42578125" bestFit="1" customWidth="1"/>
    <col min="5715" max="5715" width="9.85546875" bestFit="1" customWidth="1"/>
    <col min="5716" max="5716" width="12.42578125" bestFit="1" customWidth="1"/>
    <col min="5717" max="5717" width="6.85546875" bestFit="1" customWidth="1"/>
    <col min="5718" max="5719" width="9.85546875" bestFit="1" customWidth="1"/>
    <col min="5720" max="5720" width="12.42578125" bestFit="1" customWidth="1"/>
    <col min="5721" max="5721" width="9.85546875" bestFit="1" customWidth="1"/>
    <col min="5722" max="5722" width="12.42578125" bestFit="1" customWidth="1"/>
    <col min="5723" max="5723" width="9.85546875" bestFit="1" customWidth="1"/>
    <col min="5724" max="5724" width="12.42578125" bestFit="1" customWidth="1"/>
    <col min="5725" max="5725" width="6.85546875" bestFit="1" customWidth="1"/>
    <col min="5726" max="5727" width="9.85546875" bestFit="1" customWidth="1"/>
    <col min="5728" max="5728" width="12.42578125" bestFit="1" customWidth="1"/>
    <col min="5729" max="5729" width="9.85546875" bestFit="1" customWidth="1"/>
    <col min="5730" max="5730" width="12.42578125" bestFit="1" customWidth="1"/>
    <col min="5731" max="5731" width="9.85546875" bestFit="1" customWidth="1"/>
    <col min="5732" max="5732" width="12.42578125" bestFit="1" customWidth="1"/>
    <col min="5733" max="5733" width="6.85546875" bestFit="1" customWidth="1"/>
    <col min="5734" max="5734" width="9.85546875" bestFit="1" customWidth="1"/>
    <col min="5735" max="5735" width="6.85546875" bestFit="1" customWidth="1"/>
    <col min="5736" max="5736" width="9.85546875" bestFit="1" customWidth="1"/>
    <col min="5737" max="5737" width="11.28515625" bestFit="1" customWidth="1"/>
  </cols>
  <sheetData>
    <row r="1" spans="1:5" x14ac:dyDescent="0.25">
      <c r="A1" s="10" t="s">
        <v>8222</v>
      </c>
      <c r="B1" t="s">
        <v>8223</v>
      </c>
    </row>
    <row r="2" spans="1:5" x14ac:dyDescent="0.25">
      <c r="A2" s="10" t="s">
        <v>8359</v>
      </c>
      <c r="B2" t="s">
        <v>8316</v>
      </c>
    </row>
    <row r="4" spans="1:5" x14ac:dyDescent="0.25">
      <c r="A4" s="10" t="s">
        <v>8362</v>
      </c>
      <c r="B4" s="10" t="s">
        <v>8360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8315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25">
      <c r="A7" s="12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96978-C228-4300-9F5A-0CAF3A276D4C}">
  <dimension ref="A1:F18"/>
  <sheetViews>
    <sheetView workbookViewId="0">
      <selection activeCell="L31" sqref="L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8358</v>
      </c>
      <c r="B1" t="s">
        <v>8315</v>
      </c>
    </row>
    <row r="2" spans="1:6" x14ac:dyDescent="0.25">
      <c r="A2" s="10" t="s">
        <v>8379</v>
      </c>
      <c r="B2" t="s">
        <v>8378</v>
      </c>
    </row>
    <row r="4" spans="1:6" x14ac:dyDescent="0.25">
      <c r="A4" s="10" t="s">
        <v>8362</v>
      </c>
      <c r="B4" s="10" t="s">
        <v>8360</v>
      </c>
    </row>
    <row r="5" spans="1:6" x14ac:dyDescent="0.25">
      <c r="A5" s="10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8372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25">
      <c r="A7" s="15" t="s">
        <v>8373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25">
      <c r="A8" s="15" t="s">
        <v>8374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25">
      <c r="A9" s="15" t="s">
        <v>8375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25">
      <c r="A10" s="15" t="s">
        <v>8366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25">
      <c r="A11" s="15" t="s">
        <v>8376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25">
      <c r="A12" s="15" t="s">
        <v>8367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25">
      <c r="A13" s="15" t="s">
        <v>8368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25">
      <c r="A14" s="15" t="s">
        <v>8369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25">
      <c r="A15" s="15" t="s">
        <v>8370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25">
      <c r="A16" s="15" t="s">
        <v>8371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25">
      <c r="A17" s="15" t="s">
        <v>8377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25">
      <c r="A18" s="15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A23AB-61F2-472B-8E2A-53E631ECC8D8}">
  <dimension ref="A1:E18"/>
  <sheetViews>
    <sheetView tabSelected="1" workbookViewId="0">
      <selection activeCell="B26" sqref="B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8358</v>
      </c>
      <c r="B1" t="s">
        <v>8315</v>
      </c>
    </row>
    <row r="2" spans="1:5" x14ac:dyDescent="0.25">
      <c r="A2" s="10" t="s">
        <v>8379</v>
      </c>
      <c r="B2" t="s">
        <v>8378</v>
      </c>
    </row>
    <row r="4" spans="1:5" x14ac:dyDescent="0.25">
      <c r="A4" s="10" t="s">
        <v>8362</v>
      </c>
      <c r="B4" s="10" t="s">
        <v>8360</v>
      </c>
    </row>
    <row r="5" spans="1:5" x14ac:dyDescent="0.25">
      <c r="A5" s="10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15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15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15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15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15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15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15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15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15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15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15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15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EBC6B-2D93-4D1A-8957-FAE317823574}">
  <dimension ref="A1:J13"/>
  <sheetViews>
    <sheetView workbookViewId="0">
      <selection activeCell="E2" sqref="E2"/>
    </sheetView>
  </sheetViews>
  <sheetFormatPr defaultRowHeight="15" x14ac:dyDescent="0.25"/>
  <cols>
    <col min="1" max="1" width="17.85546875" bestFit="1" customWidth="1"/>
    <col min="2" max="3" width="26.7109375" style="24" bestFit="1" customWidth="1"/>
    <col min="4" max="5" width="24.5703125" style="24" bestFit="1" customWidth="1"/>
    <col min="6" max="6" width="31.28515625" style="24" bestFit="1" customWidth="1"/>
    <col min="7" max="7" width="25.5703125" style="24" customWidth="1"/>
    <col min="8" max="9" width="29.140625" bestFit="1" customWidth="1"/>
  </cols>
  <sheetData>
    <row r="1" spans="1:10" ht="19.5" x14ac:dyDescent="0.3">
      <c r="A1" s="21" t="s">
        <v>8383</v>
      </c>
      <c r="B1" s="22" t="s">
        <v>8400</v>
      </c>
      <c r="C1" s="22" t="s">
        <v>8401</v>
      </c>
      <c r="D1" s="22" t="s">
        <v>8402</v>
      </c>
      <c r="E1" s="22" t="s">
        <v>8403</v>
      </c>
      <c r="F1" s="22" t="s">
        <v>8404</v>
      </c>
      <c r="G1" s="23" t="s">
        <v>8405</v>
      </c>
      <c r="H1" s="19" t="s">
        <v>8406</v>
      </c>
      <c r="I1" s="19"/>
      <c r="J1" s="20"/>
    </row>
    <row r="2" spans="1:10" x14ac:dyDescent="0.25">
      <c r="A2" t="s">
        <v>8407</v>
      </c>
      <c r="B2" s="24">
        <f>COUNTIFS(Kickstarter!$D:$D, "&gt;1000", Kickstarter!$F:$F, "successful", Kickstarter!$R:$R, "plays")</f>
        <v>506</v>
      </c>
      <c r="C2" s="24">
        <f>COUNTIFS(Kickstarter!$D:$D, "&lt;1000", Kickstarter!$F:$F, "failed")</f>
        <v>113</v>
      </c>
      <c r="D2" s="24">
        <f>COUNTIFS(Kickstarter!$D:$D,"&gt;1000",Kickstarter!$F:$F,"canceled"", Kickstarter!$R:$R, ""plays")</f>
        <v>0</v>
      </c>
      <c r="E2" s="24">
        <f>SUM(B2:D2)</f>
        <v>619</v>
      </c>
      <c r="F2" s="25">
        <f>B2/E2</f>
        <v>0.81744749596122779</v>
      </c>
      <c r="G2" s="26">
        <f>C2/E2</f>
        <v>0.18255250403877221</v>
      </c>
      <c r="H2">
        <f>D2/E2</f>
        <v>0</v>
      </c>
    </row>
    <row r="3" spans="1:10" x14ac:dyDescent="0.25">
      <c r="A3" t="s">
        <v>8408</v>
      </c>
      <c r="B3" s="24">
        <f>COUNTIFS(Kickstarter!$D:$D, "&gt;=1000", Kickstarter!$D:$D, "&lt;5000", Kickstarter!$F:$F, "successful", Kickstarter!$R:$R, "plays")</f>
        <v>388</v>
      </c>
      <c r="C3" s="24">
        <f>COUNTIFS(Kickstarter!$D:$D, "&gt;=1000", Kickstarter!$D:$D, "&lt;5000", Kickstarter!$F:$F, "failed", Kickstarter!$R:$R, "plays")</f>
        <v>146</v>
      </c>
      <c r="D3" s="24">
        <f>COUNTIFS(Kickstarter!$D:$D, "&gt;=1000", Kickstarter!$D:$D, "&lt;5000", Kickstarter!$F:$F, "canceled", Kickstarter!$R:$R, "plays")</f>
        <v>0</v>
      </c>
      <c r="E3" s="24">
        <f t="shared" ref="E3:E13" si="0">SUM(B3:D3)</f>
        <v>534</v>
      </c>
      <c r="F3" s="25">
        <f t="shared" ref="F3:F13" si="1">B3/E3</f>
        <v>0.72659176029962547</v>
      </c>
      <c r="G3" s="26">
        <f t="shared" ref="G3:G13" si="2">C3/E3</f>
        <v>0.27340823970037453</v>
      </c>
      <c r="H3">
        <f t="shared" ref="H3:H13" si="3">D3/E3</f>
        <v>0</v>
      </c>
    </row>
    <row r="4" spans="1:10" x14ac:dyDescent="0.25">
      <c r="A4" t="s">
        <v>8409</v>
      </c>
      <c r="B4" s="24">
        <f>COUNTIFS(Kickstarter!$D:$D, "&gt;=5000", Kickstarter!$D:$D, "&lt;10000", Kickstarter!$F:$F, "successful", Kickstarter!$R:$R, "plays")</f>
        <v>93</v>
      </c>
      <c r="C4" s="24">
        <f>COUNTIFS(Kickstarter!$D:$D, "&gt;=5000", Kickstarter!$D:$D, "&lt;10000", Kickstarter!$F:$F, "failed", Kickstarter!$R:$R, "plays")</f>
        <v>76</v>
      </c>
      <c r="D4" s="24">
        <f>COUNTIFS(Kickstarter!$D:$D, "&gt;=5000", Kickstarter!$D:$D, "&lt;10000", Kickstarter!$F:$F, "canceled", Kickstarter!$R:$R, "plays")</f>
        <v>0</v>
      </c>
      <c r="E4" s="24">
        <f t="shared" si="0"/>
        <v>169</v>
      </c>
      <c r="F4" s="25">
        <f t="shared" si="1"/>
        <v>0.55029585798816572</v>
      </c>
      <c r="G4" s="26">
        <f t="shared" si="2"/>
        <v>0.44970414201183434</v>
      </c>
      <c r="H4">
        <f t="shared" si="3"/>
        <v>0</v>
      </c>
    </row>
    <row r="5" spans="1:10" x14ac:dyDescent="0.25">
      <c r="A5" t="s">
        <v>8410</v>
      </c>
      <c r="B5" s="24">
        <f>COUNTIFS(Kickstarter!$D:$D, "&gt;=10000", Kickstarter!$D:$D, "&lt;15000", Kickstarter!$F:$F, "successful", Kickstarter!$R:$R, "plays")</f>
        <v>39</v>
      </c>
      <c r="C5" s="24">
        <f>COUNTIFS(Kickstarter!$D:$D, "&gt;=10000", Kickstarter!$D:$D, "&lt;15000", Kickstarter!$F:$F, "failed", Kickstarter!$R:$R, "plays")</f>
        <v>33</v>
      </c>
      <c r="D5" s="24">
        <f>COUNTIFS(Kickstarter!$D:$D, "&gt;=10000", Kickstarter!$D:$D, "&lt;15000", Kickstarter!$F:$F, "canceled", Kickstarter!$R:$R, "plays")</f>
        <v>0</v>
      </c>
      <c r="E5" s="24">
        <f t="shared" si="0"/>
        <v>72</v>
      </c>
      <c r="F5" s="25">
        <f t="shared" si="1"/>
        <v>0.54166666666666663</v>
      </c>
      <c r="G5" s="26">
        <f t="shared" si="2"/>
        <v>0.45833333333333331</v>
      </c>
      <c r="H5">
        <f t="shared" si="3"/>
        <v>0</v>
      </c>
    </row>
    <row r="6" spans="1:10" x14ac:dyDescent="0.25">
      <c r="A6" t="s">
        <v>8411</v>
      </c>
      <c r="B6" s="24">
        <f>COUNTIFS(Kickstarter!$D:$D, "&gt;=15000", Kickstarter!$D:$D, "&lt;20000", Kickstarter!$F:$F, "successful", Kickstarter!$R:$R, "plays")</f>
        <v>12</v>
      </c>
      <c r="C6" s="24">
        <f>COUNTIFS(Kickstarter!$D:$D, "&gt;=15000", Kickstarter!$D:$D, "&lt;20000", Kickstarter!$F:$F, "failed", Kickstarter!$R:$R, "plays")</f>
        <v>12</v>
      </c>
      <c r="D6" s="24">
        <f>COUNTIFS(Kickstarter!$D:$D, "&gt;=15000", Kickstarter!$D:$D, "&lt;20000", Kickstarter!$F:$F, "canceled", Kickstarter!$R:$R, "plays")</f>
        <v>0</v>
      </c>
      <c r="E6" s="24">
        <f t="shared" si="0"/>
        <v>24</v>
      </c>
      <c r="F6" s="25">
        <f t="shared" si="1"/>
        <v>0.5</v>
      </c>
      <c r="G6" s="26">
        <f t="shared" si="2"/>
        <v>0.5</v>
      </c>
      <c r="H6">
        <f t="shared" si="3"/>
        <v>0</v>
      </c>
    </row>
    <row r="7" spans="1:10" x14ac:dyDescent="0.25">
      <c r="A7" t="s">
        <v>8412</v>
      </c>
      <c r="B7" s="24">
        <f>COUNTIFS(Kickstarter!$D:$D, "&gt;=20000", Kickstarter!$D:$D, "&lt;25000", Kickstarter!$F:$F, "successful", Kickstarter!$R:$R, "plays")</f>
        <v>9</v>
      </c>
      <c r="C7" s="24">
        <f>COUNTIFS(Kickstarter!$D:$D, "&gt;=20000", Kickstarter!$D:$D, "&lt;25000", Kickstarter!$F:$F, "failed", Kickstarter!$R:$R, "plays")</f>
        <v>11</v>
      </c>
      <c r="D7" s="24">
        <f>COUNTIFS(Kickstarter!$D:$D, "&gt;=20000", Kickstarter!$D:$D, "&lt;25000", Kickstarter!$F:$F, "canceled", Kickstarter!$R:$R, "plays")</f>
        <v>0</v>
      </c>
      <c r="E7" s="24">
        <f t="shared" si="0"/>
        <v>20</v>
      </c>
      <c r="F7" s="25">
        <f t="shared" si="1"/>
        <v>0.45</v>
      </c>
      <c r="G7" s="26">
        <f t="shared" si="2"/>
        <v>0.55000000000000004</v>
      </c>
      <c r="H7">
        <f t="shared" si="3"/>
        <v>0</v>
      </c>
    </row>
    <row r="8" spans="1:10" x14ac:dyDescent="0.25">
      <c r="A8" t="s">
        <v>8413</v>
      </c>
      <c r="B8" s="24">
        <f>COUNTIFS(Kickstarter!$D:$D, "&gt;=25000", Kickstarter!$D:$D, "&lt;30000", Kickstarter!$F:$F, "successful", Kickstarter!$R:$R, "plays")</f>
        <v>1</v>
      </c>
      <c r="C8" s="24">
        <f>COUNTIFS(Kickstarter!$D:$D, "&gt;=25000", Kickstarter!$D:$D, "&lt;30000", Kickstarter!$F:$F, "failed", Kickstarter!$R:$R, "plays")</f>
        <v>4</v>
      </c>
      <c r="D8" s="24">
        <f>COUNTIFS(Kickstarter!$D:$D, "&gt;=25000", Kickstarter!$D:$D, "&lt;30000", Kickstarter!$F:$F, "canceled", Kickstarter!$R:$R, "plays")</f>
        <v>0</v>
      </c>
      <c r="E8" s="24">
        <f t="shared" si="0"/>
        <v>5</v>
      </c>
      <c r="F8" s="25">
        <f t="shared" si="1"/>
        <v>0.2</v>
      </c>
      <c r="G8" s="26">
        <f t="shared" si="2"/>
        <v>0.8</v>
      </c>
      <c r="H8">
        <f t="shared" si="3"/>
        <v>0</v>
      </c>
    </row>
    <row r="9" spans="1:10" x14ac:dyDescent="0.25">
      <c r="A9" t="s">
        <v>8414</v>
      </c>
      <c r="B9" s="24">
        <f>COUNTIFS(Kickstarter!$D:$D, "&gt;=30000", Kickstarter!$D:$D, "&lt;35000", Kickstarter!$F:$F, "successful", Kickstarter!$R:$R, "plays")</f>
        <v>3</v>
      </c>
      <c r="C9" s="24">
        <f>COUNTIFS(Kickstarter!$D:$D, "&gt;=30000", Kickstarter!$D:$D, "&lt;35000", Kickstarter!$F:$F, "failed", Kickstarter!$R:$R, "plays")</f>
        <v>8</v>
      </c>
      <c r="D9" s="24">
        <f>COUNTIFS(Kickstarter!$D:$D, "&gt;=30000", Kickstarter!$D:$D, "&lt;35000", Kickstarter!$F:$F, "canceled", Kickstarter!$R:$R, "plays")</f>
        <v>0</v>
      </c>
      <c r="E9" s="24">
        <f t="shared" si="0"/>
        <v>11</v>
      </c>
      <c r="F9" s="25">
        <f t="shared" si="1"/>
        <v>0.27272727272727271</v>
      </c>
      <c r="G9" s="26">
        <f t="shared" si="2"/>
        <v>0.72727272727272729</v>
      </c>
      <c r="H9">
        <f t="shared" si="3"/>
        <v>0</v>
      </c>
    </row>
    <row r="10" spans="1:10" x14ac:dyDescent="0.25">
      <c r="A10" t="s">
        <v>8415</v>
      </c>
      <c r="B10" s="24">
        <f>COUNTIFS(Kickstarter!$D:$D, "&gt;=35000", Kickstarter!$D:$D, "&lt;40000", Kickstarter!$F:$F, "successful", Kickstarter!$R:$R, "plays")</f>
        <v>4</v>
      </c>
      <c r="C10" s="24">
        <f>COUNTIFS(Kickstarter!$D:$D, "&gt;=35000", Kickstarter!$D:$D, "&lt;40000", Kickstarter!$F:$F, "failed", Kickstarter!$R:$R, "plays")</f>
        <v>2</v>
      </c>
      <c r="D10" s="24">
        <f>COUNTIFS(Kickstarter!$D:$D, "&gt;=35000", Kickstarter!$D:$D, "&lt;40000", Kickstarter!$F:$F, "canceled", Kickstarter!$R:$R, "plays")</f>
        <v>0</v>
      </c>
      <c r="E10" s="24">
        <f t="shared" si="0"/>
        <v>6</v>
      </c>
      <c r="F10" s="25">
        <f t="shared" si="1"/>
        <v>0.66666666666666663</v>
      </c>
      <c r="G10" s="26">
        <f t="shared" si="2"/>
        <v>0.33333333333333331</v>
      </c>
      <c r="H10">
        <f t="shared" si="3"/>
        <v>0</v>
      </c>
    </row>
    <row r="11" spans="1:10" x14ac:dyDescent="0.25">
      <c r="A11" t="s">
        <v>8416</v>
      </c>
      <c r="B11" s="24">
        <f>COUNTIFS(Kickstarter!$D:$D, "&gt;=40000", Kickstarter!$D:$D, "&lt;45000", Kickstarter!$F:$F, "successful", Kickstarter!$R:$R, "plays")</f>
        <v>2</v>
      </c>
      <c r="C11" s="24">
        <f>COUNTIFS(Kickstarter!$D:$D, "&gt;=40000", Kickstarter!$D:$D, "&lt;45000", Kickstarter!$F:$F, "failed", Kickstarter!$R:$R, "plays")</f>
        <v>1</v>
      </c>
      <c r="D11" s="24">
        <f>COUNTIFS(Kickstarter!$D:$D, "&gt;=40000", Kickstarter!$D:$D, "&lt;45000", Kickstarter!$F:$F, "canceled", Kickstarter!$R:$R, "plays")</f>
        <v>0</v>
      </c>
      <c r="E11" s="24">
        <f t="shared" si="0"/>
        <v>3</v>
      </c>
      <c r="F11" s="25">
        <f t="shared" si="1"/>
        <v>0.66666666666666663</v>
      </c>
      <c r="G11" s="26">
        <f t="shared" si="2"/>
        <v>0.33333333333333331</v>
      </c>
      <c r="H11">
        <f t="shared" si="3"/>
        <v>0</v>
      </c>
    </row>
    <row r="12" spans="1:10" x14ac:dyDescent="0.25">
      <c r="A12" t="s">
        <v>8417</v>
      </c>
      <c r="B12" s="24">
        <f>COUNTIFS(Kickstarter!$D:$D, "&gt;=45000", Kickstarter!$D:$D, "&lt;50000", Kickstarter!$F:$F, "successful", Kickstarter!$R:$R, "plays")</f>
        <v>0</v>
      </c>
      <c r="C12" s="24">
        <f>COUNTIFS(Kickstarter!$D:$D, "&gt;=45000", Kickstarter!$D:$D, "&lt;50000", Kickstarter!$F:$F, "failed", Kickstarter!$R:$R, "plays")</f>
        <v>1</v>
      </c>
      <c r="D12" s="24">
        <f>COUNTIFS(Kickstarter!$D:$D, "&gt;=45000", Kickstarter!$D:$D, "&lt;50000", Kickstarter!$F:$F, "canceled", Kickstarter!$R:$R, "plays")</f>
        <v>0</v>
      </c>
      <c r="E12" s="24">
        <f t="shared" si="0"/>
        <v>1</v>
      </c>
      <c r="F12" s="25">
        <f t="shared" si="1"/>
        <v>0</v>
      </c>
      <c r="G12" s="26">
        <f t="shared" si="2"/>
        <v>1</v>
      </c>
      <c r="H12">
        <f t="shared" si="3"/>
        <v>0</v>
      </c>
    </row>
    <row r="13" spans="1:10" x14ac:dyDescent="0.25">
      <c r="A13" t="s">
        <v>8418</v>
      </c>
      <c r="B13" s="24">
        <f>COUNTIFS(Kickstarter!$D:$D, "&gt;50000", Kickstarter!$F:$F, "successful", Kickstarter!$R:$R, "plays")</f>
        <v>2</v>
      </c>
      <c r="C13" s="24">
        <f>COUNTIFS(Kickstarter!$D:$D, "&gt;50000", Kickstarter!$F:$F, "failed", Kickstarter!$R:$R, "plays")</f>
        <v>10</v>
      </c>
      <c r="D13" s="24">
        <f>COUNTIFS(Kickstarter!$D:$D, "&gt;50000", Kickstarter!$F:$F, "canceled", Kickstarter!$R:$R, "plays")</f>
        <v>0</v>
      </c>
      <c r="E13" s="24">
        <f t="shared" si="0"/>
        <v>12</v>
      </c>
      <c r="F13" s="25">
        <f t="shared" si="1"/>
        <v>0.16666666666666666</v>
      </c>
      <c r="G13" s="26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xSplit="1" ySplit="1" topLeftCell="N3883" activePane="bottomRight" state="frozen"/>
      <selection pane="topRight" activeCell="B1" sqref="B1"/>
      <selection pane="bottomLeft" activeCell="A2" sqref="A2"/>
      <selection pane="bottomRight" activeCell="W3885" sqref="W388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18" bestFit="1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710937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33.85546875" style="14" bestFit="1" customWidth="1"/>
    <col min="20" max="20" width="31.85546875" style="14" bestFit="1" customWidth="1"/>
    <col min="21" max="21" width="5.855468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7" t="s">
        <v>8306</v>
      </c>
      <c r="P1" s="7" t="s">
        <v>8307</v>
      </c>
      <c r="Q1" s="7" t="s">
        <v>8358</v>
      </c>
      <c r="R1" s="9" t="s">
        <v>8359</v>
      </c>
      <c r="S1" s="13" t="s">
        <v>8364</v>
      </c>
      <c r="T1" s="13" t="s">
        <v>8365</v>
      </c>
      <c r="U1" s="9" t="s">
        <v>8379</v>
      </c>
    </row>
    <row r="2" spans="1:21" ht="60" x14ac:dyDescent="0.25">
      <c r="A2">
        <v>0</v>
      </c>
      <c r="B2" s="3" t="s">
        <v>2</v>
      </c>
      <c r="C2" s="3" t="s">
        <v>4111</v>
      </c>
      <c r="D2" s="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8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8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18">
        <v>500</v>
      </c>
      <c r="E4" s="1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18">
        <v>1500</v>
      </c>
      <c r="E19" s="1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18">
        <v>3000</v>
      </c>
      <c r="E31" s="1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18">
        <v>25000</v>
      </c>
      <c r="E41" s="1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18">
        <v>2000</v>
      </c>
      <c r="E50" s="1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18">
        <v>600</v>
      </c>
      <c r="E52" s="1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18">
        <v>8000</v>
      </c>
      <c r="E58" s="1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18">
        <v>4500</v>
      </c>
      <c r="E62" s="1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8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8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8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8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8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8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8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18">
        <v>600</v>
      </c>
      <c r="E70" s="1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8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8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8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8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8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8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8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8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8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8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18">
        <v>1300</v>
      </c>
      <c r="E81" s="1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8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8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8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8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18">
        <v>200</v>
      </c>
      <c r="E85" s="1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8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8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8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8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8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8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8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8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8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8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18">
        <v>250</v>
      </c>
      <c r="E96" s="1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8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8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8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8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8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8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8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8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18">
        <v>1300</v>
      </c>
      <c r="E105" s="1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8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8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8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8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8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8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8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8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8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8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8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8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8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8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8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8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8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8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8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8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8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8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8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8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8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8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18">
        <v>600</v>
      </c>
      <c r="E132" s="1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8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8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8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8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8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8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8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8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8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8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8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8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8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8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8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8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8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18">
        <v>7000</v>
      </c>
      <c r="E149" s="1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8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8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8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8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8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8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8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8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8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8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8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8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8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8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8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8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8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8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18">
        <v>17000</v>
      </c>
      <c r="E167" s="1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8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8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8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8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18">
        <v>2500</v>
      </c>
      <c r="E171" s="1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8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8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8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8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18">
        <v>1110</v>
      </c>
      <c r="E175" s="1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8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8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18">
        <v>20000</v>
      </c>
      <c r="E177" s="1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8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8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8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8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8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18">
        <v>1200</v>
      </c>
      <c r="E182" s="1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8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18">
        <v>3423</v>
      </c>
      <c r="E183" s="1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8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8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18">
        <v>12500</v>
      </c>
      <c r="E185" s="1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8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8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8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8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8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8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8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8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8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8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18">
        <v>1000</v>
      </c>
      <c r="E195" s="1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8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18">
        <v>2500</v>
      </c>
      <c r="E196" s="1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8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8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18">
        <v>3500</v>
      </c>
      <c r="E198" s="1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8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18">
        <v>2500</v>
      </c>
      <c r="E199" s="1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8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8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8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8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8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8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18">
        <v>2500</v>
      </c>
      <c r="E205" s="1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8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8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8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8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8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8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8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8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8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8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8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8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18">
        <v>4400</v>
      </c>
      <c r="E217" s="1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8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8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8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8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8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8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8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8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8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8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8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18">
        <v>29000</v>
      </c>
      <c r="E228" s="1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8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8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18">
        <v>8000</v>
      </c>
      <c r="E230" s="1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8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8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8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8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18">
        <v>4000</v>
      </c>
      <c r="E234" s="1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8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8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8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8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8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8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8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8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8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8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8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8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8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8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8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8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8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8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8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8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8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8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8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8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8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8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8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8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8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8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8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8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8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8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8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18">
        <v>9850</v>
      </c>
      <c r="E269" s="1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8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8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8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8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8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8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8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8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8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8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8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8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8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8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8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8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8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8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8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8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8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8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18">
        <v>15000</v>
      </c>
      <c r="E291" s="1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8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8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8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8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8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8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8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8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8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8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8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8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8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8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8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8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8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8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8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8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8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8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8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8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8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8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8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8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8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8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8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18">
        <v>20000</v>
      </c>
      <c r="E322" s="1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8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8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8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8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8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8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8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8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8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8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8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8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8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8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8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8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8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8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8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8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8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8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8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8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8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8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8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8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8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8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8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8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8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8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8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8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8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8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8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8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8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8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8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8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8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18">
        <v>15000</v>
      </c>
      <c r="E367" s="1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8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8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8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8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8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8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8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18">
        <v>300</v>
      </c>
      <c r="E374" s="1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8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8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8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8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18">
        <v>2450</v>
      </c>
      <c r="E378" s="1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8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8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8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8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8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8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8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8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8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8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8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8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8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8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8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8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8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8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8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8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8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8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8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18">
        <v>20000</v>
      </c>
      <c r="E401" s="1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8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8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8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8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8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8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8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8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8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8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18">
        <v>500</v>
      </c>
      <c r="E411" s="1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8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8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8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8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8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8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8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8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8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8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8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8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8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8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8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8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8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8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8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8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8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8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18">
        <v>3000</v>
      </c>
      <c r="E433" s="1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8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8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8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8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8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8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8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8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8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8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18">
        <v>400</v>
      </c>
      <c r="E443" s="1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8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8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8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8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8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8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18">
        <v>30000</v>
      </c>
      <c r="E449" s="1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8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8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18">
        <v>2000</v>
      </c>
      <c r="E451" s="1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8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8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8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8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8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8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8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8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8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18">
        <v>10000</v>
      </c>
      <c r="E460" s="1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8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8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8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18">
        <v>550</v>
      </c>
      <c r="E463" s="1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8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8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8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8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8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8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8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8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18">
        <v>6000</v>
      </c>
      <c r="E471" s="1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8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8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8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8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8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8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8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8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8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8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8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8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8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8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18">
        <v>15000</v>
      </c>
      <c r="E485" s="1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8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18">
        <v>80000</v>
      </c>
      <c r="E486" s="1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8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18">
        <v>37956</v>
      </c>
      <c r="E487" s="1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8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8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8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8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8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8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8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8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18">
        <v>30000</v>
      </c>
      <c r="E495" s="1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8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8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8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8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8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8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8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8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8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8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18">
        <v>6500</v>
      </c>
      <c r="E505" s="1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8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8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8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8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8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8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18">
        <v>5000</v>
      </c>
      <c r="E511" s="1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8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8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8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8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8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8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8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18">
        <v>5000</v>
      </c>
      <c r="E518" s="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8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8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8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8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18">
        <v>5000</v>
      </c>
      <c r="E522" s="1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8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8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8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8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18">
        <v>3500</v>
      </c>
      <c r="E526" s="1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8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8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18">
        <v>1500</v>
      </c>
      <c r="E528" s="1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8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8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8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8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8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8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8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18">
        <v>2000</v>
      </c>
      <c r="E535" s="1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8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8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18">
        <v>2000</v>
      </c>
      <c r="E537" s="1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8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18">
        <v>3300</v>
      </c>
      <c r="E538" s="1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8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8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8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18">
        <v>500</v>
      </c>
      <c r="E541" s="1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8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8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8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8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8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8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8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8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18">
        <v>7500</v>
      </c>
      <c r="E549" s="1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8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18">
        <v>10000</v>
      </c>
      <c r="E550" s="1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8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18">
        <v>2500</v>
      </c>
      <c r="E551" s="1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8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8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8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8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8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8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18">
        <v>7500</v>
      </c>
      <c r="E557" s="1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8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8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8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8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8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8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8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8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8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8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18">
        <v>25000</v>
      </c>
      <c r="E567" s="1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8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8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8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8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8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8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8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8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8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18">
        <v>11180</v>
      </c>
      <c r="E576" s="1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8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8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8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8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18">
        <v>125000</v>
      </c>
      <c r="E580" s="1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8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8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8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8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8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8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8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18">
        <v>9000</v>
      </c>
      <c r="E587" s="1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8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8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8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8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8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18">
        <v>5000</v>
      </c>
      <c r="E592" s="1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8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8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8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18">
        <v>500</v>
      </c>
      <c r="E595" s="1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8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8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8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8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8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8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8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8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8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8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8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8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8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8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8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8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18">
        <v>780</v>
      </c>
      <c r="E611" s="1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8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8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8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8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8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8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8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8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18">
        <v>2000</v>
      </c>
      <c r="E619" s="1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8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8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8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8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8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8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8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8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8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8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8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8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8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8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8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8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8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8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8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18">
        <v>2000</v>
      </c>
      <c r="E638" s="1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8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18">
        <v>100000</v>
      </c>
      <c r="E639" s="1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8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8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8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8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8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8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8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8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8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8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8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8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8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8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8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8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8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8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8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8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8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8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8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8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8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8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8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8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8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8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8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8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8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8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8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8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8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8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8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8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8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8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8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8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8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8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8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8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8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8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8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8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8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8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8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18">
        <v>20000</v>
      </c>
      <c r="E694" s="1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8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8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8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8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8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8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8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8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8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18">
        <v>23000</v>
      </c>
      <c r="E703" s="1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8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8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8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8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8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8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18">
        <v>68000</v>
      </c>
      <c r="E709" s="1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8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18">
        <v>40000</v>
      </c>
      <c r="E710" s="1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8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8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8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8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8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8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8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8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8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8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8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8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8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8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8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8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8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8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8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8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8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8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8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8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18">
        <v>40</v>
      </c>
      <c r="E734" s="1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8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18">
        <v>2500</v>
      </c>
      <c r="E735" s="1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8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8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8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8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8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8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8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8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8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8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8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8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8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8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8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8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8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8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8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8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8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8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8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8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8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8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18">
        <v>5000</v>
      </c>
      <c r="E761" s="1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8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8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8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8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18">
        <v>4290</v>
      </c>
      <c r="E765" s="1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8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8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8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8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8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8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8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8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8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8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18">
        <v>3759</v>
      </c>
      <c r="E775" s="1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8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8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8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8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8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8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8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8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8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8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8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8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8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8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8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8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8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8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8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8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8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8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8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8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8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8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8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18">
        <v>1500</v>
      </c>
      <c r="E802" s="1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8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8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8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8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8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8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8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8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8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8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8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8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8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8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8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8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8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8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8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8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8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8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8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8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8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8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8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8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8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18">
        <v>500</v>
      </c>
      <c r="E831" s="1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8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8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8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8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8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8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8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8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8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8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8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8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8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8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8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8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8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18">
        <v>1100</v>
      </c>
      <c r="E848" s="1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8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8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8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8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8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8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8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8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8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8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8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8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18">
        <v>1200</v>
      </c>
      <c r="E860" s="1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8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8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8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8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18">
        <v>50000</v>
      </c>
      <c r="E864" s="1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8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8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8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8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8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8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8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8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18">
        <v>20000</v>
      </c>
      <c r="E872" s="1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8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8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8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8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8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8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18">
        <v>3152</v>
      </c>
      <c r="E878" s="1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8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8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8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8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8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8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8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8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8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8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8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8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8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8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8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8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8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8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8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8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8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8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8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8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8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8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8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8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8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8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8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8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8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8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18">
        <v>550</v>
      </c>
      <c r="E912" s="1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8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8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8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8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8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8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8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8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18">
        <v>3900</v>
      </c>
      <c r="E920" s="1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8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8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8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8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8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8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8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8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8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8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8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8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8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18">
        <v>2000</v>
      </c>
      <c r="E933" s="1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8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8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8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8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8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8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8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8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8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8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8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8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8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8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8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8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8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8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8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8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8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8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8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8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8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8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8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8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8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8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8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8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8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8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8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8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8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8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8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8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8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8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8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8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8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8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8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8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8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8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8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8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8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8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8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18">
        <v>20000</v>
      </c>
      <c r="E988" s="1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8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8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8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8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8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18">
        <v>5000</v>
      </c>
      <c r="E993" s="1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8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8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8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8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8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8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8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8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8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8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18">
        <v>5000</v>
      </c>
      <c r="E1003" s="1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8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8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8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8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8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8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8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8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8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8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8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8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8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8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8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8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8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8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8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8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8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8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18">
        <v>2000</v>
      </c>
      <c r="E1025" s="1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8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8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8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18">
        <v>7000</v>
      </c>
      <c r="E1028" s="1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8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8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18">
        <v>10000</v>
      </c>
      <c r="E1030" s="1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8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8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8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8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8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18">
        <v>1328</v>
      </c>
      <c r="E1035" s="1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8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8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8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8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8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8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8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8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8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8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8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8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8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8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8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8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8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8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8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8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8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8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8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8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8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8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8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8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8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8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8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8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8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8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8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8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8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8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8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8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8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8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8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8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8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8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8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8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8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8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8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8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8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8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8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8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8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8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18">
        <v>200</v>
      </c>
      <c r="E1093" s="1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8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8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8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8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8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8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8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8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18">
        <v>5000</v>
      </c>
      <c r="E1101" s="1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8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8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8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8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8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18">
        <v>60000</v>
      </c>
      <c r="E1106" s="1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8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8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8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8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8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8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8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8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8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18">
        <v>1000</v>
      </c>
      <c r="E1115" s="1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8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18">
        <v>6000</v>
      </c>
      <c r="E1116" s="1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8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8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8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8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8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8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8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8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18">
        <v>3200</v>
      </c>
      <c r="E1124" s="1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8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8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8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18">
        <v>3000</v>
      </c>
      <c r="E1127" s="1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8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8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8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18">
        <v>1000</v>
      </c>
      <c r="E1130" s="1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8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8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8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8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8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18">
        <v>3000</v>
      </c>
      <c r="E1135" s="1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8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8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8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8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8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8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8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18">
        <v>5000</v>
      </c>
      <c r="E1142" s="1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8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8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8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8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8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8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8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8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8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8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8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8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8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8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8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8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8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8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8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8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8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8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8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8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8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8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8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8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8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8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18">
        <v>25000</v>
      </c>
      <c r="E1172" s="1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8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8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8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8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8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8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8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18">
        <v>6000</v>
      </c>
      <c r="E1179" s="1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8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8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8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8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8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8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8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18">
        <v>22000</v>
      </c>
      <c r="E1186" s="1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8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8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18">
        <v>7500</v>
      </c>
      <c r="E1188" s="1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8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8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8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8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8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8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18">
        <v>100</v>
      </c>
      <c r="E1194" s="1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8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8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8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8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18">
        <v>14500</v>
      </c>
      <c r="E1198" s="1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8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8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8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18">
        <v>2658</v>
      </c>
      <c r="E1201" s="1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8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8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18">
        <v>6000</v>
      </c>
      <c r="E1203" s="1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8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8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8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8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8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8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8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8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8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8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8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8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18">
        <v>6500</v>
      </c>
      <c r="E1215" s="1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8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8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8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8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8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8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8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8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18">
        <v>2200</v>
      </c>
      <c r="E1223" s="1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8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8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8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8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8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8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8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8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8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8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8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8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8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18">
        <v>50000</v>
      </c>
      <c r="E1236" s="1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8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8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8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8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8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8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8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8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8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8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8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8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8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8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8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8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8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8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8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8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8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8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8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8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8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8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8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8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8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8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8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8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8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8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8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8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8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8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8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8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8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8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8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8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8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8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8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8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8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8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8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18">
        <v>2000</v>
      </c>
      <c r="E1287" s="1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8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18">
        <v>1500</v>
      </c>
      <c r="E1288" s="1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8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18">
        <v>250</v>
      </c>
      <c r="E1289" s="1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8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8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8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8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8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18">
        <v>1700</v>
      </c>
      <c r="E1294" s="1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8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8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18">
        <v>500</v>
      </c>
      <c r="E1296" s="1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8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18">
        <v>2500</v>
      </c>
      <c r="E1297" s="1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8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18">
        <v>850</v>
      </c>
      <c r="E1298" s="1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8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8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18">
        <v>2000</v>
      </c>
      <c r="E1300" s="1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8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8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8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8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8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18">
        <v>3500</v>
      </c>
      <c r="E1305" s="1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8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18">
        <v>40000</v>
      </c>
      <c r="E1306" s="1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8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8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8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8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8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8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8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8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8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8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8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8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8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8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8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18">
        <v>5800</v>
      </c>
      <c r="E1321" s="1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8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8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8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18">
        <v>35000</v>
      </c>
      <c r="E1324" s="1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8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8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8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8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8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8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8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8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8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8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8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8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8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8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8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8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8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8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8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18">
        <v>25000</v>
      </c>
      <c r="E1343" s="1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8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8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8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8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8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8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8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8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8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8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8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8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8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18">
        <v>1200</v>
      </c>
      <c r="E1356" s="1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8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18">
        <v>2500</v>
      </c>
      <c r="E1357" s="1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8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8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8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8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8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8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18">
        <v>6000</v>
      </c>
      <c r="E1363" s="1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8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8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8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8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8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8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8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8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8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8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8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8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8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8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8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18">
        <v>3700</v>
      </c>
      <c r="E1378" s="1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8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8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18">
        <v>2000</v>
      </c>
      <c r="E1380" s="1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8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8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8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8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8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8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8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8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8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8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8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18">
        <v>500</v>
      </c>
      <c r="E1391" s="1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8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8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8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8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8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8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8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8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8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8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8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18">
        <v>350</v>
      </c>
      <c r="E1402" s="1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8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8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18">
        <v>2500</v>
      </c>
      <c r="E1404" s="1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8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8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18">
        <v>14500</v>
      </c>
      <c r="E1406" s="1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8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8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8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8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18">
        <v>1000</v>
      </c>
      <c r="E1410" s="1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8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8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8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18">
        <v>3000</v>
      </c>
      <c r="E1413" s="1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8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8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8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8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8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8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8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8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8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8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8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8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8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8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8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8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8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8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8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8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8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8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8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8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8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8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8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8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8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8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18">
        <v>180000</v>
      </c>
      <c r="E1443" s="1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8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8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8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8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8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8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8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8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8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8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8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8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8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8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8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8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8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8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8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8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8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8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8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8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8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8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8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8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8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8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8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8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8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8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8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8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8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8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8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8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8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8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8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8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8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8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8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8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8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8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8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8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8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8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8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8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8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8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8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8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8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18">
        <v>22000</v>
      </c>
      <c r="E1504" s="1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8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8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18">
        <v>6500</v>
      </c>
      <c r="E1506" s="1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8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8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18">
        <v>1500</v>
      </c>
      <c r="E1508" s="1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8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8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8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8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18">
        <v>16000</v>
      </c>
      <c r="E1512" s="1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8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8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8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18">
        <v>8000</v>
      </c>
      <c r="E1515" s="1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8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8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8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8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8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8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8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8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8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8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8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8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8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8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8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8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8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8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8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8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8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8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8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8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8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8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8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8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8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8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8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8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8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18">
        <v>1000</v>
      </c>
      <c r="E1548" s="1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8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8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8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8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18">
        <v>750</v>
      </c>
      <c r="E1552" s="1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8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8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8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8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8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8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8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8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18">
        <v>750</v>
      </c>
      <c r="E1560" s="1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8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8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8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8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8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18">
        <v>6000</v>
      </c>
      <c r="E1565" s="1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8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8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8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8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8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8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8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8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18">
        <v>12100</v>
      </c>
      <c r="E1573" s="1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8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18">
        <v>2500</v>
      </c>
      <c r="E1574" s="1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8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8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8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8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8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8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8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8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8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18">
        <v>1000</v>
      </c>
      <c r="E1583" s="1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8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8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18">
        <v>20000</v>
      </c>
      <c r="E1585" s="1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8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8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8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8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8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8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8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8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18">
        <v>14000</v>
      </c>
      <c r="E1593" s="1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8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8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8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8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8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18">
        <v>3250</v>
      </c>
      <c r="E1598" s="1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8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8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8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18">
        <v>500</v>
      </c>
      <c r="E1601" s="1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8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8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8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8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8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8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8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8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8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8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8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8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8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8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8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8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8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8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8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8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8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8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8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8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18">
        <v>750</v>
      </c>
      <c r="E1625" s="1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8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8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8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8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8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8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8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8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8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8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8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8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8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8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8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8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8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8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8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8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8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8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8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18">
        <v>2000</v>
      </c>
      <c r="E1648" s="1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8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8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8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8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8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8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8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8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8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8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8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8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8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18">
        <v>500</v>
      </c>
      <c r="E1661" s="1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8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8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8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8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8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8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8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8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8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8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8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8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8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8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8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8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8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8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8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8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8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8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8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8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8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8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8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8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8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8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8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8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8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8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18">
        <v>3000</v>
      </c>
      <c r="E1695" s="1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8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8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8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8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8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8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8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8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8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8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8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8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8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8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8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8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8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8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8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8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8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8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8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8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8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8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8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8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8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8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8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8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8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8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18">
        <v>3000</v>
      </c>
      <c r="E1729" s="1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8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8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8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8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8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8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8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8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8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8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8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8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8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8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18">
        <v>1200</v>
      </c>
      <c r="E1743" s="1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8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8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8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18">
        <v>5500</v>
      </c>
      <c r="E1746" s="1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8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8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8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18">
        <v>9000</v>
      </c>
      <c r="E1749" s="1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8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8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8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8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8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18">
        <v>1200</v>
      </c>
      <c r="E1754" s="1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8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8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8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8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8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8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8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8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8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18">
        <v>100</v>
      </c>
      <c r="E1763" s="1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8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8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8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18">
        <v>11000</v>
      </c>
      <c r="E1766" s="1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8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8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8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8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8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8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8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18">
        <v>4200</v>
      </c>
      <c r="E1773" s="1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8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18">
        <v>5500</v>
      </c>
      <c r="E1774" s="1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8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8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8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8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18">
        <v>5000</v>
      </c>
      <c r="E1778" s="1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8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8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8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8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8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8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8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8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8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8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8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8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18">
        <v>5500</v>
      </c>
      <c r="E1790" s="1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8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8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8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18">
        <v>3000</v>
      </c>
      <c r="E1793" s="1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8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8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8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8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8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18">
        <v>19000</v>
      </c>
      <c r="E1798" s="1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8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8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8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18">
        <v>4000</v>
      </c>
      <c r="E1801" s="1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8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18">
        <v>46260</v>
      </c>
      <c r="E1802" s="1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8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18">
        <v>17000</v>
      </c>
      <c r="E1803" s="1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8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8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8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8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8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18">
        <v>20000</v>
      </c>
      <c r="E1808" s="1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8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8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8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8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8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8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18">
        <v>6500</v>
      </c>
      <c r="E1814" s="1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8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18">
        <v>8750</v>
      </c>
      <c r="E1815" s="1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8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18">
        <v>12000</v>
      </c>
      <c r="E1816" s="1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8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8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8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8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8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8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8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8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8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8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8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8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8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8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8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8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8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8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8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8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8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18">
        <v>500</v>
      </c>
      <c r="E1837" s="1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8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8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8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8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8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8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8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8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8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8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8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8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8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8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8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8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8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8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8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8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8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8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8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8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8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8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18">
        <v>250000</v>
      </c>
      <c r="E1863" s="1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8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8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8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8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18">
        <v>110000</v>
      </c>
      <c r="E1867" s="1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8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8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8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8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8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8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8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8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8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8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8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8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8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8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8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18">
        <v>5000</v>
      </c>
      <c r="E1882" s="1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8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8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8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8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8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8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8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8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8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8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8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8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8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8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8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8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8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8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8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8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8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18">
        <v>99000</v>
      </c>
      <c r="E1903" s="1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8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8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8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8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8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8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8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8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8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8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8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8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18">
        <v>48000</v>
      </c>
      <c r="E1915" s="1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8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8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8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8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8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8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8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18">
        <v>10000</v>
      </c>
      <c r="E1922" s="1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8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8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8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8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8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8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8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8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8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8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8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8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8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8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8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8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8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8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8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8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8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8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8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8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8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8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8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8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8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18">
        <v>50000</v>
      </c>
      <c r="E1951" s="1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8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8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8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8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8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8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8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8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8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8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8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8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8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8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18">
        <v>19000</v>
      </c>
      <c r="E1965" s="1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8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8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8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8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8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8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18">
        <v>20000</v>
      </c>
      <c r="E1971" s="1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8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8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8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8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8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18">
        <v>20000</v>
      </c>
      <c r="E1976" s="1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8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8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18">
        <v>4000</v>
      </c>
      <c r="E1978" s="1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8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8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8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8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8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8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8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8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8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18">
        <v>1600</v>
      </c>
      <c r="E1987" s="1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8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18">
        <v>2000</v>
      </c>
      <c r="E1988" s="1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8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18">
        <v>5500</v>
      </c>
      <c r="E1989" s="1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8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8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8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8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8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8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18">
        <v>2000</v>
      </c>
      <c r="E1995" s="1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8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8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8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8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8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8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18">
        <v>31000</v>
      </c>
      <c r="E2001" s="1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8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8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8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8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8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8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8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8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8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8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8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8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8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8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8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8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8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8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8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8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8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8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8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8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8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8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8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8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8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8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8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18">
        <v>32768</v>
      </c>
      <c r="E2032" s="1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8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8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8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8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8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8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8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8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18">
        <v>8000</v>
      </c>
      <c r="E2040" s="1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8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8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8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8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8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8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8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8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8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8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8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18">
        <v>50000</v>
      </c>
      <c r="E2051" s="1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8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8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8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8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8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18">
        <v>35000</v>
      </c>
      <c r="E2056" s="1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8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8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8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18">
        <v>15000</v>
      </c>
      <c r="E2059" s="1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8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18">
        <v>2560</v>
      </c>
      <c r="E2060" s="1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8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8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8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8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8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8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8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18">
        <v>40000</v>
      </c>
      <c r="E2067" s="1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8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8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18">
        <v>495</v>
      </c>
      <c r="E2069" s="1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8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8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8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8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8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8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8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8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8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18">
        <v>179000</v>
      </c>
      <c r="E2078" s="1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8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8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8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18">
        <v>10000</v>
      </c>
      <c r="E2081" s="1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8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8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8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8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8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8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8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8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8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8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8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8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8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8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8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8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8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8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8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8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8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8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8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8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8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8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8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8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8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8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8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8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8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8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8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8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8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8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8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8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8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8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8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8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8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8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8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8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18">
        <v>28000</v>
      </c>
      <c r="E2129" s="1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8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8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8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8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8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8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8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8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8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8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8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18">
        <v>1000</v>
      </c>
      <c r="E2140" s="1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8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8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8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8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8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8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8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8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8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8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18">
        <v>100</v>
      </c>
      <c r="E2150" s="1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8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8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8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8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8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8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8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18">
        <v>5000</v>
      </c>
      <c r="E2157" s="1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8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8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8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8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8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8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8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8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8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8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8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8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8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8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8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8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8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8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8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18">
        <v>4000</v>
      </c>
      <c r="E2176" s="1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8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8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8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8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8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8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8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8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8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8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8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18">
        <v>5000</v>
      </c>
      <c r="E2187" s="1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8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8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8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8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18">
        <v>1200</v>
      </c>
      <c r="E2191" s="1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8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8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18">
        <v>750</v>
      </c>
      <c r="E2193" s="1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8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18">
        <v>12000</v>
      </c>
      <c r="E2194" s="1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8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8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8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8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8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8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8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8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18">
        <v>2000</v>
      </c>
      <c r="E2202" s="1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8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18">
        <v>110</v>
      </c>
      <c r="E2203" s="1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8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8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8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8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8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8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8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8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18">
        <v>500</v>
      </c>
      <c r="E2211" s="1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8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8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8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8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8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8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8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8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8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8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8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8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8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8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8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8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18">
        <v>21000</v>
      </c>
      <c r="E2227" s="1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8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8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18">
        <v>13000</v>
      </c>
      <c r="E2229" s="1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8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8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8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8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8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8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18">
        <v>2500</v>
      </c>
      <c r="E2235" s="1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8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8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8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8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8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8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8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8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18">
        <v>1000</v>
      </c>
      <c r="E2243" s="1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8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8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8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8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8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18">
        <v>2500</v>
      </c>
      <c r="E2248" s="1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8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8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18">
        <v>7000</v>
      </c>
      <c r="E2250" s="1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8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8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8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8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8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8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8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8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18">
        <v>480</v>
      </c>
      <c r="E2258" s="1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8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18">
        <v>2500</v>
      </c>
      <c r="E2259" s="1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8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8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18">
        <v>1000</v>
      </c>
      <c r="E2261" s="1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8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8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8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8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8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8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18">
        <v>200</v>
      </c>
      <c r="E2267" s="1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8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8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8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8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8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8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8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8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8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8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18">
        <v>650</v>
      </c>
      <c r="E2277" s="1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8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8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8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8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8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8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8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8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8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8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8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8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8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8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8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8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8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8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8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8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8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8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8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8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8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8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8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8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8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8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8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8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8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8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8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8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8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8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8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8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8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8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8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8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8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8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8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8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8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18">
        <v>7500</v>
      </c>
      <c r="E2326" s="1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8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8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8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8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8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8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8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8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8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8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8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8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8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8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8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8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8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8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8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8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8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8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8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8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8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8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8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8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8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8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8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8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8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18">
        <v>27000</v>
      </c>
      <c r="E2359" s="1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8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18">
        <v>1500</v>
      </c>
      <c r="E2360" s="1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8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8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8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8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8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8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8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8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18">
        <v>25000</v>
      </c>
      <c r="E2368" s="1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8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8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8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8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8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8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8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8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8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8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8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8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8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8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8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8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8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8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8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8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8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8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8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8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8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8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8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8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8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8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8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8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8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8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8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8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8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18">
        <v>1200</v>
      </c>
      <c r="E2405" s="1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8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8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8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8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8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8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8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8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8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8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8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8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8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8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8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8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8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8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8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8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8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8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8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8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8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8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8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8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8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8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8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8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8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8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8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8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8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8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8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8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8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8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8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8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8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8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8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8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8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8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8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8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8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8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8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8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8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8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8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8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8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8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8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8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8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8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8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8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8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8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8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8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8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8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8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8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8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8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8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8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8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8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8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8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8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8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8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8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8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8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8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8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8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8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8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8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8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8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8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8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8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8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8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18">
        <v>5000</v>
      </c>
      <c r="E2508" s="1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8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8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8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18">
        <v>95000</v>
      </c>
      <c r="E2511" s="1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8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8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18">
        <v>100000</v>
      </c>
      <c r="E2513" s="1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8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8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8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8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8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8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8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8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8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8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8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8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8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8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8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8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8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18">
        <v>4000</v>
      </c>
      <c r="E2530" s="1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8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8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8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8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8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8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8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8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8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8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8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8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8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18">
        <v>3500</v>
      </c>
      <c r="E2543" s="1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8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8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8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8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8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8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8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8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18">
        <v>1570</v>
      </c>
      <c r="E2551" s="1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8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8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8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8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8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8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8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8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18">
        <v>900</v>
      </c>
      <c r="E2559" s="1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8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8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8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18">
        <v>3000</v>
      </c>
      <c r="E2562" s="1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8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8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8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8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8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8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8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8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18">
        <v>10000</v>
      </c>
      <c r="E2570" s="1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8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8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8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8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8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8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8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8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8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8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8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8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8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8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8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8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8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8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18">
        <v>3000</v>
      </c>
      <c r="E2588" s="1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8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8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8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8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8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8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8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8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8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8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8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18">
        <v>1500</v>
      </c>
      <c r="E2599" s="1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8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8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8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8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8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8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8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8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8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8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8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8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8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8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8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8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8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8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18">
        <v>2001</v>
      </c>
      <c r="E2617" s="1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8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8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8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8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8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8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8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8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8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8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8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8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8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8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18">
        <v>5000</v>
      </c>
      <c r="E2631" s="1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8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8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8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8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8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8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8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8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8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8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18">
        <v>300</v>
      </c>
      <c r="E2641" s="1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8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8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8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8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8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8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8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8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8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8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8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8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8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8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8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8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8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8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8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8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8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8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8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8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8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8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8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8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8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8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8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8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8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8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8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8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8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8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8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8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8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8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8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8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8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8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8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8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8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8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8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8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8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8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8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8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8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8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8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8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8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8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8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8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8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8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8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8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8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18">
        <v>20000</v>
      </c>
      <c r="E2710" s="1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8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8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8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18">
        <v>3910</v>
      </c>
      <c r="E2713" s="1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8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8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8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8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8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8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8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8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8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8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18">
        <v>750</v>
      </c>
      <c r="E2723" s="1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8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8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8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18">
        <v>2468</v>
      </c>
      <c r="E2726" s="1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8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8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8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8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8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8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8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8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8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8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8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18">
        <v>750</v>
      </c>
      <c r="E2737" s="1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8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8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8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8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18">
        <v>1100</v>
      </c>
      <c r="E2741" s="1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8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8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8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8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8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8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8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8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8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8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8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8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8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8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8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8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8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8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8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8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8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18">
        <v>5000</v>
      </c>
      <c r="E2762" s="1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8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8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8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8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8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8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8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8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8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18">
        <v>800</v>
      </c>
      <c r="E2771" s="1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8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8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8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8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8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8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8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8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8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8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8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8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8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8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18">
        <v>1000</v>
      </c>
      <c r="E2785" s="1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8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8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8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18">
        <v>2500</v>
      </c>
      <c r="E2788" s="1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8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8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8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8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8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8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8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8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18">
        <v>50</v>
      </c>
      <c r="E2796" s="1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8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8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18">
        <v>800</v>
      </c>
      <c r="E2798" s="1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8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18">
        <v>8000</v>
      </c>
      <c r="E2799" s="1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8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18">
        <v>5000</v>
      </c>
      <c r="E2800" s="1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8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18">
        <v>5000</v>
      </c>
      <c r="E2801" s="1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8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18">
        <v>1000</v>
      </c>
      <c r="E2802" s="1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8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8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18">
        <v>3000</v>
      </c>
      <c r="E2804" s="1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8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8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18">
        <v>1000</v>
      </c>
      <c r="E2806" s="1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8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18">
        <v>400</v>
      </c>
      <c r="E2807" s="1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8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18">
        <v>3000</v>
      </c>
      <c r="E2808" s="1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8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8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8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8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8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18">
        <v>10000</v>
      </c>
      <c r="E2813" s="1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8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8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8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18">
        <v>1500</v>
      </c>
      <c r="E2816" s="1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8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8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18">
        <v>3000</v>
      </c>
      <c r="E2818" s="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8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18">
        <v>600</v>
      </c>
      <c r="E2819" s="1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43" si="177">IFERROR(ROUND(E2819/L2819,2),0)</f>
        <v>23.64</v>
      </c>
      <c r="Q2819" s="8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8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18">
        <v>5000</v>
      </c>
      <c r="E2821" s="1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8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18">
        <v>200</v>
      </c>
      <c r="E2822" s="1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8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18">
        <v>1000</v>
      </c>
      <c r="E2823" s="1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8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8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18">
        <v>100</v>
      </c>
      <c r="E2825" s="1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8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8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18">
        <v>3000</v>
      </c>
      <c r="E2827" s="1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8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8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8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18">
        <v>9500</v>
      </c>
      <c r="E2830" s="1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8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18">
        <v>2500</v>
      </c>
      <c r="E2831" s="1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8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8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8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18">
        <v>2500</v>
      </c>
      <c r="E2834" s="1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8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8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18">
        <v>800</v>
      </c>
      <c r="E2836" s="1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8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18">
        <v>1000</v>
      </c>
      <c r="E2837" s="1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8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8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8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8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8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18">
        <v>2500</v>
      </c>
      <c r="E2842" s="1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8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18">
        <v>1000</v>
      </c>
      <c r="E2843" s="1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8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18">
        <v>1500</v>
      </c>
      <c r="E2844" s="1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>IFERROR(ROUND(E2844/L2844,2),0)</f>
        <v>0</v>
      </c>
      <c r="Q2844" s="8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ref="P2845:P2908" si="180">IFERROR(ROUND(E2845/L2845,2),0)</f>
        <v>0</v>
      </c>
      <c r="Q2845" s="8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80"/>
        <v>30</v>
      </c>
      <c r="Q2846" s="8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80"/>
        <v>60.67</v>
      </c>
      <c r="Q2847" s="8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80"/>
        <v>0</v>
      </c>
      <c r="Q2848" s="8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80"/>
        <v>0</v>
      </c>
      <c r="Q2849" s="8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80"/>
        <v>23.33</v>
      </c>
      <c r="Q2850" s="8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18">
        <v>500</v>
      </c>
      <c r="E2851" s="1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80"/>
        <v>5</v>
      </c>
      <c r="Q2851" s="8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80"/>
        <v>23.92</v>
      </c>
      <c r="Q2852" s="8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80"/>
        <v>0</v>
      </c>
      <c r="Q2853" s="8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80"/>
        <v>15.83</v>
      </c>
      <c r="Q2854" s="8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80"/>
        <v>0</v>
      </c>
      <c r="Q2855" s="8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18">
        <v>1000</v>
      </c>
      <c r="E2856" s="1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80"/>
        <v>29.79</v>
      </c>
      <c r="Q2856" s="8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80"/>
        <v>60</v>
      </c>
      <c r="Q2857" s="8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80"/>
        <v>24.33</v>
      </c>
      <c r="Q2858" s="8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80"/>
        <v>500</v>
      </c>
      <c r="Q2859" s="8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80"/>
        <v>0</v>
      </c>
      <c r="Q2860" s="8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80"/>
        <v>35</v>
      </c>
      <c r="Q2861" s="8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80"/>
        <v>29.56</v>
      </c>
      <c r="Q2862" s="8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80"/>
        <v>26.67</v>
      </c>
      <c r="Q2863" s="8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80"/>
        <v>18.329999999999998</v>
      </c>
      <c r="Q2864" s="8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80"/>
        <v>20</v>
      </c>
      <c r="Q2865" s="8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18">
        <v>2500</v>
      </c>
      <c r="E2866" s="1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80"/>
        <v>13.33</v>
      </c>
      <c r="Q2866" s="8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80"/>
        <v>0</v>
      </c>
      <c r="Q2867" s="8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80"/>
        <v>22.5</v>
      </c>
      <c r="Q2868" s="8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80"/>
        <v>50.4</v>
      </c>
      <c r="Q2869" s="8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80"/>
        <v>105.03</v>
      </c>
      <c r="Q2870" s="8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80"/>
        <v>35.4</v>
      </c>
      <c r="Q2871" s="8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80"/>
        <v>83.33</v>
      </c>
      <c r="Q2872" s="8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80"/>
        <v>35.92</v>
      </c>
      <c r="Q2873" s="8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80"/>
        <v>0</v>
      </c>
      <c r="Q2874" s="8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80"/>
        <v>119.13</v>
      </c>
      <c r="Q2875" s="8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80"/>
        <v>90.33</v>
      </c>
      <c r="Q2876" s="8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80"/>
        <v>2.33</v>
      </c>
      <c r="Q2877" s="8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80"/>
        <v>0</v>
      </c>
      <c r="Q2878" s="8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80"/>
        <v>108.33</v>
      </c>
      <c r="Q2879" s="8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18">
        <v>3000</v>
      </c>
      <c r="E2880" s="1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80"/>
        <v>15.75</v>
      </c>
      <c r="Q2880" s="8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80"/>
        <v>29</v>
      </c>
      <c r="Q2881" s="8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80"/>
        <v>96.55</v>
      </c>
      <c r="Q2882" s="8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23" si="181">ROUND(E2883/D2883*100,0)</f>
        <v>0</v>
      </c>
      <c r="P2883">
        <f t="shared" si="180"/>
        <v>0</v>
      </c>
      <c r="Q2883" s="8" t="s">
        <v>8315</v>
      </c>
      <c r="R2883" t="s">
        <v>8316</v>
      </c>
      <c r="S2883" s="14">
        <f t="shared" ref="S2883:S2923" si="182">(((J2883/60)/60)/24)+DATE(1970,1,1)</f>
        <v>41916.597638888888</v>
      </c>
      <c r="T2883" s="14">
        <f t="shared" ref="T2883:T2923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1"/>
        <v>34</v>
      </c>
      <c r="P2884">
        <f t="shared" si="180"/>
        <v>63</v>
      </c>
      <c r="Q2884" s="8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1"/>
        <v>19</v>
      </c>
      <c r="P2885">
        <f t="shared" si="180"/>
        <v>381.6</v>
      </c>
      <c r="Q2885" s="8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1"/>
        <v>0</v>
      </c>
      <c r="P2886">
        <f t="shared" si="180"/>
        <v>46.25</v>
      </c>
      <c r="Q2886" s="8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1"/>
        <v>33</v>
      </c>
      <c r="P2887">
        <f t="shared" si="180"/>
        <v>26</v>
      </c>
      <c r="Q2887" s="8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1"/>
        <v>5</v>
      </c>
      <c r="P2888">
        <f t="shared" si="180"/>
        <v>10</v>
      </c>
      <c r="Q2888" s="8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1"/>
        <v>0</v>
      </c>
      <c r="P2889">
        <f t="shared" si="180"/>
        <v>5</v>
      </c>
      <c r="Q2889" s="8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1"/>
        <v>0</v>
      </c>
      <c r="P2890">
        <f t="shared" si="180"/>
        <v>0</v>
      </c>
      <c r="Q2890" s="8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1"/>
        <v>38</v>
      </c>
      <c r="P2891">
        <f t="shared" si="180"/>
        <v>81.569999999999993</v>
      </c>
      <c r="Q2891" s="8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1"/>
        <v>1</v>
      </c>
      <c r="P2892">
        <f t="shared" si="180"/>
        <v>7</v>
      </c>
      <c r="Q2892" s="8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1"/>
        <v>3</v>
      </c>
      <c r="P2893">
        <f t="shared" si="180"/>
        <v>27.3</v>
      </c>
      <c r="Q2893" s="8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1"/>
        <v>9</v>
      </c>
      <c r="P2894">
        <f t="shared" si="180"/>
        <v>29.41</v>
      </c>
      <c r="Q2894" s="8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1"/>
        <v>1</v>
      </c>
      <c r="P2895">
        <f t="shared" si="180"/>
        <v>12.5</v>
      </c>
      <c r="Q2895" s="8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1"/>
        <v>0</v>
      </c>
      <c r="P2896">
        <f t="shared" si="180"/>
        <v>0</v>
      </c>
      <c r="Q2896" s="8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1"/>
        <v>5</v>
      </c>
      <c r="P2897">
        <f t="shared" si="180"/>
        <v>5.75</v>
      </c>
      <c r="Q2897" s="8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1"/>
        <v>21</v>
      </c>
      <c r="P2898">
        <f t="shared" si="180"/>
        <v>52.08</v>
      </c>
      <c r="Q2898" s="8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1"/>
        <v>5</v>
      </c>
      <c r="P2899">
        <f t="shared" si="180"/>
        <v>183.33</v>
      </c>
      <c r="Q2899" s="8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1"/>
        <v>4</v>
      </c>
      <c r="P2900">
        <f t="shared" si="180"/>
        <v>26.33</v>
      </c>
      <c r="Q2900" s="8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1"/>
        <v>0</v>
      </c>
      <c r="P2901">
        <f t="shared" si="180"/>
        <v>0</v>
      </c>
      <c r="Q2901" s="8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1"/>
        <v>62</v>
      </c>
      <c r="P2902">
        <f t="shared" si="180"/>
        <v>486.43</v>
      </c>
      <c r="Q2902" s="8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1"/>
        <v>1</v>
      </c>
      <c r="P2903">
        <f t="shared" si="180"/>
        <v>3</v>
      </c>
      <c r="Q2903" s="8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1"/>
        <v>0</v>
      </c>
      <c r="P2904">
        <f t="shared" si="180"/>
        <v>25</v>
      </c>
      <c r="Q2904" s="8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1"/>
        <v>1</v>
      </c>
      <c r="P2905">
        <f t="shared" si="180"/>
        <v>9.75</v>
      </c>
      <c r="Q2905" s="8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18">
        <v>1500</v>
      </c>
      <c r="E2906" s="1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1"/>
        <v>5</v>
      </c>
      <c r="P2906">
        <f t="shared" si="180"/>
        <v>18.75</v>
      </c>
      <c r="Q2906" s="8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1"/>
        <v>18</v>
      </c>
      <c r="P2907">
        <f t="shared" si="180"/>
        <v>36.590000000000003</v>
      </c>
      <c r="Q2907" s="8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1"/>
        <v>9</v>
      </c>
      <c r="P2908">
        <f t="shared" si="180"/>
        <v>80.709999999999994</v>
      </c>
      <c r="Q2908" s="8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1"/>
        <v>0</v>
      </c>
      <c r="P2909">
        <f t="shared" ref="P2909:P2923" si="184">IFERROR(ROUND(E2909/L2909,2),0)</f>
        <v>1</v>
      </c>
      <c r="Q2909" s="8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1"/>
        <v>3</v>
      </c>
      <c r="P2910">
        <f t="shared" si="184"/>
        <v>52.8</v>
      </c>
      <c r="Q2910" s="8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1"/>
        <v>0</v>
      </c>
      <c r="P2911">
        <f t="shared" si="184"/>
        <v>20</v>
      </c>
      <c r="Q2911" s="8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18">
        <v>30000</v>
      </c>
      <c r="E2912" s="1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1"/>
        <v>0</v>
      </c>
      <c r="P2912">
        <f t="shared" si="184"/>
        <v>1</v>
      </c>
      <c r="Q2912" s="8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1"/>
        <v>37</v>
      </c>
      <c r="P2913">
        <f t="shared" si="184"/>
        <v>46.93</v>
      </c>
      <c r="Q2913" s="8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1"/>
        <v>14</v>
      </c>
      <c r="P2914">
        <f t="shared" si="184"/>
        <v>78.08</v>
      </c>
      <c r="Q2914" s="8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1"/>
        <v>0</v>
      </c>
      <c r="P2915">
        <f t="shared" si="184"/>
        <v>1</v>
      </c>
      <c r="Q2915" s="8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18">
        <v>25000</v>
      </c>
      <c r="E2916" s="1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1"/>
        <v>0</v>
      </c>
      <c r="P2916">
        <f t="shared" si="184"/>
        <v>1</v>
      </c>
      <c r="Q2916" s="8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18">
        <v>1000</v>
      </c>
      <c r="E2917" s="1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1"/>
        <v>61</v>
      </c>
      <c r="P2917">
        <f t="shared" si="184"/>
        <v>203.67</v>
      </c>
      <c r="Q2917" s="8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18">
        <v>1850</v>
      </c>
      <c r="E2918" s="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1"/>
        <v>8</v>
      </c>
      <c r="P2918">
        <f t="shared" si="184"/>
        <v>20.71</v>
      </c>
      <c r="Q2918" s="8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1"/>
        <v>22</v>
      </c>
      <c r="P2919">
        <f t="shared" si="184"/>
        <v>48.56</v>
      </c>
      <c r="Q2919" s="8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1"/>
        <v>27</v>
      </c>
      <c r="P2920">
        <f t="shared" si="184"/>
        <v>68.099999999999994</v>
      </c>
      <c r="Q2920" s="8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1"/>
        <v>9</v>
      </c>
      <c r="P2921">
        <f t="shared" si="184"/>
        <v>8.5</v>
      </c>
      <c r="Q2921" s="8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1"/>
        <v>27</v>
      </c>
      <c r="P2922">
        <f t="shared" si="184"/>
        <v>51.62</v>
      </c>
      <c r="Q2922" s="8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1"/>
        <v>129</v>
      </c>
      <c r="P2923">
        <f t="shared" si="184"/>
        <v>43</v>
      </c>
      <c r="Q2923" s="8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1" ht="60" x14ac:dyDescent="0.25">
      <c r="A2924">
        <v>2930</v>
      </c>
      <c r="B2924" s="3" t="s">
        <v>2930</v>
      </c>
      <c r="C2924" s="3" t="s">
        <v>7040</v>
      </c>
      <c r="D2924" s="18">
        <v>10000</v>
      </c>
      <c r="E2924" s="18">
        <v>10092</v>
      </c>
      <c r="F2924" t="s">
        <v>8218</v>
      </c>
      <c r="G2924" t="s">
        <v>8224</v>
      </c>
      <c r="H2924" t="s">
        <v>8246</v>
      </c>
      <c r="I2924">
        <v>1431007264</v>
      </c>
      <c r="J2924">
        <v>1428415264</v>
      </c>
      <c r="K2924" t="b">
        <v>0</v>
      </c>
      <c r="L2924">
        <v>62</v>
      </c>
      <c r="M2924" t="b">
        <v>1</v>
      </c>
      <c r="N2924" t="s">
        <v>8303</v>
      </c>
      <c r="O2924">
        <f t="shared" ref="O2924:O2987" si="185">ROUND(E2924/D2924*100,0)</f>
        <v>101</v>
      </c>
      <c r="P2924">
        <f t="shared" ref="P2924:P2987" si="186">IFERROR(ROUND(E2924/L2924,2),0)</f>
        <v>162.77000000000001</v>
      </c>
      <c r="Q2924" s="8" t="s">
        <v>8315</v>
      </c>
      <c r="R2924" t="s">
        <v>8357</v>
      </c>
      <c r="S2924" s="14">
        <f t="shared" ref="S2924:S2987" si="187">(((J2924/60)/60)/24)+DATE(1970,1,1)</f>
        <v>42101.584074074075</v>
      </c>
      <c r="T2924" s="14">
        <f t="shared" ref="T2924:T2987" si="188">(((I2924/60)/60)/24)+DATE(1970,1,1)</f>
        <v>42131.584074074075</v>
      </c>
      <c r="U2924">
        <f>YEAR(S:S)</f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5"/>
        <v>100</v>
      </c>
      <c r="P2925">
        <f t="shared" si="186"/>
        <v>30</v>
      </c>
      <c r="Q2925" s="8" t="s">
        <v>8315</v>
      </c>
      <c r="R2925" t="s">
        <v>8357</v>
      </c>
      <c r="S2925" s="14">
        <f t="shared" si="187"/>
        <v>42013.15253472222</v>
      </c>
      <c r="T2925" s="14">
        <f t="shared" si="188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5"/>
        <v>103</v>
      </c>
      <c r="P2926">
        <f t="shared" si="186"/>
        <v>175.51</v>
      </c>
      <c r="Q2926" s="8" t="s">
        <v>8315</v>
      </c>
      <c r="R2926" t="s">
        <v>8357</v>
      </c>
      <c r="S2926" s="14">
        <f t="shared" si="187"/>
        <v>42103.556828703702</v>
      </c>
      <c r="T2926" s="14">
        <f t="shared" si="188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5"/>
        <v>102</v>
      </c>
      <c r="P2927">
        <f t="shared" si="186"/>
        <v>231.66</v>
      </c>
      <c r="Q2927" s="8" t="s">
        <v>8315</v>
      </c>
      <c r="R2927" t="s">
        <v>8357</v>
      </c>
      <c r="S2927" s="14">
        <f t="shared" si="187"/>
        <v>41863.584120370368</v>
      </c>
      <c r="T2927" s="14">
        <f t="shared" si="188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5"/>
        <v>125</v>
      </c>
      <c r="P2928">
        <f t="shared" si="186"/>
        <v>75</v>
      </c>
      <c r="Q2928" s="8" t="s">
        <v>8315</v>
      </c>
      <c r="R2928" t="s">
        <v>8357</v>
      </c>
      <c r="S2928" s="14">
        <f t="shared" si="187"/>
        <v>42044.765960648147</v>
      </c>
      <c r="T2928" s="14">
        <f t="shared" si="188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5"/>
        <v>131</v>
      </c>
      <c r="P2929">
        <f t="shared" si="186"/>
        <v>112.14</v>
      </c>
      <c r="Q2929" s="8" t="s">
        <v>8315</v>
      </c>
      <c r="R2929" t="s">
        <v>8357</v>
      </c>
      <c r="S2929" s="14">
        <f t="shared" si="187"/>
        <v>41806.669317129628</v>
      </c>
      <c r="T2929" s="14">
        <f t="shared" si="188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5"/>
        <v>100</v>
      </c>
      <c r="P2930">
        <f t="shared" si="186"/>
        <v>41.67</v>
      </c>
      <c r="Q2930" s="8" t="s">
        <v>8315</v>
      </c>
      <c r="R2930" t="s">
        <v>8357</v>
      </c>
      <c r="S2930" s="14">
        <f t="shared" si="187"/>
        <v>42403.998217592598</v>
      </c>
      <c r="T2930" s="14">
        <f t="shared" si="188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5"/>
        <v>102</v>
      </c>
      <c r="P2931">
        <f t="shared" si="186"/>
        <v>255.17</v>
      </c>
      <c r="Q2931" s="8" t="s">
        <v>8315</v>
      </c>
      <c r="R2931" t="s">
        <v>8357</v>
      </c>
      <c r="S2931" s="14">
        <f t="shared" si="187"/>
        <v>41754.564328703702</v>
      </c>
      <c r="T2931" s="14">
        <f t="shared" si="188"/>
        <v>41784.564328703702</v>
      </c>
    </row>
    <row r="2932" spans="1:21" ht="60" x14ac:dyDescent="0.25">
      <c r="A2932">
        <v>3770</v>
      </c>
      <c r="B2932" s="3" t="s">
        <v>3767</v>
      </c>
      <c r="C2932" s="3" t="s">
        <v>7880</v>
      </c>
      <c r="D2932" s="18">
        <v>2000</v>
      </c>
      <c r="E2932" s="18">
        <v>2000</v>
      </c>
      <c r="F2932" t="s">
        <v>8218</v>
      </c>
      <c r="G2932" t="s">
        <v>8224</v>
      </c>
      <c r="H2932" t="s">
        <v>8246</v>
      </c>
      <c r="I2932">
        <v>1434234010</v>
      </c>
      <c r="J2932">
        <v>1431642010</v>
      </c>
      <c r="K2932" t="b">
        <v>0</v>
      </c>
      <c r="L2932">
        <v>20</v>
      </c>
      <c r="M2932" t="b">
        <v>1</v>
      </c>
      <c r="N2932" t="s">
        <v>8303</v>
      </c>
      <c r="O2932">
        <f t="shared" si="185"/>
        <v>100</v>
      </c>
      <c r="P2932">
        <f t="shared" si="186"/>
        <v>100</v>
      </c>
      <c r="Q2932" s="8" t="s">
        <v>8315</v>
      </c>
      <c r="R2932" t="s">
        <v>8357</v>
      </c>
      <c r="S2932" s="14">
        <f t="shared" si="187"/>
        <v>42138.930671296301</v>
      </c>
      <c r="T2932" s="14">
        <f t="shared" si="188"/>
        <v>42168.930671296301</v>
      </c>
      <c r="U2932">
        <f>YEAR(S:S)</f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5"/>
        <v>106</v>
      </c>
      <c r="P2933">
        <f t="shared" si="186"/>
        <v>88.33</v>
      </c>
      <c r="Q2933" s="8" t="s">
        <v>8315</v>
      </c>
      <c r="R2933" t="s">
        <v>8357</v>
      </c>
      <c r="S2933" s="14">
        <f t="shared" si="187"/>
        <v>41872.291238425925</v>
      </c>
      <c r="T2933" s="14">
        <f t="shared" si="188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5"/>
        <v>105</v>
      </c>
      <c r="P2934">
        <f t="shared" si="186"/>
        <v>85.74</v>
      </c>
      <c r="Q2934" s="8" t="s">
        <v>8315</v>
      </c>
      <c r="R2934" t="s">
        <v>8357</v>
      </c>
      <c r="S2934" s="14">
        <f t="shared" si="187"/>
        <v>42025.164780092593</v>
      </c>
      <c r="T2934" s="14">
        <f t="shared" si="188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5"/>
        <v>103</v>
      </c>
      <c r="P2935">
        <f t="shared" si="186"/>
        <v>47.57</v>
      </c>
      <c r="Q2935" s="8" t="s">
        <v>8315</v>
      </c>
      <c r="R2935" t="s">
        <v>8357</v>
      </c>
      <c r="S2935" s="14">
        <f t="shared" si="187"/>
        <v>42495.956631944442</v>
      </c>
      <c r="T2935" s="14">
        <f t="shared" si="188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5"/>
        <v>108</v>
      </c>
      <c r="P2936">
        <f t="shared" si="186"/>
        <v>72.97</v>
      </c>
      <c r="Q2936" s="8" t="s">
        <v>8315</v>
      </c>
      <c r="R2936" t="s">
        <v>8357</v>
      </c>
      <c r="S2936" s="14">
        <f t="shared" si="187"/>
        <v>41775.636157407411</v>
      </c>
      <c r="T2936" s="14">
        <f t="shared" si="188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5"/>
        <v>101</v>
      </c>
      <c r="P2937">
        <f t="shared" si="186"/>
        <v>90.54</v>
      </c>
      <c r="Q2937" s="8" t="s">
        <v>8315</v>
      </c>
      <c r="R2937" t="s">
        <v>8357</v>
      </c>
      <c r="S2937" s="14">
        <f t="shared" si="187"/>
        <v>42553.583425925928</v>
      </c>
      <c r="T2937" s="14">
        <f t="shared" si="188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5"/>
        <v>128</v>
      </c>
      <c r="P2938">
        <f t="shared" si="186"/>
        <v>37.65</v>
      </c>
      <c r="Q2938" s="8" t="s">
        <v>8315</v>
      </c>
      <c r="R2938" t="s">
        <v>8357</v>
      </c>
      <c r="S2938" s="14">
        <f t="shared" si="187"/>
        <v>41912.650729166664</v>
      </c>
      <c r="T2938" s="14">
        <f t="shared" si="188"/>
        <v>41925.207638888889</v>
      </c>
    </row>
    <row r="2939" spans="1:21" ht="60" x14ac:dyDescent="0.25">
      <c r="A2939">
        <v>3782</v>
      </c>
      <c r="B2939" s="3" t="s">
        <v>3779</v>
      </c>
      <c r="C2939" s="3" t="s">
        <v>7892</v>
      </c>
      <c r="D2939" s="18">
        <v>2000</v>
      </c>
      <c r="E2939" s="18">
        <v>2035</v>
      </c>
      <c r="F2939" t="s">
        <v>8218</v>
      </c>
      <c r="G2939" t="s">
        <v>8224</v>
      </c>
      <c r="H2939" t="s">
        <v>8246</v>
      </c>
      <c r="I2939">
        <v>1469401200</v>
      </c>
      <c r="J2939">
        <v>1466887297</v>
      </c>
      <c r="K2939" t="b">
        <v>0</v>
      </c>
      <c r="L2939">
        <v>27</v>
      </c>
      <c r="M2939" t="b">
        <v>1</v>
      </c>
      <c r="N2939" t="s">
        <v>8303</v>
      </c>
      <c r="O2939">
        <f t="shared" si="185"/>
        <v>102</v>
      </c>
      <c r="P2939">
        <f t="shared" si="186"/>
        <v>75.37</v>
      </c>
      <c r="Q2939" s="8" t="s">
        <v>8315</v>
      </c>
      <c r="R2939" t="s">
        <v>8357</v>
      </c>
      <c r="S2939" s="14">
        <f t="shared" si="187"/>
        <v>42546.862233796302</v>
      </c>
      <c r="T2939" s="14">
        <f t="shared" si="188"/>
        <v>42575.958333333328</v>
      </c>
      <c r="U2939">
        <f>YEAR(S:S)</f>
        <v>2016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5"/>
        <v>101</v>
      </c>
      <c r="P2940">
        <f t="shared" si="186"/>
        <v>126.72</v>
      </c>
      <c r="Q2940" s="8" t="s">
        <v>8315</v>
      </c>
      <c r="R2940" t="s">
        <v>8357</v>
      </c>
      <c r="S2940" s="14">
        <f t="shared" si="187"/>
        <v>42004.703865740739</v>
      </c>
      <c r="T2940" s="14">
        <f t="shared" si="188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5"/>
        <v>103</v>
      </c>
      <c r="P2941">
        <f t="shared" si="186"/>
        <v>329.2</v>
      </c>
      <c r="Q2941" s="8" t="s">
        <v>8315</v>
      </c>
      <c r="R2941" t="s">
        <v>8357</v>
      </c>
      <c r="S2941" s="14">
        <f t="shared" si="187"/>
        <v>41845.809166666666</v>
      </c>
      <c r="T2941" s="14">
        <f t="shared" si="188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5"/>
        <v>107</v>
      </c>
      <c r="P2942">
        <f t="shared" si="186"/>
        <v>81.239999999999995</v>
      </c>
      <c r="Q2942" s="8" t="s">
        <v>8315</v>
      </c>
      <c r="R2942" t="s">
        <v>8357</v>
      </c>
      <c r="S2942" s="14">
        <f t="shared" si="187"/>
        <v>41982.773356481484</v>
      </c>
      <c r="T2942" s="14">
        <f t="shared" si="188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5"/>
        <v>0</v>
      </c>
      <c r="P2943">
        <f t="shared" si="186"/>
        <v>1</v>
      </c>
      <c r="Q2943" s="8" t="s">
        <v>8315</v>
      </c>
      <c r="R2943" t="s">
        <v>8355</v>
      </c>
      <c r="S2943" s="14">
        <f t="shared" si="187"/>
        <v>42034.960127314815</v>
      </c>
      <c r="T2943" s="14">
        <f t="shared" si="188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5"/>
        <v>20</v>
      </c>
      <c r="P2944">
        <f t="shared" si="186"/>
        <v>202.23</v>
      </c>
      <c r="Q2944" s="8" t="s">
        <v>8315</v>
      </c>
      <c r="R2944" t="s">
        <v>8355</v>
      </c>
      <c r="S2944" s="14">
        <f t="shared" si="187"/>
        <v>42334.803923611107</v>
      </c>
      <c r="T2944" s="14">
        <f t="shared" si="188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5"/>
        <v>0</v>
      </c>
      <c r="P2945">
        <f t="shared" si="186"/>
        <v>0</v>
      </c>
      <c r="Q2945" s="8" t="s">
        <v>8315</v>
      </c>
      <c r="R2945" t="s">
        <v>8355</v>
      </c>
      <c r="S2945" s="14">
        <f t="shared" si="187"/>
        <v>42077.129398148143</v>
      </c>
      <c r="T2945" s="14">
        <f t="shared" si="188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5"/>
        <v>1</v>
      </c>
      <c r="P2946">
        <f t="shared" si="186"/>
        <v>100</v>
      </c>
      <c r="Q2946" s="8" t="s">
        <v>8315</v>
      </c>
      <c r="R2946" t="s">
        <v>8355</v>
      </c>
      <c r="S2946" s="14">
        <f t="shared" si="187"/>
        <v>42132.9143287037</v>
      </c>
      <c r="T2946" s="14">
        <f t="shared" si="188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5"/>
        <v>0</v>
      </c>
      <c r="P2947">
        <f t="shared" si="186"/>
        <v>0</v>
      </c>
      <c r="Q2947" s="8" t="s">
        <v>8315</v>
      </c>
      <c r="R2947" t="s">
        <v>8355</v>
      </c>
      <c r="S2947" s="14">
        <f t="shared" si="187"/>
        <v>42118.139583333337</v>
      </c>
      <c r="T2947" s="14">
        <f t="shared" si="188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18">
        <v>2000</v>
      </c>
      <c r="E2948" s="1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5"/>
        <v>0</v>
      </c>
      <c r="P2948">
        <f t="shared" si="186"/>
        <v>1</v>
      </c>
      <c r="Q2948" s="8" t="s">
        <v>8315</v>
      </c>
      <c r="R2948" t="s">
        <v>8355</v>
      </c>
      <c r="S2948" s="14">
        <f t="shared" si="187"/>
        <v>42567.531157407408</v>
      </c>
      <c r="T2948" s="14">
        <f t="shared" si="188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5"/>
        <v>4</v>
      </c>
      <c r="P2949">
        <f t="shared" si="186"/>
        <v>82.46</v>
      </c>
      <c r="Q2949" s="8" t="s">
        <v>8315</v>
      </c>
      <c r="R2949" t="s">
        <v>8355</v>
      </c>
      <c r="S2949" s="14">
        <f t="shared" si="187"/>
        <v>42649.562118055561</v>
      </c>
      <c r="T2949" s="14">
        <f t="shared" si="188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5"/>
        <v>0</v>
      </c>
      <c r="P2950">
        <f t="shared" si="186"/>
        <v>2.67</v>
      </c>
      <c r="Q2950" s="8" t="s">
        <v>8315</v>
      </c>
      <c r="R2950" t="s">
        <v>8355</v>
      </c>
      <c r="S2950" s="14">
        <f t="shared" si="187"/>
        <v>42097.649224537032</v>
      </c>
      <c r="T2950" s="14">
        <f t="shared" si="188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5"/>
        <v>3</v>
      </c>
      <c r="P2951">
        <f t="shared" si="186"/>
        <v>12.5</v>
      </c>
      <c r="Q2951" s="8" t="s">
        <v>8315</v>
      </c>
      <c r="R2951" t="s">
        <v>8355</v>
      </c>
      <c r="S2951" s="14">
        <f t="shared" si="187"/>
        <v>42297.823113425926</v>
      </c>
      <c r="T2951" s="14">
        <f t="shared" si="188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5"/>
        <v>0</v>
      </c>
      <c r="P2952">
        <f t="shared" si="186"/>
        <v>0</v>
      </c>
      <c r="Q2952" s="8" t="s">
        <v>8315</v>
      </c>
      <c r="R2952" t="s">
        <v>8355</v>
      </c>
      <c r="S2952" s="14">
        <f t="shared" si="187"/>
        <v>42362.36518518519</v>
      </c>
      <c r="T2952" s="14">
        <f t="shared" si="188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5"/>
        <v>2</v>
      </c>
      <c r="P2953">
        <f t="shared" si="186"/>
        <v>18.899999999999999</v>
      </c>
      <c r="Q2953" s="8" t="s">
        <v>8315</v>
      </c>
      <c r="R2953" t="s">
        <v>8355</v>
      </c>
      <c r="S2953" s="14">
        <f t="shared" si="187"/>
        <v>41872.802928240737</v>
      </c>
      <c r="T2953" s="14">
        <f t="shared" si="188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5"/>
        <v>8</v>
      </c>
      <c r="P2954">
        <f t="shared" si="186"/>
        <v>200.63</v>
      </c>
      <c r="Q2954" s="8" t="s">
        <v>8315</v>
      </c>
      <c r="R2954" t="s">
        <v>8355</v>
      </c>
      <c r="S2954" s="14">
        <f t="shared" si="187"/>
        <v>42628.690266203703</v>
      </c>
      <c r="T2954" s="14">
        <f t="shared" si="188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5"/>
        <v>0</v>
      </c>
      <c r="P2955">
        <f t="shared" si="186"/>
        <v>201.67</v>
      </c>
      <c r="Q2955" s="8" t="s">
        <v>8315</v>
      </c>
      <c r="R2955" t="s">
        <v>8355</v>
      </c>
      <c r="S2955" s="14">
        <f t="shared" si="187"/>
        <v>42255.791909722218</v>
      </c>
      <c r="T2955" s="14">
        <f t="shared" si="188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5"/>
        <v>0</v>
      </c>
      <c r="P2956">
        <f t="shared" si="186"/>
        <v>0</v>
      </c>
      <c r="Q2956" s="8" t="s">
        <v>8315</v>
      </c>
      <c r="R2956" t="s">
        <v>8355</v>
      </c>
      <c r="S2956" s="14">
        <f t="shared" si="187"/>
        <v>42790.583368055552</v>
      </c>
      <c r="T2956" s="14">
        <f t="shared" si="188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5"/>
        <v>60</v>
      </c>
      <c r="P2957">
        <f t="shared" si="186"/>
        <v>65</v>
      </c>
      <c r="Q2957" s="8" t="s">
        <v>8315</v>
      </c>
      <c r="R2957" t="s">
        <v>8355</v>
      </c>
      <c r="S2957" s="14">
        <f t="shared" si="187"/>
        <v>42141.741307870368</v>
      </c>
      <c r="T2957" s="14">
        <f t="shared" si="188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5"/>
        <v>17</v>
      </c>
      <c r="P2958">
        <f t="shared" si="186"/>
        <v>66.099999999999994</v>
      </c>
      <c r="Q2958" s="8" t="s">
        <v>8315</v>
      </c>
      <c r="R2958" t="s">
        <v>8355</v>
      </c>
      <c r="S2958" s="14">
        <f t="shared" si="187"/>
        <v>42464.958912037036</v>
      </c>
      <c r="T2958" s="14">
        <f t="shared" si="188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5"/>
        <v>2</v>
      </c>
      <c r="P2959">
        <f t="shared" si="186"/>
        <v>93.33</v>
      </c>
      <c r="Q2959" s="8" t="s">
        <v>8315</v>
      </c>
      <c r="R2959" t="s">
        <v>8355</v>
      </c>
      <c r="S2959" s="14">
        <f t="shared" si="187"/>
        <v>42031.011249999996</v>
      </c>
      <c r="T2959" s="14">
        <f t="shared" si="188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5"/>
        <v>0</v>
      </c>
      <c r="P2960">
        <f t="shared" si="186"/>
        <v>0</v>
      </c>
      <c r="Q2960" s="8" t="s">
        <v>8315</v>
      </c>
      <c r="R2960" t="s">
        <v>8355</v>
      </c>
      <c r="S2960" s="14">
        <f t="shared" si="187"/>
        <v>42438.779131944444</v>
      </c>
      <c r="T2960" s="14">
        <f t="shared" si="188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18">
        <v>10000</v>
      </c>
      <c r="E2961" s="1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5"/>
        <v>0</v>
      </c>
      <c r="P2961">
        <f t="shared" si="186"/>
        <v>0</v>
      </c>
      <c r="Q2961" s="8" t="s">
        <v>8315</v>
      </c>
      <c r="R2961" t="s">
        <v>8355</v>
      </c>
      <c r="S2961" s="14">
        <f t="shared" si="187"/>
        <v>42498.008391203708</v>
      </c>
      <c r="T2961" s="14">
        <f t="shared" si="188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5"/>
        <v>0</v>
      </c>
      <c r="P2962">
        <f t="shared" si="186"/>
        <v>0</v>
      </c>
      <c r="Q2962" s="8" t="s">
        <v>8315</v>
      </c>
      <c r="R2962" t="s">
        <v>8355</v>
      </c>
      <c r="S2962" s="14">
        <f t="shared" si="187"/>
        <v>41863.757210648146</v>
      </c>
      <c r="T2962" s="14">
        <f t="shared" si="188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5"/>
        <v>110</v>
      </c>
      <c r="P2963">
        <f t="shared" si="186"/>
        <v>50.75</v>
      </c>
      <c r="Q2963" s="8" t="s">
        <v>8315</v>
      </c>
      <c r="R2963" t="s">
        <v>8316</v>
      </c>
      <c r="S2963" s="14">
        <f t="shared" si="187"/>
        <v>42061.212488425925</v>
      </c>
      <c r="T2963" s="14">
        <f t="shared" si="188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5"/>
        <v>122</v>
      </c>
      <c r="P2964">
        <f t="shared" si="186"/>
        <v>60.9</v>
      </c>
      <c r="Q2964" s="8" t="s">
        <v>8315</v>
      </c>
      <c r="R2964" t="s">
        <v>8316</v>
      </c>
      <c r="S2964" s="14">
        <f t="shared" si="187"/>
        <v>42036.24428240741</v>
      </c>
      <c r="T2964" s="14">
        <f t="shared" si="188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5"/>
        <v>107</v>
      </c>
      <c r="P2965">
        <f t="shared" si="186"/>
        <v>109.03</v>
      </c>
      <c r="Q2965" s="8" t="s">
        <v>8315</v>
      </c>
      <c r="R2965" t="s">
        <v>8316</v>
      </c>
      <c r="S2965" s="14">
        <f t="shared" si="187"/>
        <v>42157.470185185186</v>
      </c>
      <c r="T2965" s="14">
        <f t="shared" si="188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5"/>
        <v>101</v>
      </c>
      <c r="P2966">
        <f t="shared" si="186"/>
        <v>25.69</v>
      </c>
      <c r="Q2966" s="8" t="s">
        <v>8315</v>
      </c>
      <c r="R2966" t="s">
        <v>8316</v>
      </c>
      <c r="S2966" s="14">
        <f t="shared" si="187"/>
        <v>41827.909942129627</v>
      </c>
      <c r="T2966" s="14">
        <f t="shared" si="188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5"/>
        <v>109</v>
      </c>
      <c r="P2967">
        <f t="shared" si="186"/>
        <v>41.92</v>
      </c>
      <c r="Q2967" s="8" t="s">
        <v>8315</v>
      </c>
      <c r="R2967" t="s">
        <v>8316</v>
      </c>
      <c r="S2967" s="14">
        <f t="shared" si="187"/>
        <v>42162.729548611111</v>
      </c>
      <c r="T2967" s="14">
        <f t="shared" si="188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5"/>
        <v>114</v>
      </c>
      <c r="P2968">
        <f t="shared" si="186"/>
        <v>88.77</v>
      </c>
      <c r="Q2968" s="8" t="s">
        <v>8315</v>
      </c>
      <c r="R2968" t="s">
        <v>8316</v>
      </c>
      <c r="S2968" s="14">
        <f t="shared" si="187"/>
        <v>42233.738564814819</v>
      </c>
      <c r="T2968" s="14">
        <f t="shared" si="188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5"/>
        <v>114</v>
      </c>
      <c r="P2969">
        <f t="shared" si="186"/>
        <v>80.23</v>
      </c>
      <c r="Q2969" s="8" t="s">
        <v>8315</v>
      </c>
      <c r="R2969" t="s">
        <v>8316</v>
      </c>
      <c r="S2969" s="14">
        <f t="shared" si="187"/>
        <v>42042.197824074072</v>
      </c>
      <c r="T2969" s="14">
        <f t="shared" si="188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5"/>
        <v>106</v>
      </c>
      <c r="P2970">
        <f t="shared" si="186"/>
        <v>78.94</v>
      </c>
      <c r="Q2970" s="8" t="s">
        <v>8315</v>
      </c>
      <c r="R2970" t="s">
        <v>8316</v>
      </c>
      <c r="S2970" s="14">
        <f t="shared" si="187"/>
        <v>42585.523842592593</v>
      </c>
      <c r="T2970" s="14">
        <f t="shared" si="188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5"/>
        <v>163</v>
      </c>
      <c r="P2971">
        <f t="shared" si="186"/>
        <v>95.59</v>
      </c>
      <c r="Q2971" s="8" t="s">
        <v>8315</v>
      </c>
      <c r="R2971" t="s">
        <v>8316</v>
      </c>
      <c r="S2971" s="14">
        <f t="shared" si="187"/>
        <v>42097.786493055552</v>
      </c>
      <c r="T2971" s="14">
        <f t="shared" si="188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5"/>
        <v>106</v>
      </c>
      <c r="P2972">
        <f t="shared" si="186"/>
        <v>69.89</v>
      </c>
      <c r="Q2972" s="8" t="s">
        <v>8315</v>
      </c>
      <c r="R2972" t="s">
        <v>8316</v>
      </c>
      <c r="S2972" s="14">
        <f t="shared" si="187"/>
        <v>41808.669571759259</v>
      </c>
      <c r="T2972" s="14">
        <f t="shared" si="188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5"/>
        <v>100</v>
      </c>
      <c r="P2973">
        <f t="shared" si="186"/>
        <v>74.53</v>
      </c>
      <c r="Q2973" s="8" t="s">
        <v>8315</v>
      </c>
      <c r="R2973" t="s">
        <v>8316</v>
      </c>
      <c r="S2973" s="14">
        <f t="shared" si="187"/>
        <v>41852.658310185187</v>
      </c>
      <c r="T2973" s="14">
        <f t="shared" si="188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5"/>
        <v>105</v>
      </c>
      <c r="P2974">
        <f t="shared" si="186"/>
        <v>123.94</v>
      </c>
      <c r="Q2974" s="8" t="s">
        <v>8315</v>
      </c>
      <c r="R2974" t="s">
        <v>8316</v>
      </c>
      <c r="S2974" s="14">
        <f t="shared" si="187"/>
        <v>42694.110185185185</v>
      </c>
      <c r="T2974" s="14">
        <f t="shared" si="188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5"/>
        <v>175</v>
      </c>
      <c r="P2975">
        <f t="shared" si="186"/>
        <v>264.85000000000002</v>
      </c>
      <c r="Q2975" s="8" t="s">
        <v>8315</v>
      </c>
      <c r="R2975" t="s">
        <v>8316</v>
      </c>
      <c r="S2975" s="14">
        <f t="shared" si="187"/>
        <v>42341.818379629629</v>
      </c>
      <c r="T2975" s="14">
        <f t="shared" si="188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5"/>
        <v>102</v>
      </c>
      <c r="P2976">
        <f t="shared" si="186"/>
        <v>58.62</v>
      </c>
      <c r="Q2976" s="8" t="s">
        <v>8315</v>
      </c>
      <c r="R2976" t="s">
        <v>8316</v>
      </c>
      <c r="S2976" s="14">
        <f t="shared" si="187"/>
        <v>41880.061006944445</v>
      </c>
      <c r="T2976" s="14">
        <f t="shared" si="188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5"/>
        <v>100</v>
      </c>
      <c r="P2977">
        <f t="shared" si="186"/>
        <v>70.88</v>
      </c>
      <c r="Q2977" s="8" t="s">
        <v>8315</v>
      </c>
      <c r="R2977" t="s">
        <v>8316</v>
      </c>
      <c r="S2977" s="14">
        <f t="shared" si="187"/>
        <v>41941.683865740742</v>
      </c>
      <c r="T2977" s="14">
        <f t="shared" si="188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18">
        <v>70</v>
      </c>
      <c r="E2978" s="1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5"/>
        <v>171</v>
      </c>
      <c r="P2978">
        <f t="shared" si="186"/>
        <v>8.57</v>
      </c>
      <c r="Q2978" s="8" t="s">
        <v>8315</v>
      </c>
      <c r="R2978" t="s">
        <v>8316</v>
      </c>
      <c r="S2978" s="14">
        <f t="shared" si="187"/>
        <v>42425.730671296296</v>
      </c>
      <c r="T2978" s="14">
        <f t="shared" si="188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5"/>
        <v>114</v>
      </c>
      <c r="P2979">
        <f t="shared" si="186"/>
        <v>113.57</v>
      </c>
      <c r="Q2979" s="8" t="s">
        <v>8315</v>
      </c>
      <c r="R2979" t="s">
        <v>8316</v>
      </c>
      <c r="S2979" s="14">
        <f t="shared" si="187"/>
        <v>42026.88118055556</v>
      </c>
      <c r="T2979" s="14">
        <f t="shared" si="188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5"/>
        <v>129</v>
      </c>
      <c r="P2980">
        <f t="shared" si="186"/>
        <v>60.69</v>
      </c>
      <c r="Q2980" s="8" t="s">
        <v>8315</v>
      </c>
      <c r="R2980" t="s">
        <v>8316</v>
      </c>
      <c r="S2980" s="14">
        <f t="shared" si="187"/>
        <v>41922.640590277777</v>
      </c>
      <c r="T2980" s="14">
        <f t="shared" si="188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5"/>
        <v>101</v>
      </c>
      <c r="P2981">
        <f t="shared" si="186"/>
        <v>110.22</v>
      </c>
      <c r="Q2981" s="8" t="s">
        <v>8315</v>
      </c>
      <c r="R2981" t="s">
        <v>8316</v>
      </c>
      <c r="S2981" s="14">
        <f t="shared" si="187"/>
        <v>41993.824340277773</v>
      </c>
      <c r="T2981" s="14">
        <f t="shared" si="188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5"/>
        <v>109</v>
      </c>
      <c r="P2982">
        <f t="shared" si="186"/>
        <v>136.46</v>
      </c>
      <c r="Q2982" s="8" t="s">
        <v>8315</v>
      </c>
      <c r="R2982" t="s">
        <v>8316</v>
      </c>
      <c r="S2982" s="14">
        <f t="shared" si="187"/>
        <v>42219.915856481486</v>
      </c>
      <c r="T2982" s="14">
        <f t="shared" si="188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5"/>
        <v>129</v>
      </c>
      <c r="P2983">
        <f t="shared" si="186"/>
        <v>53.16</v>
      </c>
      <c r="Q2983" s="8" t="s">
        <v>8315</v>
      </c>
      <c r="R2983" t="s">
        <v>8355</v>
      </c>
      <c r="S2983" s="14">
        <f t="shared" si="187"/>
        <v>42225.559675925921</v>
      </c>
      <c r="T2983" s="14">
        <f t="shared" si="188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18">
        <v>5000</v>
      </c>
      <c r="E2984" s="1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5"/>
        <v>102</v>
      </c>
      <c r="P2984">
        <f t="shared" si="186"/>
        <v>86.49</v>
      </c>
      <c r="Q2984" s="8" t="s">
        <v>8315</v>
      </c>
      <c r="R2984" t="s">
        <v>8355</v>
      </c>
      <c r="S2984" s="14">
        <f t="shared" si="187"/>
        <v>42381.686840277776</v>
      </c>
      <c r="T2984" s="14">
        <f t="shared" si="188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5"/>
        <v>147</v>
      </c>
      <c r="P2985">
        <f t="shared" si="186"/>
        <v>155.24</v>
      </c>
      <c r="Q2985" s="8" t="s">
        <v>8315</v>
      </c>
      <c r="R2985" t="s">
        <v>8355</v>
      </c>
      <c r="S2985" s="14">
        <f t="shared" si="187"/>
        <v>41894.632361111115</v>
      </c>
      <c r="T2985" s="14">
        <f t="shared" si="188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5"/>
        <v>100</v>
      </c>
      <c r="P2986">
        <f t="shared" si="186"/>
        <v>115.08</v>
      </c>
      <c r="Q2986" s="8" t="s">
        <v>8315</v>
      </c>
      <c r="R2986" t="s">
        <v>8355</v>
      </c>
      <c r="S2986" s="14">
        <f t="shared" si="187"/>
        <v>42576.278715277775</v>
      </c>
      <c r="T2986" s="14">
        <f t="shared" si="188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5"/>
        <v>122</v>
      </c>
      <c r="P2987">
        <f t="shared" si="186"/>
        <v>109.59</v>
      </c>
      <c r="Q2987" s="8" t="s">
        <v>8315</v>
      </c>
      <c r="R2987" t="s">
        <v>8355</v>
      </c>
      <c r="S2987" s="14">
        <f t="shared" si="187"/>
        <v>42654.973703703698</v>
      </c>
      <c r="T2987" s="14">
        <f t="shared" si="188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18">
        <v>2400</v>
      </c>
      <c r="E2988" s="1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ref="O2988:O3051" si="189">ROUND(E2988/D2988*100,0)</f>
        <v>106</v>
      </c>
      <c r="P2988">
        <f t="shared" ref="P2988:P3051" si="190">IFERROR(ROUND(E2988/L2988,2),0)</f>
        <v>45.21</v>
      </c>
      <c r="Q2988" s="8" t="s">
        <v>8315</v>
      </c>
      <c r="R2988" t="s">
        <v>8355</v>
      </c>
      <c r="S2988" s="14">
        <f t="shared" ref="S2988:S3051" si="191">(((J2988/60)/60)/24)+DATE(1970,1,1)</f>
        <v>42431.500069444446</v>
      </c>
      <c r="T2988" s="14">
        <f t="shared" ref="T2988:T3051" si="192">(((I2988/60)/60)/24)+DATE(1970,1,1)</f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9"/>
        <v>110</v>
      </c>
      <c r="P2989">
        <f t="shared" si="190"/>
        <v>104.15</v>
      </c>
      <c r="Q2989" s="8" t="s">
        <v>8315</v>
      </c>
      <c r="R2989" t="s">
        <v>8355</v>
      </c>
      <c r="S2989" s="14">
        <f t="shared" si="191"/>
        <v>42627.307303240741</v>
      </c>
      <c r="T2989" s="14">
        <f t="shared" si="192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18">
        <v>1000</v>
      </c>
      <c r="E2990" s="1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9"/>
        <v>100</v>
      </c>
      <c r="P2990">
        <f t="shared" si="190"/>
        <v>35.71</v>
      </c>
      <c r="Q2990" s="8" t="s">
        <v>8315</v>
      </c>
      <c r="R2990" t="s">
        <v>8355</v>
      </c>
      <c r="S2990" s="14">
        <f t="shared" si="191"/>
        <v>42511.362048611118</v>
      </c>
      <c r="T2990" s="14">
        <f t="shared" si="192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9"/>
        <v>177</v>
      </c>
      <c r="P2991">
        <f t="shared" si="190"/>
        <v>97</v>
      </c>
      <c r="Q2991" s="8" t="s">
        <v>8315</v>
      </c>
      <c r="R2991" t="s">
        <v>8355</v>
      </c>
      <c r="S2991" s="14">
        <f t="shared" si="191"/>
        <v>42337.02039351852</v>
      </c>
      <c r="T2991" s="14">
        <f t="shared" si="192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9"/>
        <v>100</v>
      </c>
      <c r="P2992">
        <f t="shared" si="190"/>
        <v>370.37</v>
      </c>
      <c r="Q2992" s="8" t="s">
        <v>8315</v>
      </c>
      <c r="R2992" t="s">
        <v>8355</v>
      </c>
      <c r="S2992" s="14">
        <f t="shared" si="191"/>
        <v>42341.57430555555</v>
      </c>
      <c r="T2992" s="14">
        <f t="shared" si="192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9"/>
        <v>103</v>
      </c>
      <c r="P2993">
        <f t="shared" si="190"/>
        <v>94.41</v>
      </c>
      <c r="Q2993" s="8" t="s">
        <v>8315</v>
      </c>
      <c r="R2993" t="s">
        <v>8355</v>
      </c>
      <c r="S2993" s="14">
        <f t="shared" si="191"/>
        <v>42740.837152777778</v>
      </c>
      <c r="T2993" s="14">
        <f t="shared" si="192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9"/>
        <v>105</v>
      </c>
      <c r="P2994">
        <f t="shared" si="190"/>
        <v>48.98</v>
      </c>
      <c r="Q2994" s="8" t="s">
        <v>8315</v>
      </c>
      <c r="R2994" t="s">
        <v>8355</v>
      </c>
      <c r="S2994" s="14">
        <f t="shared" si="191"/>
        <v>42622.767476851848</v>
      </c>
      <c r="T2994" s="14">
        <f t="shared" si="192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9"/>
        <v>100</v>
      </c>
      <c r="P2995">
        <f t="shared" si="190"/>
        <v>45.59</v>
      </c>
      <c r="Q2995" s="8" t="s">
        <v>8315</v>
      </c>
      <c r="R2995" t="s">
        <v>8355</v>
      </c>
      <c r="S2995" s="14">
        <f t="shared" si="191"/>
        <v>42390.838738425926</v>
      </c>
      <c r="T2995" s="14">
        <f t="shared" si="192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18">
        <v>300</v>
      </c>
      <c r="E2996" s="1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9"/>
        <v>458</v>
      </c>
      <c r="P2996">
        <f t="shared" si="190"/>
        <v>23.28</v>
      </c>
      <c r="Q2996" s="8" t="s">
        <v>8315</v>
      </c>
      <c r="R2996" t="s">
        <v>8355</v>
      </c>
      <c r="S2996" s="14">
        <f t="shared" si="191"/>
        <v>41885.478842592594</v>
      </c>
      <c r="T2996" s="14">
        <f t="shared" si="192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9"/>
        <v>105</v>
      </c>
      <c r="P2997">
        <f t="shared" si="190"/>
        <v>63.23</v>
      </c>
      <c r="Q2997" s="8" t="s">
        <v>8315</v>
      </c>
      <c r="R2997" t="s">
        <v>8355</v>
      </c>
      <c r="S2997" s="14">
        <f t="shared" si="191"/>
        <v>42724.665173611109</v>
      </c>
      <c r="T2997" s="14">
        <f t="shared" si="192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9"/>
        <v>172</v>
      </c>
      <c r="P2998">
        <f t="shared" si="190"/>
        <v>153.52000000000001</v>
      </c>
      <c r="Q2998" s="8" t="s">
        <v>8315</v>
      </c>
      <c r="R2998" t="s">
        <v>8355</v>
      </c>
      <c r="S2998" s="14">
        <f t="shared" si="191"/>
        <v>42090.912500000006</v>
      </c>
      <c r="T2998" s="14">
        <f t="shared" si="192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9"/>
        <v>104</v>
      </c>
      <c r="P2999">
        <f t="shared" si="190"/>
        <v>90.2</v>
      </c>
      <c r="Q2999" s="8" t="s">
        <v>8315</v>
      </c>
      <c r="R2999" t="s">
        <v>8355</v>
      </c>
      <c r="S2999" s="14">
        <f t="shared" si="191"/>
        <v>42775.733715277776</v>
      </c>
      <c r="T2999" s="14">
        <f t="shared" si="192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9"/>
        <v>103</v>
      </c>
      <c r="P3000">
        <f t="shared" si="190"/>
        <v>118.97</v>
      </c>
      <c r="Q3000" s="8" t="s">
        <v>8315</v>
      </c>
      <c r="R3000" t="s">
        <v>8355</v>
      </c>
      <c r="S3000" s="14">
        <f t="shared" si="191"/>
        <v>41778.193622685183</v>
      </c>
      <c r="T3000" s="14">
        <f t="shared" si="192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9"/>
        <v>119</v>
      </c>
      <c r="P3001">
        <f t="shared" si="190"/>
        <v>80.25</v>
      </c>
      <c r="Q3001" s="8" t="s">
        <v>8315</v>
      </c>
      <c r="R3001" t="s">
        <v>8355</v>
      </c>
      <c r="S3001" s="14">
        <f t="shared" si="191"/>
        <v>42780.740277777775</v>
      </c>
      <c r="T3001" s="14">
        <f t="shared" si="192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9"/>
        <v>100</v>
      </c>
      <c r="P3002">
        <f t="shared" si="190"/>
        <v>62.5</v>
      </c>
      <c r="Q3002" s="8" t="s">
        <v>8315</v>
      </c>
      <c r="R3002" t="s">
        <v>8355</v>
      </c>
      <c r="S3002" s="14">
        <f t="shared" si="191"/>
        <v>42752.827199074076</v>
      </c>
      <c r="T3002" s="14">
        <f t="shared" si="192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9"/>
        <v>319</v>
      </c>
      <c r="P3003">
        <f t="shared" si="190"/>
        <v>131.38</v>
      </c>
      <c r="Q3003" s="8" t="s">
        <v>8315</v>
      </c>
      <c r="R3003" t="s">
        <v>8355</v>
      </c>
      <c r="S3003" s="14">
        <f t="shared" si="191"/>
        <v>42534.895625000005</v>
      </c>
      <c r="T3003" s="14">
        <f t="shared" si="192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9"/>
        <v>109</v>
      </c>
      <c r="P3004">
        <f t="shared" si="190"/>
        <v>73.03</v>
      </c>
      <c r="Q3004" s="8" t="s">
        <v>8315</v>
      </c>
      <c r="R3004" t="s">
        <v>8355</v>
      </c>
      <c r="S3004" s="14">
        <f t="shared" si="191"/>
        <v>41239.83625</v>
      </c>
      <c r="T3004" s="14">
        <f t="shared" si="192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9"/>
        <v>101</v>
      </c>
      <c r="P3005">
        <f t="shared" si="190"/>
        <v>178.53</v>
      </c>
      <c r="Q3005" s="8" t="s">
        <v>8315</v>
      </c>
      <c r="R3005" t="s">
        <v>8355</v>
      </c>
      <c r="S3005" s="14">
        <f t="shared" si="191"/>
        <v>42398.849259259259</v>
      </c>
      <c r="T3005" s="14">
        <f t="shared" si="192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9"/>
        <v>113</v>
      </c>
      <c r="P3006">
        <f t="shared" si="190"/>
        <v>162.91</v>
      </c>
      <c r="Q3006" s="8" t="s">
        <v>8315</v>
      </c>
      <c r="R3006" t="s">
        <v>8355</v>
      </c>
      <c r="S3006" s="14">
        <f t="shared" si="191"/>
        <v>41928.881064814814</v>
      </c>
      <c r="T3006" s="14">
        <f t="shared" si="192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9"/>
        <v>120</v>
      </c>
      <c r="P3007">
        <f t="shared" si="190"/>
        <v>108.24</v>
      </c>
      <c r="Q3007" s="8" t="s">
        <v>8315</v>
      </c>
      <c r="R3007" t="s">
        <v>8355</v>
      </c>
      <c r="S3007" s="14">
        <f t="shared" si="191"/>
        <v>41888.674826388888</v>
      </c>
      <c r="T3007" s="14">
        <f t="shared" si="192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9"/>
        <v>108</v>
      </c>
      <c r="P3008">
        <f t="shared" si="190"/>
        <v>88.87</v>
      </c>
      <c r="Q3008" s="8" t="s">
        <v>8315</v>
      </c>
      <c r="R3008" t="s">
        <v>8355</v>
      </c>
      <c r="S3008" s="14">
        <f t="shared" si="191"/>
        <v>41957.756840277783</v>
      </c>
      <c r="T3008" s="14">
        <f t="shared" si="192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9"/>
        <v>180</v>
      </c>
      <c r="P3009">
        <f t="shared" si="190"/>
        <v>54</v>
      </c>
      <c r="Q3009" s="8" t="s">
        <v>8315</v>
      </c>
      <c r="R3009" t="s">
        <v>8355</v>
      </c>
      <c r="S3009" s="14">
        <f t="shared" si="191"/>
        <v>42098.216238425928</v>
      </c>
      <c r="T3009" s="14">
        <f t="shared" si="192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9"/>
        <v>101</v>
      </c>
      <c r="P3010">
        <f t="shared" si="190"/>
        <v>116.73</v>
      </c>
      <c r="Q3010" s="8" t="s">
        <v>8315</v>
      </c>
      <c r="R3010" t="s">
        <v>8355</v>
      </c>
      <c r="S3010" s="14">
        <f t="shared" si="191"/>
        <v>42360.212025462963</v>
      </c>
      <c r="T3010" s="14">
        <f t="shared" si="192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9"/>
        <v>120</v>
      </c>
      <c r="P3011">
        <f t="shared" si="190"/>
        <v>233.9</v>
      </c>
      <c r="Q3011" s="8" t="s">
        <v>8315</v>
      </c>
      <c r="R3011" t="s">
        <v>8355</v>
      </c>
      <c r="S3011" s="14">
        <f t="shared" si="191"/>
        <v>41939.569907407407</v>
      </c>
      <c r="T3011" s="14">
        <f t="shared" si="192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9"/>
        <v>158</v>
      </c>
      <c r="P3012">
        <f t="shared" si="190"/>
        <v>158</v>
      </c>
      <c r="Q3012" s="8" t="s">
        <v>8315</v>
      </c>
      <c r="R3012" t="s">
        <v>8355</v>
      </c>
      <c r="S3012" s="14">
        <f t="shared" si="191"/>
        <v>41996.832395833335</v>
      </c>
      <c r="T3012" s="14">
        <f t="shared" si="19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9"/>
        <v>124</v>
      </c>
      <c r="P3013">
        <f t="shared" si="190"/>
        <v>14.84</v>
      </c>
      <c r="Q3013" s="8" t="s">
        <v>8315</v>
      </c>
      <c r="R3013" t="s">
        <v>8355</v>
      </c>
      <c r="S3013" s="14">
        <f t="shared" si="191"/>
        <v>42334.468935185185</v>
      </c>
      <c r="T3013" s="14">
        <f t="shared" si="19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9"/>
        <v>117</v>
      </c>
      <c r="P3014">
        <f t="shared" si="190"/>
        <v>85.18</v>
      </c>
      <c r="Q3014" s="8" t="s">
        <v>8315</v>
      </c>
      <c r="R3014" t="s">
        <v>8355</v>
      </c>
      <c r="S3014" s="14">
        <f t="shared" si="191"/>
        <v>42024.702893518523</v>
      </c>
      <c r="T3014" s="14">
        <f t="shared" si="19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9"/>
        <v>157</v>
      </c>
      <c r="P3015">
        <f t="shared" si="190"/>
        <v>146.69</v>
      </c>
      <c r="Q3015" s="8" t="s">
        <v>8315</v>
      </c>
      <c r="R3015" t="s">
        <v>8355</v>
      </c>
      <c r="S3015" s="14">
        <f t="shared" si="191"/>
        <v>42146.836215277777</v>
      </c>
      <c r="T3015" s="14">
        <f t="shared" si="19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9"/>
        <v>113</v>
      </c>
      <c r="P3016">
        <f t="shared" si="190"/>
        <v>50.76</v>
      </c>
      <c r="Q3016" s="8" t="s">
        <v>8315</v>
      </c>
      <c r="R3016" t="s">
        <v>8355</v>
      </c>
      <c r="S3016" s="14">
        <f t="shared" si="191"/>
        <v>41920.123611111114</v>
      </c>
      <c r="T3016" s="14">
        <f t="shared" si="19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9"/>
        <v>103</v>
      </c>
      <c r="P3017">
        <f t="shared" si="190"/>
        <v>87.7</v>
      </c>
      <c r="Q3017" s="8" t="s">
        <v>8315</v>
      </c>
      <c r="R3017" t="s">
        <v>8355</v>
      </c>
      <c r="S3017" s="14">
        <f t="shared" si="191"/>
        <v>41785.72729166667</v>
      </c>
      <c r="T3017" s="14">
        <f t="shared" si="19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9"/>
        <v>103</v>
      </c>
      <c r="P3018">
        <f t="shared" si="190"/>
        <v>242.28</v>
      </c>
      <c r="Q3018" s="8" t="s">
        <v>8315</v>
      </c>
      <c r="R3018" t="s">
        <v>8355</v>
      </c>
      <c r="S3018" s="14">
        <f t="shared" si="191"/>
        <v>41778.548055555555</v>
      </c>
      <c r="T3018" s="14">
        <f t="shared" si="19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9"/>
        <v>106</v>
      </c>
      <c r="P3019">
        <f t="shared" si="190"/>
        <v>146.44999999999999</v>
      </c>
      <c r="Q3019" s="8" t="s">
        <v>8315</v>
      </c>
      <c r="R3019" t="s">
        <v>8355</v>
      </c>
      <c r="S3019" s="14">
        <f t="shared" si="191"/>
        <v>41841.850034722222</v>
      </c>
      <c r="T3019" s="14">
        <f t="shared" si="19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9"/>
        <v>101</v>
      </c>
      <c r="P3020">
        <f t="shared" si="190"/>
        <v>103.17</v>
      </c>
      <c r="Q3020" s="8" t="s">
        <v>8315</v>
      </c>
      <c r="R3020" t="s">
        <v>8355</v>
      </c>
      <c r="S3020" s="14">
        <f t="shared" si="191"/>
        <v>42163.29833333334</v>
      </c>
      <c r="T3020" s="14">
        <f t="shared" si="19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9"/>
        <v>121</v>
      </c>
      <c r="P3021">
        <f t="shared" si="190"/>
        <v>80.459999999999994</v>
      </c>
      <c r="Q3021" s="8" t="s">
        <v>8315</v>
      </c>
      <c r="R3021" t="s">
        <v>8355</v>
      </c>
      <c r="S3021" s="14">
        <f t="shared" si="191"/>
        <v>41758.833564814813</v>
      </c>
      <c r="T3021" s="14">
        <f t="shared" si="19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9"/>
        <v>101</v>
      </c>
      <c r="P3022">
        <f t="shared" si="190"/>
        <v>234.67</v>
      </c>
      <c r="Q3022" s="8" t="s">
        <v>8315</v>
      </c>
      <c r="R3022" t="s">
        <v>8355</v>
      </c>
      <c r="S3022" s="14">
        <f t="shared" si="191"/>
        <v>42170.846446759257</v>
      </c>
      <c r="T3022" s="14">
        <f t="shared" si="19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9"/>
        <v>116</v>
      </c>
      <c r="P3023">
        <f t="shared" si="190"/>
        <v>50.69</v>
      </c>
      <c r="Q3023" s="8" t="s">
        <v>8315</v>
      </c>
      <c r="R3023" t="s">
        <v>8355</v>
      </c>
      <c r="S3023" s="14">
        <f t="shared" si="191"/>
        <v>42660.618854166663</v>
      </c>
      <c r="T3023" s="14">
        <f t="shared" si="19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9"/>
        <v>101</v>
      </c>
      <c r="P3024">
        <f t="shared" si="190"/>
        <v>162.71</v>
      </c>
      <c r="Q3024" s="8" t="s">
        <v>8315</v>
      </c>
      <c r="R3024" t="s">
        <v>8355</v>
      </c>
      <c r="S3024" s="14">
        <f t="shared" si="191"/>
        <v>42564.95380787037</v>
      </c>
      <c r="T3024" s="14">
        <f t="shared" si="19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18">
        <v>700</v>
      </c>
      <c r="E3025" s="1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9"/>
        <v>103</v>
      </c>
      <c r="P3025">
        <f t="shared" si="190"/>
        <v>120.17</v>
      </c>
      <c r="Q3025" s="8" t="s">
        <v>8315</v>
      </c>
      <c r="R3025" t="s">
        <v>8355</v>
      </c>
      <c r="S3025" s="14">
        <f t="shared" si="191"/>
        <v>42121.675763888896</v>
      </c>
      <c r="T3025" s="14">
        <f t="shared" si="19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9"/>
        <v>246</v>
      </c>
      <c r="P3026">
        <f t="shared" si="190"/>
        <v>67.7</v>
      </c>
      <c r="Q3026" s="8" t="s">
        <v>8315</v>
      </c>
      <c r="R3026" t="s">
        <v>8355</v>
      </c>
      <c r="S3026" s="14">
        <f t="shared" si="191"/>
        <v>41158.993923611109</v>
      </c>
      <c r="T3026" s="14">
        <f t="shared" si="19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18">
        <v>2500</v>
      </c>
      <c r="E3027" s="1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9"/>
        <v>302</v>
      </c>
      <c r="P3027">
        <f t="shared" si="190"/>
        <v>52.1</v>
      </c>
      <c r="Q3027" s="8" t="s">
        <v>8315</v>
      </c>
      <c r="R3027" t="s">
        <v>8355</v>
      </c>
      <c r="S3027" s="14">
        <f t="shared" si="191"/>
        <v>41761.509409722225</v>
      </c>
      <c r="T3027" s="14">
        <f t="shared" si="19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18">
        <v>900</v>
      </c>
      <c r="E3028" s="1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9"/>
        <v>143</v>
      </c>
      <c r="P3028">
        <f t="shared" si="190"/>
        <v>51.6</v>
      </c>
      <c r="Q3028" s="8" t="s">
        <v>8315</v>
      </c>
      <c r="R3028" t="s">
        <v>8355</v>
      </c>
      <c r="S3028" s="14">
        <f t="shared" si="191"/>
        <v>42783.459398148145</v>
      </c>
      <c r="T3028" s="14">
        <f t="shared" si="19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9"/>
        <v>131</v>
      </c>
      <c r="P3029">
        <f t="shared" si="190"/>
        <v>164.3</v>
      </c>
      <c r="Q3029" s="8" t="s">
        <v>8315</v>
      </c>
      <c r="R3029" t="s">
        <v>8355</v>
      </c>
      <c r="S3029" s="14">
        <f t="shared" si="191"/>
        <v>42053.704293981486</v>
      </c>
      <c r="T3029" s="14">
        <f t="shared" si="19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9"/>
        <v>168</v>
      </c>
      <c r="P3030">
        <f t="shared" si="190"/>
        <v>84.86</v>
      </c>
      <c r="Q3030" s="8" t="s">
        <v>8315</v>
      </c>
      <c r="R3030" t="s">
        <v>8355</v>
      </c>
      <c r="S3030" s="14">
        <f t="shared" si="191"/>
        <v>42567.264178240745</v>
      </c>
      <c r="T3030" s="14">
        <f t="shared" si="19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9"/>
        <v>110</v>
      </c>
      <c r="P3031">
        <f t="shared" si="190"/>
        <v>94.55</v>
      </c>
      <c r="Q3031" s="8" t="s">
        <v>8315</v>
      </c>
      <c r="R3031" t="s">
        <v>8355</v>
      </c>
      <c r="S3031" s="14">
        <f t="shared" si="191"/>
        <v>41932.708877314813</v>
      </c>
      <c r="T3031" s="14">
        <f t="shared" si="19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9"/>
        <v>107</v>
      </c>
      <c r="P3032">
        <f t="shared" si="190"/>
        <v>45.54</v>
      </c>
      <c r="Q3032" s="8" t="s">
        <v>8315</v>
      </c>
      <c r="R3032" t="s">
        <v>8355</v>
      </c>
      <c r="S3032" s="14">
        <f t="shared" si="191"/>
        <v>42233.747349537036</v>
      </c>
      <c r="T3032" s="14">
        <f t="shared" si="19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9"/>
        <v>100</v>
      </c>
      <c r="P3033">
        <f t="shared" si="190"/>
        <v>51.72</v>
      </c>
      <c r="Q3033" s="8" t="s">
        <v>8315</v>
      </c>
      <c r="R3033" t="s">
        <v>8355</v>
      </c>
      <c r="S3033" s="14">
        <f t="shared" si="191"/>
        <v>42597.882488425923</v>
      </c>
      <c r="T3033" s="14">
        <f t="shared" si="19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9"/>
        <v>127</v>
      </c>
      <c r="P3034">
        <f t="shared" si="190"/>
        <v>50.88</v>
      </c>
      <c r="Q3034" s="8" t="s">
        <v>8315</v>
      </c>
      <c r="R3034" t="s">
        <v>8355</v>
      </c>
      <c r="S3034" s="14">
        <f t="shared" si="191"/>
        <v>42228.044664351852</v>
      </c>
      <c r="T3034" s="14">
        <f t="shared" si="19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9"/>
        <v>147</v>
      </c>
      <c r="P3035">
        <f t="shared" si="190"/>
        <v>191.13</v>
      </c>
      <c r="Q3035" s="8" t="s">
        <v>8315</v>
      </c>
      <c r="R3035" t="s">
        <v>8355</v>
      </c>
      <c r="S3035" s="14">
        <f t="shared" si="191"/>
        <v>42570.110243055555</v>
      </c>
      <c r="T3035" s="14">
        <f t="shared" si="19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9"/>
        <v>113</v>
      </c>
      <c r="P3036">
        <f t="shared" si="190"/>
        <v>89.31</v>
      </c>
      <c r="Q3036" s="8" t="s">
        <v>8315</v>
      </c>
      <c r="R3036" t="s">
        <v>8355</v>
      </c>
      <c r="S3036" s="14">
        <f t="shared" si="191"/>
        <v>42644.535358796296</v>
      </c>
      <c r="T3036" s="14">
        <f t="shared" si="19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9"/>
        <v>109</v>
      </c>
      <c r="P3037">
        <f t="shared" si="190"/>
        <v>88.59</v>
      </c>
      <c r="Q3037" s="8" t="s">
        <v>8315</v>
      </c>
      <c r="R3037" t="s">
        <v>8355</v>
      </c>
      <c r="S3037" s="14">
        <f t="shared" si="191"/>
        <v>41368.560289351852</v>
      </c>
      <c r="T3037" s="14">
        <f t="shared" si="19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9"/>
        <v>127</v>
      </c>
      <c r="P3038">
        <f t="shared" si="190"/>
        <v>96.3</v>
      </c>
      <c r="Q3038" s="8" t="s">
        <v>8315</v>
      </c>
      <c r="R3038" t="s">
        <v>8355</v>
      </c>
      <c r="S3038" s="14">
        <f t="shared" si="191"/>
        <v>41466.785231481481</v>
      </c>
      <c r="T3038" s="14">
        <f t="shared" si="19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9"/>
        <v>213</v>
      </c>
      <c r="P3039">
        <f t="shared" si="190"/>
        <v>33.31</v>
      </c>
      <c r="Q3039" s="8" t="s">
        <v>8315</v>
      </c>
      <c r="R3039" t="s">
        <v>8355</v>
      </c>
      <c r="S3039" s="14">
        <f t="shared" si="191"/>
        <v>40378.893206018518</v>
      </c>
      <c r="T3039" s="14">
        <f t="shared" si="19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9"/>
        <v>101</v>
      </c>
      <c r="P3040">
        <f t="shared" si="190"/>
        <v>37.22</v>
      </c>
      <c r="Q3040" s="8" t="s">
        <v>8315</v>
      </c>
      <c r="R3040" t="s">
        <v>8355</v>
      </c>
      <c r="S3040" s="14">
        <f t="shared" si="191"/>
        <v>42373.252280092594</v>
      </c>
      <c r="T3040" s="14">
        <f t="shared" si="19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9"/>
        <v>109</v>
      </c>
      <c r="P3041">
        <f t="shared" si="190"/>
        <v>92.13</v>
      </c>
      <c r="Q3041" s="8" t="s">
        <v>8315</v>
      </c>
      <c r="R3041" t="s">
        <v>8355</v>
      </c>
      <c r="S3041" s="14">
        <f t="shared" si="191"/>
        <v>41610.794421296298</v>
      </c>
      <c r="T3041" s="14">
        <f t="shared" si="19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9"/>
        <v>108</v>
      </c>
      <c r="P3042">
        <f t="shared" si="190"/>
        <v>76.790000000000006</v>
      </c>
      <c r="Q3042" s="8" t="s">
        <v>8315</v>
      </c>
      <c r="R3042" t="s">
        <v>8355</v>
      </c>
      <c r="S3042" s="14">
        <f t="shared" si="191"/>
        <v>42177.791909722218</v>
      </c>
      <c r="T3042" s="14">
        <f t="shared" si="19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9"/>
        <v>110</v>
      </c>
      <c r="P3043">
        <f t="shared" si="190"/>
        <v>96.53</v>
      </c>
      <c r="Q3043" s="8" t="s">
        <v>8315</v>
      </c>
      <c r="R3043" t="s">
        <v>8355</v>
      </c>
      <c r="S3043" s="14">
        <f t="shared" si="191"/>
        <v>42359.868611111116</v>
      </c>
      <c r="T3043" s="14">
        <f t="shared" si="19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18">
        <v>1500</v>
      </c>
      <c r="E3044" s="1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9"/>
        <v>128</v>
      </c>
      <c r="P3044">
        <f t="shared" si="190"/>
        <v>51.89</v>
      </c>
      <c r="Q3044" s="8" t="s">
        <v>8315</v>
      </c>
      <c r="R3044" t="s">
        <v>8355</v>
      </c>
      <c r="S3044" s="14">
        <f t="shared" si="191"/>
        <v>42253.688043981485</v>
      </c>
      <c r="T3044" s="14">
        <f t="shared" si="19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9"/>
        <v>110</v>
      </c>
      <c r="P3045">
        <f t="shared" si="190"/>
        <v>128.91</v>
      </c>
      <c r="Q3045" s="8" t="s">
        <v>8315</v>
      </c>
      <c r="R3045" t="s">
        <v>8355</v>
      </c>
      <c r="S3045" s="14">
        <f t="shared" si="191"/>
        <v>42083.070590277777</v>
      </c>
      <c r="T3045" s="14">
        <f t="shared" si="19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9"/>
        <v>109</v>
      </c>
      <c r="P3046">
        <f t="shared" si="190"/>
        <v>84.11</v>
      </c>
      <c r="Q3046" s="8" t="s">
        <v>8315</v>
      </c>
      <c r="R3046" t="s">
        <v>8355</v>
      </c>
      <c r="S3046" s="14">
        <f t="shared" si="191"/>
        <v>42387.7268287037</v>
      </c>
      <c r="T3046" s="14">
        <f t="shared" si="19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9"/>
        <v>133</v>
      </c>
      <c r="P3047">
        <f t="shared" si="190"/>
        <v>82.94</v>
      </c>
      <c r="Q3047" s="8" t="s">
        <v>8315</v>
      </c>
      <c r="R3047" t="s">
        <v>8355</v>
      </c>
      <c r="S3047" s="14">
        <f t="shared" si="191"/>
        <v>41843.155729166669</v>
      </c>
      <c r="T3047" s="14">
        <f t="shared" si="19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9"/>
        <v>191</v>
      </c>
      <c r="P3048">
        <f t="shared" si="190"/>
        <v>259.95</v>
      </c>
      <c r="Q3048" s="8" t="s">
        <v>8315</v>
      </c>
      <c r="R3048" t="s">
        <v>8355</v>
      </c>
      <c r="S3048" s="14">
        <f t="shared" si="191"/>
        <v>41862.803078703706</v>
      </c>
      <c r="T3048" s="14">
        <f t="shared" si="19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9"/>
        <v>149</v>
      </c>
      <c r="P3049">
        <f t="shared" si="190"/>
        <v>37.25</v>
      </c>
      <c r="Q3049" s="8" t="s">
        <v>8315</v>
      </c>
      <c r="R3049" t="s">
        <v>8355</v>
      </c>
      <c r="S3049" s="14">
        <f t="shared" si="191"/>
        <v>42443.989050925928</v>
      </c>
      <c r="T3049" s="14">
        <f t="shared" si="19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9"/>
        <v>166</v>
      </c>
      <c r="P3050">
        <f t="shared" si="190"/>
        <v>177.02</v>
      </c>
      <c r="Q3050" s="8" t="s">
        <v>8315</v>
      </c>
      <c r="R3050" t="s">
        <v>8355</v>
      </c>
      <c r="S3050" s="14">
        <f t="shared" si="191"/>
        <v>41975.901180555549</v>
      </c>
      <c r="T3050" s="14">
        <f t="shared" si="19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9"/>
        <v>107</v>
      </c>
      <c r="P3051">
        <f t="shared" si="190"/>
        <v>74.069999999999993</v>
      </c>
      <c r="Q3051" s="8" t="s">
        <v>8315</v>
      </c>
      <c r="R3051" t="s">
        <v>8355</v>
      </c>
      <c r="S3051" s="14">
        <f t="shared" si="191"/>
        <v>42139.014525462961</v>
      </c>
      <c r="T3051" s="14">
        <f t="shared" si="19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ref="O3052:O3115" si="193">ROUND(E3052/D3052*100,0)</f>
        <v>106</v>
      </c>
      <c r="P3052">
        <f t="shared" ref="P3052:P3115" si="194">IFERROR(ROUND(E3052/L3052,2),0)</f>
        <v>70.67</v>
      </c>
      <c r="Q3052" s="8" t="s">
        <v>8315</v>
      </c>
      <c r="R3052" t="s">
        <v>8355</v>
      </c>
      <c r="S3052" s="14">
        <f t="shared" ref="S3052:S3115" si="195">(((J3052/60)/60)/24)+DATE(1970,1,1)</f>
        <v>42465.16851851852</v>
      </c>
      <c r="T3052" s="14">
        <f t="shared" ref="T3052:T3115" si="196">(((I3052/60)/60)/24)+DATE(1970,1,1)</f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18">
        <v>3500</v>
      </c>
      <c r="E3053" s="1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3"/>
        <v>24</v>
      </c>
      <c r="P3053">
        <f t="shared" si="194"/>
        <v>23.63</v>
      </c>
      <c r="Q3053" s="8" t="s">
        <v>8315</v>
      </c>
      <c r="R3053" t="s">
        <v>8355</v>
      </c>
      <c r="S3053" s="14">
        <f t="shared" si="195"/>
        <v>42744.416030092587</v>
      </c>
      <c r="T3053" s="14">
        <f t="shared" si="196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3"/>
        <v>0</v>
      </c>
      <c r="P3054">
        <f t="shared" si="194"/>
        <v>37.5</v>
      </c>
      <c r="Q3054" s="8" t="s">
        <v>8315</v>
      </c>
      <c r="R3054" t="s">
        <v>8355</v>
      </c>
      <c r="S3054" s="14">
        <f t="shared" si="195"/>
        <v>42122.670069444444</v>
      </c>
      <c r="T3054" s="14">
        <f t="shared" si="196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3"/>
        <v>0</v>
      </c>
      <c r="P3055">
        <f t="shared" si="194"/>
        <v>13.33</v>
      </c>
      <c r="Q3055" s="8" t="s">
        <v>8315</v>
      </c>
      <c r="R3055" t="s">
        <v>8355</v>
      </c>
      <c r="S3055" s="14">
        <f t="shared" si="195"/>
        <v>41862.761724537035</v>
      </c>
      <c r="T3055" s="14">
        <f t="shared" si="196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3"/>
        <v>0</v>
      </c>
      <c r="P3056">
        <f t="shared" si="194"/>
        <v>0</v>
      </c>
      <c r="Q3056" s="8" t="s">
        <v>8315</v>
      </c>
      <c r="R3056" t="s">
        <v>8355</v>
      </c>
      <c r="S3056" s="14">
        <f t="shared" si="195"/>
        <v>42027.832800925928</v>
      </c>
      <c r="T3056" s="14">
        <f t="shared" si="196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3"/>
        <v>0</v>
      </c>
      <c r="P3057">
        <f t="shared" si="194"/>
        <v>1</v>
      </c>
      <c r="Q3057" s="8" t="s">
        <v>8315</v>
      </c>
      <c r="R3057" t="s">
        <v>8355</v>
      </c>
      <c r="S3057" s="14">
        <f t="shared" si="195"/>
        <v>41953.95821759259</v>
      </c>
      <c r="T3057" s="14">
        <f t="shared" si="196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3"/>
        <v>0</v>
      </c>
      <c r="P3058">
        <f t="shared" si="194"/>
        <v>0</v>
      </c>
      <c r="Q3058" s="8" t="s">
        <v>8315</v>
      </c>
      <c r="R3058" t="s">
        <v>8355</v>
      </c>
      <c r="S3058" s="14">
        <f t="shared" si="195"/>
        <v>41851.636388888888</v>
      </c>
      <c r="T3058" s="14">
        <f t="shared" si="196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18">
        <v>50000</v>
      </c>
      <c r="E3059" s="1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3"/>
        <v>0</v>
      </c>
      <c r="P3059">
        <f t="shared" si="194"/>
        <v>0</v>
      </c>
      <c r="Q3059" s="8" t="s">
        <v>8315</v>
      </c>
      <c r="R3059" t="s">
        <v>8355</v>
      </c>
      <c r="S3059" s="14">
        <f t="shared" si="195"/>
        <v>42433.650590277779</v>
      </c>
      <c r="T3059" s="14">
        <f t="shared" si="196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3"/>
        <v>0</v>
      </c>
      <c r="P3060">
        <f t="shared" si="194"/>
        <v>1</v>
      </c>
      <c r="Q3060" s="8" t="s">
        <v>8315</v>
      </c>
      <c r="R3060" t="s">
        <v>8355</v>
      </c>
      <c r="S3060" s="14">
        <f t="shared" si="195"/>
        <v>42460.374305555553</v>
      </c>
      <c r="T3060" s="14">
        <f t="shared" si="196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3"/>
        <v>3</v>
      </c>
      <c r="P3061">
        <f t="shared" si="194"/>
        <v>41</v>
      </c>
      <c r="Q3061" s="8" t="s">
        <v>8315</v>
      </c>
      <c r="R3061" t="s">
        <v>8355</v>
      </c>
      <c r="S3061" s="14">
        <f t="shared" si="195"/>
        <v>41829.935717592591</v>
      </c>
      <c r="T3061" s="14">
        <f t="shared" si="196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3"/>
        <v>0</v>
      </c>
      <c r="P3062">
        <f t="shared" si="194"/>
        <v>55.83</v>
      </c>
      <c r="Q3062" s="8" t="s">
        <v>8315</v>
      </c>
      <c r="R3062" t="s">
        <v>8355</v>
      </c>
      <c r="S3062" s="14">
        <f t="shared" si="195"/>
        <v>42245.274699074071</v>
      </c>
      <c r="T3062" s="14">
        <f t="shared" si="196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3"/>
        <v>0</v>
      </c>
      <c r="P3063">
        <f t="shared" si="194"/>
        <v>0</v>
      </c>
      <c r="Q3063" s="8" t="s">
        <v>8315</v>
      </c>
      <c r="R3063" t="s">
        <v>8355</v>
      </c>
      <c r="S3063" s="14">
        <f t="shared" si="195"/>
        <v>41834.784120370372</v>
      </c>
      <c r="T3063" s="14">
        <f t="shared" si="196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3"/>
        <v>67</v>
      </c>
      <c r="P3064">
        <f t="shared" si="194"/>
        <v>99.76</v>
      </c>
      <c r="Q3064" s="8" t="s">
        <v>8315</v>
      </c>
      <c r="R3064" t="s">
        <v>8355</v>
      </c>
      <c r="S3064" s="14">
        <f t="shared" si="195"/>
        <v>42248.535787037035</v>
      </c>
      <c r="T3064" s="14">
        <f t="shared" si="196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3"/>
        <v>20</v>
      </c>
      <c r="P3065">
        <f t="shared" si="194"/>
        <v>25.52</v>
      </c>
      <c r="Q3065" s="8" t="s">
        <v>8315</v>
      </c>
      <c r="R3065" t="s">
        <v>8355</v>
      </c>
      <c r="S3065" s="14">
        <f t="shared" si="195"/>
        <v>42630.922893518517</v>
      </c>
      <c r="T3065" s="14">
        <f t="shared" si="196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3"/>
        <v>11</v>
      </c>
      <c r="P3066">
        <f t="shared" si="194"/>
        <v>117.65</v>
      </c>
      <c r="Q3066" s="8" t="s">
        <v>8315</v>
      </c>
      <c r="R3066" t="s">
        <v>8355</v>
      </c>
      <c r="S3066" s="14">
        <f t="shared" si="195"/>
        <v>42299.130162037036</v>
      </c>
      <c r="T3066" s="14">
        <f t="shared" si="196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3"/>
        <v>0</v>
      </c>
      <c r="P3067">
        <f t="shared" si="194"/>
        <v>5</v>
      </c>
      <c r="Q3067" s="8" t="s">
        <v>8315</v>
      </c>
      <c r="R3067" t="s">
        <v>8355</v>
      </c>
      <c r="S3067" s="14">
        <f t="shared" si="195"/>
        <v>41825.055231481485</v>
      </c>
      <c r="T3067" s="14">
        <f t="shared" si="196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3"/>
        <v>12</v>
      </c>
      <c r="P3068">
        <f t="shared" si="194"/>
        <v>2796.67</v>
      </c>
      <c r="Q3068" s="8" t="s">
        <v>8315</v>
      </c>
      <c r="R3068" t="s">
        <v>8355</v>
      </c>
      <c r="S3068" s="14">
        <f t="shared" si="195"/>
        <v>42531.228437500002</v>
      </c>
      <c r="T3068" s="14">
        <f t="shared" si="196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3"/>
        <v>3</v>
      </c>
      <c r="P3069">
        <f t="shared" si="194"/>
        <v>200</v>
      </c>
      <c r="Q3069" s="8" t="s">
        <v>8315</v>
      </c>
      <c r="R3069" t="s">
        <v>8355</v>
      </c>
      <c r="S3069" s="14">
        <f t="shared" si="195"/>
        <v>42226.938414351855</v>
      </c>
      <c r="T3069" s="14">
        <f t="shared" si="196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3"/>
        <v>0</v>
      </c>
      <c r="P3070">
        <f t="shared" si="194"/>
        <v>87.5</v>
      </c>
      <c r="Q3070" s="8" t="s">
        <v>8315</v>
      </c>
      <c r="R3070" t="s">
        <v>8355</v>
      </c>
      <c r="S3070" s="14">
        <f t="shared" si="195"/>
        <v>42263.691574074073</v>
      </c>
      <c r="T3070" s="14">
        <f t="shared" si="196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3"/>
        <v>14</v>
      </c>
      <c r="P3071">
        <f t="shared" si="194"/>
        <v>20.14</v>
      </c>
      <c r="Q3071" s="8" t="s">
        <v>8315</v>
      </c>
      <c r="R3071" t="s">
        <v>8355</v>
      </c>
      <c r="S3071" s="14">
        <f t="shared" si="195"/>
        <v>41957.833726851852</v>
      </c>
      <c r="T3071" s="14">
        <f t="shared" si="196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18">
        <v>10000</v>
      </c>
      <c r="E3072" s="1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3"/>
        <v>3</v>
      </c>
      <c r="P3072">
        <f t="shared" si="194"/>
        <v>20.88</v>
      </c>
      <c r="Q3072" s="8" t="s">
        <v>8315</v>
      </c>
      <c r="R3072" t="s">
        <v>8355</v>
      </c>
      <c r="S3072" s="14">
        <f t="shared" si="195"/>
        <v>42690.733437499999</v>
      </c>
      <c r="T3072" s="14">
        <f t="shared" si="196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3"/>
        <v>60</v>
      </c>
      <c r="P3073">
        <f t="shared" si="194"/>
        <v>61.31</v>
      </c>
      <c r="Q3073" s="8" t="s">
        <v>8315</v>
      </c>
      <c r="R3073" t="s">
        <v>8355</v>
      </c>
      <c r="S3073" s="14">
        <f t="shared" si="195"/>
        <v>42097.732418981483</v>
      </c>
      <c r="T3073" s="14">
        <f t="shared" si="196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3"/>
        <v>0</v>
      </c>
      <c r="P3074">
        <f t="shared" si="194"/>
        <v>1</v>
      </c>
      <c r="Q3074" s="8" t="s">
        <v>8315</v>
      </c>
      <c r="R3074" t="s">
        <v>8355</v>
      </c>
      <c r="S3074" s="14">
        <f t="shared" si="195"/>
        <v>42658.690532407403</v>
      </c>
      <c r="T3074" s="14">
        <f t="shared" si="196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3"/>
        <v>0</v>
      </c>
      <c r="P3075">
        <f t="shared" si="194"/>
        <v>92.14</v>
      </c>
      <c r="Q3075" s="8" t="s">
        <v>8315</v>
      </c>
      <c r="R3075" t="s">
        <v>8355</v>
      </c>
      <c r="S3075" s="14">
        <f t="shared" si="195"/>
        <v>42111.684027777781</v>
      </c>
      <c r="T3075" s="14">
        <f t="shared" si="196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3"/>
        <v>0</v>
      </c>
      <c r="P3076">
        <f t="shared" si="194"/>
        <v>7.33</v>
      </c>
      <c r="Q3076" s="8" t="s">
        <v>8315</v>
      </c>
      <c r="R3076" t="s">
        <v>8355</v>
      </c>
      <c r="S3076" s="14">
        <f t="shared" si="195"/>
        <v>42409.571284722217</v>
      </c>
      <c r="T3076" s="14">
        <f t="shared" si="196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3"/>
        <v>9</v>
      </c>
      <c r="P3077">
        <f t="shared" si="194"/>
        <v>64.8</v>
      </c>
      <c r="Q3077" s="8" t="s">
        <v>8315</v>
      </c>
      <c r="R3077" t="s">
        <v>8355</v>
      </c>
      <c r="S3077" s="14">
        <f t="shared" si="195"/>
        <v>42551.102314814809</v>
      </c>
      <c r="T3077" s="14">
        <f t="shared" si="196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3"/>
        <v>15</v>
      </c>
      <c r="P3078">
        <f t="shared" si="194"/>
        <v>30.12</v>
      </c>
      <c r="Q3078" s="8" t="s">
        <v>8315</v>
      </c>
      <c r="R3078" t="s">
        <v>8355</v>
      </c>
      <c r="S3078" s="14">
        <f t="shared" si="195"/>
        <v>42226.651886574073</v>
      </c>
      <c r="T3078" s="14">
        <f t="shared" si="196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3"/>
        <v>0</v>
      </c>
      <c r="P3079">
        <f t="shared" si="194"/>
        <v>52.5</v>
      </c>
      <c r="Q3079" s="8" t="s">
        <v>8315</v>
      </c>
      <c r="R3079" t="s">
        <v>8355</v>
      </c>
      <c r="S3079" s="14">
        <f t="shared" si="195"/>
        <v>42766.956921296296</v>
      </c>
      <c r="T3079" s="14">
        <f t="shared" si="196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3"/>
        <v>0</v>
      </c>
      <c r="P3080">
        <f t="shared" si="194"/>
        <v>23.67</v>
      </c>
      <c r="Q3080" s="8" t="s">
        <v>8315</v>
      </c>
      <c r="R3080" t="s">
        <v>8355</v>
      </c>
      <c r="S3080" s="14">
        <f t="shared" si="195"/>
        <v>42031.138831018514</v>
      </c>
      <c r="T3080" s="14">
        <f t="shared" si="196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3"/>
        <v>1</v>
      </c>
      <c r="P3081">
        <f t="shared" si="194"/>
        <v>415.78</v>
      </c>
      <c r="Q3081" s="8" t="s">
        <v>8315</v>
      </c>
      <c r="R3081" t="s">
        <v>8355</v>
      </c>
      <c r="S3081" s="14">
        <f t="shared" si="195"/>
        <v>42055.713368055556</v>
      </c>
      <c r="T3081" s="14">
        <f t="shared" si="196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3"/>
        <v>0</v>
      </c>
      <c r="P3082">
        <f t="shared" si="194"/>
        <v>53.71</v>
      </c>
      <c r="Q3082" s="8" t="s">
        <v>8315</v>
      </c>
      <c r="R3082" t="s">
        <v>8355</v>
      </c>
      <c r="S3082" s="14">
        <f t="shared" si="195"/>
        <v>41940.028287037036</v>
      </c>
      <c r="T3082" s="14">
        <f t="shared" si="196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3"/>
        <v>0</v>
      </c>
      <c r="P3083">
        <f t="shared" si="194"/>
        <v>420.6</v>
      </c>
      <c r="Q3083" s="8" t="s">
        <v>8315</v>
      </c>
      <c r="R3083" t="s">
        <v>8355</v>
      </c>
      <c r="S3083" s="14">
        <f t="shared" si="195"/>
        <v>42237.181608796294</v>
      </c>
      <c r="T3083" s="14">
        <f t="shared" si="196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3"/>
        <v>0</v>
      </c>
      <c r="P3084">
        <f t="shared" si="194"/>
        <v>0</v>
      </c>
      <c r="Q3084" s="8" t="s">
        <v>8315</v>
      </c>
      <c r="R3084" t="s">
        <v>8355</v>
      </c>
      <c r="S3084" s="14">
        <f t="shared" si="195"/>
        <v>42293.922986111109</v>
      </c>
      <c r="T3084" s="14">
        <f t="shared" si="196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3"/>
        <v>0</v>
      </c>
      <c r="P3085">
        <f t="shared" si="194"/>
        <v>18.670000000000002</v>
      </c>
      <c r="Q3085" s="8" t="s">
        <v>8315</v>
      </c>
      <c r="R3085" t="s">
        <v>8355</v>
      </c>
      <c r="S3085" s="14">
        <f t="shared" si="195"/>
        <v>41853.563402777778</v>
      </c>
      <c r="T3085" s="14">
        <f t="shared" si="196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3"/>
        <v>12</v>
      </c>
      <c r="P3086">
        <f t="shared" si="194"/>
        <v>78.33</v>
      </c>
      <c r="Q3086" s="8" t="s">
        <v>8315</v>
      </c>
      <c r="R3086" t="s">
        <v>8355</v>
      </c>
      <c r="S3086" s="14">
        <f t="shared" si="195"/>
        <v>42100.723738425921</v>
      </c>
      <c r="T3086" s="14">
        <f t="shared" si="196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3"/>
        <v>2</v>
      </c>
      <c r="P3087">
        <f t="shared" si="194"/>
        <v>67.78</v>
      </c>
      <c r="Q3087" s="8" t="s">
        <v>8315</v>
      </c>
      <c r="R3087" t="s">
        <v>8355</v>
      </c>
      <c r="S3087" s="14">
        <f t="shared" si="195"/>
        <v>42246.883784722217</v>
      </c>
      <c r="T3087" s="14">
        <f t="shared" si="196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3"/>
        <v>0</v>
      </c>
      <c r="P3088">
        <f t="shared" si="194"/>
        <v>16.670000000000002</v>
      </c>
      <c r="Q3088" s="8" t="s">
        <v>8315</v>
      </c>
      <c r="R3088" t="s">
        <v>8355</v>
      </c>
      <c r="S3088" s="14">
        <f t="shared" si="195"/>
        <v>42173.67082175926</v>
      </c>
      <c r="T3088" s="14">
        <f t="shared" si="196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3"/>
        <v>1</v>
      </c>
      <c r="P3089">
        <f t="shared" si="194"/>
        <v>62.5</v>
      </c>
      <c r="Q3089" s="8" t="s">
        <v>8315</v>
      </c>
      <c r="R3089" t="s">
        <v>8355</v>
      </c>
      <c r="S3089" s="14">
        <f t="shared" si="195"/>
        <v>42665.150347222225</v>
      </c>
      <c r="T3089" s="14">
        <f t="shared" si="196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3"/>
        <v>0</v>
      </c>
      <c r="P3090">
        <f t="shared" si="194"/>
        <v>42</v>
      </c>
      <c r="Q3090" s="8" t="s">
        <v>8315</v>
      </c>
      <c r="R3090" t="s">
        <v>8355</v>
      </c>
      <c r="S3090" s="14">
        <f t="shared" si="195"/>
        <v>41981.57230324074</v>
      </c>
      <c r="T3090" s="14">
        <f t="shared" si="196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3"/>
        <v>23</v>
      </c>
      <c r="P3091">
        <f t="shared" si="194"/>
        <v>130.09</v>
      </c>
      <c r="Q3091" s="8" t="s">
        <v>8315</v>
      </c>
      <c r="R3091" t="s">
        <v>8355</v>
      </c>
      <c r="S3091" s="14">
        <f t="shared" si="195"/>
        <v>42528.542627314819</v>
      </c>
      <c r="T3091" s="14">
        <f t="shared" si="196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3"/>
        <v>5</v>
      </c>
      <c r="P3092">
        <f t="shared" si="194"/>
        <v>1270.22</v>
      </c>
      <c r="Q3092" s="8" t="s">
        <v>8315</v>
      </c>
      <c r="R3092" t="s">
        <v>8355</v>
      </c>
      <c r="S3092" s="14">
        <f t="shared" si="195"/>
        <v>42065.818807870368</v>
      </c>
      <c r="T3092" s="14">
        <f t="shared" si="196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3"/>
        <v>16</v>
      </c>
      <c r="P3093">
        <f t="shared" si="194"/>
        <v>88.44</v>
      </c>
      <c r="Q3093" s="8" t="s">
        <v>8315</v>
      </c>
      <c r="R3093" t="s">
        <v>8355</v>
      </c>
      <c r="S3093" s="14">
        <f t="shared" si="195"/>
        <v>42566.948414351849</v>
      </c>
      <c r="T3093" s="14">
        <f t="shared" si="196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3"/>
        <v>1</v>
      </c>
      <c r="P3094">
        <f t="shared" si="194"/>
        <v>56.34</v>
      </c>
      <c r="Q3094" s="8" t="s">
        <v>8315</v>
      </c>
      <c r="R3094" t="s">
        <v>8355</v>
      </c>
      <c r="S3094" s="14">
        <f t="shared" si="195"/>
        <v>42255.619351851856</v>
      </c>
      <c r="T3094" s="14">
        <f t="shared" si="196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3"/>
        <v>23</v>
      </c>
      <c r="P3095">
        <f t="shared" si="194"/>
        <v>53.53</v>
      </c>
      <c r="Q3095" s="8" t="s">
        <v>8315</v>
      </c>
      <c r="R3095" t="s">
        <v>8355</v>
      </c>
      <c r="S3095" s="14">
        <f t="shared" si="195"/>
        <v>41760.909039351849</v>
      </c>
      <c r="T3095" s="14">
        <f t="shared" si="196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3"/>
        <v>0</v>
      </c>
      <c r="P3096">
        <f t="shared" si="194"/>
        <v>25</v>
      </c>
      <c r="Q3096" s="8" t="s">
        <v>8315</v>
      </c>
      <c r="R3096" t="s">
        <v>8355</v>
      </c>
      <c r="S3096" s="14">
        <f t="shared" si="195"/>
        <v>42207.795787037037</v>
      </c>
      <c r="T3096" s="14">
        <f t="shared" si="196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3"/>
        <v>0</v>
      </c>
      <c r="P3097">
        <f t="shared" si="194"/>
        <v>50</v>
      </c>
      <c r="Q3097" s="8" t="s">
        <v>8315</v>
      </c>
      <c r="R3097" t="s">
        <v>8355</v>
      </c>
      <c r="S3097" s="14">
        <f t="shared" si="195"/>
        <v>42523.025231481486</v>
      </c>
      <c r="T3097" s="14">
        <f t="shared" si="196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3"/>
        <v>4</v>
      </c>
      <c r="P3098">
        <f t="shared" si="194"/>
        <v>56.79</v>
      </c>
      <c r="Q3098" s="8" t="s">
        <v>8315</v>
      </c>
      <c r="R3098" t="s">
        <v>8355</v>
      </c>
      <c r="S3098" s="14">
        <f t="shared" si="195"/>
        <v>42114.825532407413</v>
      </c>
      <c r="T3098" s="14">
        <f t="shared" si="196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18">
        <v>10000</v>
      </c>
      <c r="E3099" s="1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3"/>
        <v>17</v>
      </c>
      <c r="P3099">
        <f t="shared" si="194"/>
        <v>40.83</v>
      </c>
      <c r="Q3099" s="8" t="s">
        <v>8315</v>
      </c>
      <c r="R3099" t="s">
        <v>8355</v>
      </c>
      <c r="S3099" s="14">
        <f t="shared" si="195"/>
        <v>42629.503483796296</v>
      </c>
      <c r="T3099" s="14">
        <f t="shared" si="196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3"/>
        <v>4</v>
      </c>
      <c r="P3100">
        <f t="shared" si="194"/>
        <v>65.11</v>
      </c>
      <c r="Q3100" s="8" t="s">
        <v>8315</v>
      </c>
      <c r="R3100" t="s">
        <v>8355</v>
      </c>
      <c r="S3100" s="14">
        <f t="shared" si="195"/>
        <v>42359.792233796295</v>
      </c>
      <c r="T3100" s="14">
        <f t="shared" si="196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3"/>
        <v>14</v>
      </c>
      <c r="P3101">
        <f t="shared" si="194"/>
        <v>55.6</v>
      </c>
      <c r="Q3101" s="8" t="s">
        <v>8315</v>
      </c>
      <c r="R3101" t="s">
        <v>8355</v>
      </c>
      <c r="S3101" s="14">
        <f t="shared" si="195"/>
        <v>42382.189710648148</v>
      </c>
      <c r="T3101" s="14">
        <f t="shared" si="196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3"/>
        <v>15</v>
      </c>
      <c r="P3102">
        <f t="shared" si="194"/>
        <v>140.54</v>
      </c>
      <c r="Q3102" s="8" t="s">
        <v>8315</v>
      </c>
      <c r="R3102" t="s">
        <v>8355</v>
      </c>
      <c r="S3102" s="14">
        <f t="shared" si="195"/>
        <v>41902.622395833336</v>
      </c>
      <c r="T3102" s="14">
        <f t="shared" si="196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3"/>
        <v>12</v>
      </c>
      <c r="P3103">
        <f t="shared" si="194"/>
        <v>25</v>
      </c>
      <c r="Q3103" s="8" t="s">
        <v>8315</v>
      </c>
      <c r="R3103" t="s">
        <v>8355</v>
      </c>
      <c r="S3103" s="14">
        <f t="shared" si="195"/>
        <v>42171.383530092593</v>
      </c>
      <c r="T3103" s="14">
        <f t="shared" si="196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18">
        <v>16000</v>
      </c>
      <c r="E3104" s="1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3"/>
        <v>39</v>
      </c>
      <c r="P3104">
        <f t="shared" si="194"/>
        <v>69.53</v>
      </c>
      <c r="Q3104" s="8" t="s">
        <v>8315</v>
      </c>
      <c r="R3104" t="s">
        <v>8355</v>
      </c>
      <c r="S3104" s="14">
        <f t="shared" si="195"/>
        <v>42555.340486111112</v>
      </c>
      <c r="T3104" s="14">
        <f t="shared" si="196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3"/>
        <v>0</v>
      </c>
      <c r="P3105">
        <f t="shared" si="194"/>
        <v>5.5</v>
      </c>
      <c r="Q3105" s="8" t="s">
        <v>8315</v>
      </c>
      <c r="R3105" t="s">
        <v>8355</v>
      </c>
      <c r="S3105" s="14">
        <f t="shared" si="195"/>
        <v>42107.156319444446</v>
      </c>
      <c r="T3105" s="14">
        <f t="shared" si="196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3"/>
        <v>30</v>
      </c>
      <c r="P3106">
        <f t="shared" si="194"/>
        <v>237</v>
      </c>
      <c r="Q3106" s="8" t="s">
        <v>8315</v>
      </c>
      <c r="R3106" t="s">
        <v>8355</v>
      </c>
      <c r="S3106" s="14">
        <f t="shared" si="195"/>
        <v>42006.908692129626</v>
      </c>
      <c r="T3106" s="14">
        <f t="shared" si="196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3"/>
        <v>42</v>
      </c>
      <c r="P3107">
        <f t="shared" si="194"/>
        <v>79.87</v>
      </c>
      <c r="Q3107" s="8" t="s">
        <v>8315</v>
      </c>
      <c r="R3107" t="s">
        <v>8355</v>
      </c>
      <c r="S3107" s="14">
        <f t="shared" si="195"/>
        <v>41876.718935185185</v>
      </c>
      <c r="T3107" s="14">
        <f t="shared" si="196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18">
        <v>1000</v>
      </c>
      <c r="E3108" s="1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3"/>
        <v>4</v>
      </c>
      <c r="P3108">
        <f t="shared" si="194"/>
        <v>10.25</v>
      </c>
      <c r="Q3108" s="8" t="s">
        <v>8315</v>
      </c>
      <c r="R3108" t="s">
        <v>8355</v>
      </c>
      <c r="S3108" s="14">
        <f t="shared" si="195"/>
        <v>42241.429120370376</v>
      </c>
      <c r="T3108" s="14">
        <f t="shared" si="196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3"/>
        <v>20</v>
      </c>
      <c r="P3109">
        <f t="shared" si="194"/>
        <v>272.58999999999997</v>
      </c>
      <c r="Q3109" s="8" t="s">
        <v>8315</v>
      </c>
      <c r="R3109" t="s">
        <v>8355</v>
      </c>
      <c r="S3109" s="14">
        <f t="shared" si="195"/>
        <v>42128.814247685179</v>
      </c>
      <c r="T3109" s="14">
        <f t="shared" si="196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3"/>
        <v>0</v>
      </c>
      <c r="P3110">
        <f t="shared" si="194"/>
        <v>13</v>
      </c>
      <c r="Q3110" s="8" t="s">
        <v>8315</v>
      </c>
      <c r="R3110" t="s">
        <v>8355</v>
      </c>
      <c r="S3110" s="14">
        <f t="shared" si="195"/>
        <v>42062.680486111116</v>
      </c>
      <c r="T3110" s="14">
        <f t="shared" si="196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3"/>
        <v>25</v>
      </c>
      <c r="P3111">
        <f t="shared" si="194"/>
        <v>58.18</v>
      </c>
      <c r="Q3111" s="8" t="s">
        <v>8315</v>
      </c>
      <c r="R3111" t="s">
        <v>8355</v>
      </c>
      <c r="S3111" s="14">
        <f t="shared" si="195"/>
        <v>41844.125115740739</v>
      </c>
      <c r="T3111" s="14">
        <f t="shared" si="196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3"/>
        <v>0</v>
      </c>
      <c r="P3112">
        <f t="shared" si="194"/>
        <v>10</v>
      </c>
      <c r="Q3112" s="8" t="s">
        <v>8315</v>
      </c>
      <c r="R3112" t="s">
        <v>8355</v>
      </c>
      <c r="S3112" s="14">
        <f t="shared" si="195"/>
        <v>42745.031469907408</v>
      </c>
      <c r="T3112" s="14">
        <f t="shared" si="196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3"/>
        <v>27</v>
      </c>
      <c r="P3113">
        <f t="shared" si="194"/>
        <v>70.11</v>
      </c>
      <c r="Q3113" s="8" t="s">
        <v>8315</v>
      </c>
      <c r="R3113" t="s">
        <v>8355</v>
      </c>
      <c r="S3113" s="14">
        <f t="shared" si="195"/>
        <v>41885.595138888886</v>
      </c>
      <c r="T3113" s="14">
        <f t="shared" si="196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3"/>
        <v>5</v>
      </c>
      <c r="P3114">
        <f t="shared" si="194"/>
        <v>57.89</v>
      </c>
      <c r="Q3114" s="8" t="s">
        <v>8315</v>
      </c>
      <c r="R3114" t="s">
        <v>8355</v>
      </c>
      <c r="S3114" s="14">
        <f t="shared" si="195"/>
        <v>42615.121921296297</v>
      </c>
      <c r="T3114" s="14">
        <f t="shared" si="196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3"/>
        <v>4</v>
      </c>
      <c r="P3115">
        <f t="shared" si="194"/>
        <v>125.27</v>
      </c>
      <c r="Q3115" s="8" t="s">
        <v>8315</v>
      </c>
      <c r="R3115" t="s">
        <v>8355</v>
      </c>
      <c r="S3115" s="14">
        <f t="shared" si="195"/>
        <v>42081.731273148151</v>
      </c>
      <c r="T3115" s="14">
        <f t="shared" si="196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ref="O3116:O3179" si="197">ROUND(E3116/D3116*100,0)</f>
        <v>0</v>
      </c>
      <c r="P3116">
        <f t="shared" ref="P3116:P3179" si="198">IFERROR(ROUND(E3116/L3116,2),0)</f>
        <v>0</v>
      </c>
      <c r="Q3116" s="8" t="s">
        <v>8315</v>
      </c>
      <c r="R3116" t="s">
        <v>8355</v>
      </c>
      <c r="S3116" s="14">
        <f t="shared" ref="S3116:S3179" si="199">(((J3116/60)/60)/24)+DATE(1970,1,1)</f>
        <v>41843.632523148146</v>
      </c>
      <c r="T3116" s="14">
        <f t="shared" ref="T3116:T3179" si="200">(((I3116/60)/60)/24)+DATE(1970,1,1)</f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7"/>
        <v>3</v>
      </c>
      <c r="P3117">
        <f t="shared" si="198"/>
        <v>300</v>
      </c>
      <c r="Q3117" s="8" t="s">
        <v>8315</v>
      </c>
      <c r="R3117" t="s">
        <v>8355</v>
      </c>
      <c r="S3117" s="14">
        <f t="shared" si="199"/>
        <v>42496.447071759263</v>
      </c>
      <c r="T3117" s="14">
        <f t="shared" si="200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7"/>
        <v>57</v>
      </c>
      <c r="P3118">
        <f t="shared" si="198"/>
        <v>43</v>
      </c>
      <c r="Q3118" s="8" t="s">
        <v>8315</v>
      </c>
      <c r="R3118" t="s">
        <v>8355</v>
      </c>
      <c r="S3118" s="14">
        <f t="shared" si="199"/>
        <v>42081.515335648146</v>
      </c>
      <c r="T3118" s="14">
        <f t="shared" si="200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18">
        <v>1000</v>
      </c>
      <c r="E3119" s="1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7"/>
        <v>0</v>
      </c>
      <c r="P3119">
        <f t="shared" si="198"/>
        <v>1</v>
      </c>
      <c r="Q3119" s="8" t="s">
        <v>8315</v>
      </c>
      <c r="R3119" t="s">
        <v>8355</v>
      </c>
      <c r="S3119" s="14">
        <f t="shared" si="199"/>
        <v>42509.374537037031</v>
      </c>
      <c r="T3119" s="14">
        <f t="shared" si="200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7"/>
        <v>0</v>
      </c>
      <c r="P3120">
        <f t="shared" si="198"/>
        <v>775</v>
      </c>
      <c r="Q3120" s="8" t="s">
        <v>8315</v>
      </c>
      <c r="R3120" t="s">
        <v>8355</v>
      </c>
      <c r="S3120" s="14">
        <f t="shared" si="199"/>
        <v>42534.649571759262</v>
      </c>
      <c r="T3120" s="14">
        <f t="shared" si="200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7"/>
        <v>0</v>
      </c>
      <c r="P3121">
        <f t="shared" si="198"/>
        <v>5</v>
      </c>
      <c r="Q3121" s="8" t="s">
        <v>8315</v>
      </c>
      <c r="R3121" t="s">
        <v>8355</v>
      </c>
      <c r="S3121" s="14">
        <f t="shared" si="199"/>
        <v>42060.04550925926</v>
      </c>
      <c r="T3121" s="14">
        <f t="shared" si="200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7"/>
        <v>0</v>
      </c>
      <c r="P3122">
        <f t="shared" si="198"/>
        <v>12.8</v>
      </c>
      <c r="Q3122" s="8" t="s">
        <v>8315</v>
      </c>
      <c r="R3122" t="s">
        <v>8355</v>
      </c>
      <c r="S3122" s="14">
        <f t="shared" si="199"/>
        <v>42435.942083333335</v>
      </c>
      <c r="T3122" s="14">
        <f t="shared" si="200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7"/>
        <v>1</v>
      </c>
      <c r="P3123">
        <f t="shared" si="198"/>
        <v>10</v>
      </c>
      <c r="Q3123" s="8" t="s">
        <v>8315</v>
      </c>
      <c r="R3123" t="s">
        <v>8355</v>
      </c>
      <c r="S3123" s="14">
        <f t="shared" si="199"/>
        <v>41848.679803240739</v>
      </c>
      <c r="T3123" s="14">
        <f t="shared" si="200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7"/>
        <v>58</v>
      </c>
      <c r="P3124">
        <f t="shared" si="198"/>
        <v>58</v>
      </c>
      <c r="Q3124" s="8" t="s">
        <v>8315</v>
      </c>
      <c r="R3124" t="s">
        <v>8355</v>
      </c>
      <c r="S3124" s="14">
        <f t="shared" si="199"/>
        <v>42678.932083333333</v>
      </c>
      <c r="T3124" s="14">
        <f t="shared" si="200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7"/>
        <v>68</v>
      </c>
      <c r="P3125">
        <f t="shared" si="198"/>
        <v>244.8</v>
      </c>
      <c r="Q3125" s="8" t="s">
        <v>8315</v>
      </c>
      <c r="R3125" t="s">
        <v>8355</v>
      </c>
      <c r="S3125" s="14">
        <f t="shared" si="199"/>
        <v>42530.993032407408</v>
      </c>
      <c r="T3125" s="14">
        <f t="shared" si="200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7"/>
        <v>0</v>
      </c>
      <c r="P3126">
        <f t="shared" si="198"/>
        <v>6.5</v>
      </c>
      <c r="Q3126" s="8" t="s">
        <v>8315</v>
      </c>
      <c r="R3126" t="s">
        <v>8355</v>
      </c>
      <c r="S3126" s="14">
        <f t="shared" si="199"/>
        <v>41977.780104166668</v>
      </c>
      <c r="T3126" s="14">
        <f t="shared" si="200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7"/>
        <v>0</v>
      </c>
      <c r="P3127">
        <f t="shared" si="198"/>
        <v>0</v>
      </c>
      <c r="Q3127" s="8" t="s">
        <v>8315</v>
      </c>
      <c r="R3127" t="s">
        <v>8355</v>
      </c>
      <c r="S3127" s="14">
        <f t="shared" si="199"/>
        <v>42346.20685185185</v>
      </c>
      <c r="T3127" s="14">
        <f t="shared" si="200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7"/>
        <v>4</v>
      </c>
      <c r="P3128">
        <f t="shared" si="198"/>
        <v>61.18</v>
      </c>
      <c r="Q3128" s="8" t="s">
        <v>8315</v>
      </c>
      <c r="R3128" t="s">
        <v>8355</v>
      </c>
      <c r="S3128" s="14">
        <f t="shared" si="199"/>
        <v>42427.01807870371</v>
      </c>
      <c r="T3128" s="14">
        <f t="shared" si="200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7"/>
        <v>0</v>
      </c>
      <c r="P3129">
        <f t="shared" si="198"/>
        <v>0</v>
      </c>
      <c r="Q3129" s="8" t="s">
        <v>8315</v>
      </c>
      <c r="R3129" t="s">
        <v>8355</v>
      </c>
      <c r="S3129" s="14">
        <f t="shared" si="199"/>
        <v>42034.856817129628</v>
      </c>
      <c r="T3129" s="14">
        <f t="shared" si="200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7"/>
        <v>109</v>
      </c>
      <c r="P3130">
        <f t="shared" si="198"/>
        <v>139.24</v>
      </c>
      <c r="Q3130" s="8" t="s">
        <v>8315</v>
      </c>
      <c r="R3130" t="s">
        <v>8316</v>
      </c>
      <c r="S3130" s="14">
        <f t="shared" si="199"/>
        <v>42780.825706018513</v>
      </c>
      <c r="T3130" s="14">
        <f t="shared" si="200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7"/>
        <v>1</v>
      </c>
      <c r="P3131">
        <f t="shared" si="198"/>
        <v>10</v>
      </c>
      <c r="Q3131" s="8" t="s">
        <v>8315</v>
      </c>
      <c r="R3131" t="s">
        <v>8316</v>
      </c>
      <c r="S3131" s="14">
        <f t="shared" si="199"/>
        <v>42803.842812499999</v>
      </c>
      <c r="T3131" s="14">
        <f t="shared" si="200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7"/>
        <v>4</v>
      </c>
      <c r="P3132">
        <f t="shared" si="198"/>
        <v>93.75</v>
      </c>
      <c r="Q3132" s="8" t="s">
        <v>8315</v>
      </c>
      <c r="R3132" t="s">
        <v>8316</v>
      </c>
      <c r="S3132" s="14">
        <f t="shared" si="199"/>
        <v>42808.640231481477</v>
      </c>
      <c r="T3132" s="14">
        <f t="shared" si="200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7"/>
        <v>16</v>
      </c>
      <c r="P3133">
        <f t="shared" si="198"/>
        <v>53.75</v>
      </c>
      <c r="Q3133" s="8" t="s">
        <v>8315</v>
      </c>
      <c r="R3133" t="s">
        <v>8316</v>
      </c>
      <c r="S3133" s="14">
        <f t="shared" si="199"/>
        <v>42803.579224537039</v>
      </c>
      <c r="T3133" s="14">
        <f t="shared" si="200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7"/>
        <v>0</v>
      </c>
      <c r="P3134">
        <f t="shared" si="198"/>
        <v>10</v>
      </c>
      <c r="Q3134" s="8" t="s">
        <v>8315</v>
      </c>
      <c r="R3134" t="s">
        <v>8316</v>
      </c>
      <c r="S3134" s="14">
        <f t="shared" si="199"/>
        <v>42786.350231481483</v>
      </c>
      <c r="T3134" s="14">
        <f t="shared" si="200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18">
        <v>500</v>
      </c>
      <c r="E3135" s="1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7"/>
        <v>108</v>
      </c>
      <c r="P3135">
        <f t="shared" si="198"/>
        <v>33.75</v>
      </c>
      <c r="Q3135" s="8" t="s">
        <v>8315</v>
      </c>
      <c r="R3135" t="s">
        <v>8316</v>
      </c>
      <c r="S3135" s="14">
        <f t="shared" si="199"/>
        <v>42788.565208333333</v>
      </c>
      <c r="T3135" s="14">
        <f t="shared" si="200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18">
        <v>1000</v>
      </c>
      <c r="E3136" s="1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7"/>
        <v>23</v>
      </c>
      <c r="P3136">
        <f t="shared" si="198"/>
        <v>18.75</v>
      </c>
      <c r="Q3136" s="8" t="s">
        <v>8315</v>
      </c>
      <c r="R3136" t="s">
        <v>8316</v>
      </c>
      <c r="S3136" s="14">
        <f t="shared" si="199"/>
        <v>42800.720127314817</v>
      </c>
      <c r="T3136" s="14">
        <f t="shared" si="200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7"/>
        <v>21</v>
      </c>
      <c r="P3137">
        <f t="shared" si="198"/>
        <v>23.14</v>
      </c>
      <c r="Q3137" s="8" t="s">
        <v>8315</v>
      </c>
      <c r="R3137" t="s">
        <v>8316</v>
      </c>
      <c r="S3137" s="14">
        <f t="shared" si="199"/>
        <v>42807.151863425926</v>
      </c>
      <c r="T3137" s="14">
        <f t="shared" si="200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18">
        <v>500</v>
      </c>
      <c r="E3138" s="1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7"/>
        <v>128</v>
      </c>
      <c r="P3138">
        <f t="shared" si="198"/>
        <v>29.05</v>
      </c>
      <c r="Q3138" s="8" t="s">
        <v>8315</v>
      </c>
      <c r="R3138" t="s">
        <v>8316</v>
      </c>
      <c r="S3138" s="14">
        <f t="shared" si="199"/>
        <v>42789.462430555555</v>
      </c>
      <c r="T3138" s="14">
        <f t="shared" si="200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7"/>
        <v>3</v>
      </c>
      <c r="P3139">
        <f t="shared" si="198"/>
        <v>50</v>
      </c>
      <c r="Q3139" s="8" t="s">
        <v>8315</v>
      </c>
      <c r="R3139" t="s">
        <v>8316</v>
      </c>
      <c r="S3139" s="14">
        <f t="shared" si="199"/>
        <v>42807.885057870371</v>
      </c>
      <c r="T3139" s="14">
        <f t="shared" si="200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18">
        <v>200</v>
      </c>
      <c r="E3140" s="1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7"/>
        <v>0</v>
      </c>
      <c r="P3140">
        <f t="shared" si="198"/>
        <v>0</v>
      </c>
      <c r="Q3140" s="8" t="s">
        <v>8315</v>
      </c>
      <c r="R3140" t="s">
        <v>8316</v>
      </c>
      <c r="S3140" s="14">
        <f t="shared" si="199"/>
        <v>42809.645914351851</v>
      </c>
      <c r="T3140" s="14">
        <f t="shared" si="200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7"/>
        <v>5</v>
      </c>
      <c r="P3141">
        <f t="shared" si="198"/>
        <v>450</v>
      </c>
      <c r="Q3141" s="8" t="s">
        <v>8315</v>
      </c>
      <c r="R3141" t="s">
        <v>8316</v>
      </c>
      <c r="S3141" s="14">
        <f t="shared" si="199"/>
        <v>42785.270370370374</v>
      </c>
      <c r="T3141" s="14">
        <f t="shared" si="200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7"/>
        <v>1</v>
      </c>
      <c r="P3142">
        <f t="shared" si="198"/>
        <v>24</v>
      </c>
      <c r="Q3142" s="8" t="s">
        <v>8315</v>
      </c>
      <c r="R3142" t="s">
        <v>8316</v>
      </c>
      <c r="S3142" s="14">
        <f t="shared" si="199"/>
        <v>42802.718784722223</v>
      </c>
      <c r="T3142" s="14">
        <f t="shared" si="200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7"/>
        <v>52</v>
      </c>
      <c r="P3143">
        <f t="shared" si="198"/>
        <v>32.25</v>
      </c>
      <c r="Q3143" s="8" t="s">
        <v>8315</v>
      </c>
      <c r="R3143" t="s">
        <v>8316</v>
      </c>
      <c r="S3143" s="14">
        <f t="shared" si="199"/>
        <v>42800.753333333334</v>
      </c>
      <c r="T3143" s="14">
        <f t="shared" si="200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18">
        <v>2750</v>
      </c>
      <c r="E3144" s="1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7"/>
        <v>2</v>
      </c>
      <c r="P3144">
        <f t="shared" si="198"/>
        <v>15</v>
      </c>
      <c r="Q3144" s="8" t="s">
        <v>8315</v>
      </c>
      <c r="R3144" t="s">
        <v>8316</v>
      </c>
      <c r="S3144" s="14">
        <f t="shared" si="199"/>
        <v>42783.513182870374</v>
      </c>
      <c r="T3144" s="14">
        <f t="shared" si="200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18">
        <v>700</v>
      </c>
      <c r="E3145" s="1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7"/>
        <v>0</v>
      </c>
      <c r="P3145">
        <f t="shared" si="198"/>
        <v>0</v>
      </c>
      <c r="Q3145" s="8" t="s">
        <v>8315</v>
      </c>
      <c r="R3145" t="s">
        <v>8316</v>
      </c>
      <c r="S3145" s="14">
        <f t="shared" si="199"/>
        <v>42808.358287037037</v>
      </c>
      <c r="T3145" s="14">
        <f t="shared" si="200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7"/>
        <v>75</v>
      </c>
      <c r="P3146">
        <f t="shared" si="198"/>
        <v>251.33</v>
      </c>
      <c r="Q3146" s="8" t="s">
        <v>8315</v>
      </c>
      <c r="R3146" t="s">
        <v>8316</v>
      </c>
      <c r="S3146" s="14">
        <f t="shared" si="199"/>
        <v>42796.538275462968</v>
      </c>
      <c r="T3146" s="14">
        <f t="shared" si="200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7"/>
        <v>0</v>
      </c>
      <c r="P3147">
        <f t="shared" si="198"/>
        <v>0</v>
      </c>
      <c r="Q3147" s="8" t="s">
        <v>8315</v>
      </c>
      <c r="R3147" t="s">
        <v>8316</v>
      </c>
      <c r="S3147" s="14">
        <f t="shared" si="199"/>
        <v>42762.040902777779</v>
      </c>
      <c r="T3147" s="14">
        <f t="shared" si="200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7"/>
        <v>11</v>
      </c>
      <c r="P3148">
        <f t="shared" si="198"/>
        <v>437.5</v>
      </c>
      <c r="Q3148" s="8" t="s">
        <v>8315</v>
      </c>
      <c r="R3148" t="s">
        <v>8316</v>
      </c>
      <c r="S3148" s="14">
        <f t="shared" si="199"/>
        <v>42796.682476851856</v>
      </c>
      <c r="T3148" s="14">
        <f t="shared" si="200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7"/>
        <v>118</v>
      </c>
      <c r="P3149">
        <f t="shared" si="198"/>
        <v>110.35</v>
      </c>
      <c r="Q3149" s="8" t="s">
        <v>8315</v>
      </c>
      <c r="R3149" t="s">
        <v>8316</v>
      </c>
      <c r="S3149" s="14">
        <f t="shared" si="199"/>
        <v>41909.969386574077</v>
      </c>
      <c r="T3149" s="14">
        <f t="shared" si="200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7"/>
        <v>131</v>
      </c>
      <c r="P3150">
        <f t="shared" si="198"/>
        <v>41.42</v>
      </c>
      <c r="Q3150" s="8" t="s">
        <v>8315</v>
      </c>
      <c r="R3150" t="s">
        <v>8316</v>
      </c>
      <c r="S3150" s="14">
        <f t="shared" si="199"/>
        <v>41891.665324074071</v>
      </c>
      <c r="T3150" s="14">
        <f t="shared" si="200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7"/>
        <v>104</v>
      </c>
      <c r="P3151">
        <f t="shared" si="198"/>
        <v>52</v>
      </c>
      <c r="Q3151" s="8" t="s">
        <v>8315</v>
      </c>
      <c r="R3151" t="s">
        <v>8316</v>
      </c>
      <c r="S3151" s="14">
        <f t="shared" si="199"/>
        <v>41226.017361111109</v>
      </c>
      <c r="T3151" s="14">
        <f t="shared" si="200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7"/>
        <v>101</v>
      </c>
      <c r="P3152">
        <f t="shared" si="198"/>
        <v>33.99</v>
      </c>
      <c r="Q3152" s="8" t="s">
        <v>8315</v>
      </c>
      <c r="R3152" t="s">
        <v>8316</v>
      </c>
      <c r="S3152" s="14">
        <f t="shared" si="199"/>
        <v>40478.263923611114</v>
      </c>
      <c r="T3152" s="14">
        <f t="shared" si="200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7"/>
        <v>100</v>
      </c>
      <c r="P3153">
        <f t="shared" si="198"/>
        <v>103.35</v>
      </c>
      <c r="Q3153" s="8" t="s">
        <v>8315</v>
      </c>
      <c r="R3153" t="s">
        <v>8316</v>
      </c>
      <c r="S3153" s="14">
        <f t="shared" si="199"/>
        <v>41862.83997685185</v>
      </c>
      <c r="T3153" s="14">
        <f t="shared" si="200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18">
        <v>2200</v>
      </c>
      <c r="E3154" s="1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7"/>
        <v>106</v>
      </c>
      <c r="P3154">
        <f t="shared" si="198"/>
        <v>34.79</v>
      </c>
      <c r="Q3154" s="8" t="s">
        <v>8315</v>
      </c>
      <c r="R3154" t="s">
        <v>8316</v>
      </c>
      <c r="S3154" s="14">
        <f t="shared" si="199"/>
        <v>41550.867673611108</v>
      </c>
      <c r="T3154" s="14">
        <f t="shared" si="200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7"/>
        <v>336</v>
      </c>
      <c r="P3155">
        <f t="shared" si="198"/>
        <v>41.77</v>
      </c>
      <c r="Q3155" s="8" t="s">
        <v>8315</v>
      </c>
      <c r="R3155" t="s">
        <v>8316</v>
      </c>
      <c r="S3155" s="14">
        <f t="shared" si="199"/>
        <v>40633.154363425929</v>
      </c>
      <c r="T3155" s="14">
        <f t="shared" si="200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7"/>
        <v>113</v>
      </c>
      <c r="P3156">
        <f t="shared" si="198"/>
        <v>64.27</v>
      </c>
      <c r="Q3156" s="8" t="s">
        <v>8315</v>
      </c>
      <c r="R3156" t="s">
        <v>8316</v>
      </c>
      <c r="S3156" s="14">
        <f t="shared" si="199"/>
        <v>40970.875671296293</v>
      </c>
      <c r="T3156" s="14">
        <f t="shared" si="200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18">
        <v>5000</v>
      </c>
      <c r="E3157" s="1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7"/>
        <v>189</v>
      </c>
      <c r="P3157">
        <f t="shared" si="198"/>
        <v>31.21</v>
      </c>
      <c r="Q3157" s="8" t="s">
        <v>8315</v>
      </c>
      <c r="R3157" t="s">
        <v>8316</v>
      </c>
      <c r="S3157" s="14">
        <f t="shared" si="199"/>
        <v>41233.499131944445</v>
      </c>
      <c r="T3157" s="14">
        <f t="shared" si="200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7"/>
        <v>102</v>
      </c>
      <c r="P3158">
        <f t="shared" si="198"/>
        <v>62.92</v>
      </c>
      <c r="Q3158" s="8" t="s">
        <v>8315</v>
      </c>
      <c r="R3158" t="s">
        <v>8316</v>
      </c>
      <c r="S3158" s="14">
        <f t="shared" si="199"/>
        <v>41026.953055555554</v>
      </c>
      <c r="T3158" s="14">
        <f t="shared" si="200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7"/>
        <v>101</v>
      </c>
      <c r="P3159">
        <f t="shared" si="198"/>
        <v>98.54</v>
      </c>
      <c r="Q3159" s="8" t="s">
        <v>8315</v>
      </c>
      <c r="R3159" t="s">
        <v>8316</v>
      </c>
      <c r="S3159" s="14">
        <f t="shared" si="199"/>
        <v>41829.788252314815</v>
      </c>
      <c r="T3159" s="14">
        <f t="shared" si="200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7"/>
        <v>114</v>
      </c>
      <c r="P3160">
        <f t="shared" si="198"/>
        <v>82.61</v>
      </c>
      <c r="Q3160" s="8" t="s">
        <v>8315</v>
      </c>
      <c r="R3160" t="s">
        <v>8316</v>
      </c>
      <c r="S3160" s="14">
        <f t="shared" si="199"/>
        <v>41447.839722222219</v>
      </c>
      <c r="T3160" s="14">
        <f t="shared" si="200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7"/>
        <v>133</v>
      </c>
      <c r="P3161">
        <f t="shared" si="198"/>
        <v>38.5</v>
      </c>
      <c r="Q3161" s="8" t="s">
        <v>8315</v>
      </c>
      <c r="R3161" t="s">
        <v>8316</v>
      </c>
      <c r="S3161" s="14">
        <f t="shared" si="199"/>
        <v>40884.066678240742</v>
      </c>
      <c r="T3161" s="14">
        <f t="shared" si="200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7"/>
        <v>102</v>
      </c>
      <c r="P3162">
        <f t="shared" si="198"/>
        <v>80.16</v>
      </c>
      <c r="Q3162" s="8" t="s">
        <v>8315</v>
      </c>
      <c r="R3162" t="s">
        <v>8316</v>
      </c>
      <c r="S3162" s="14">
        <f t="shared" si="199"/>
        <v>41841.26489583333</v>
      </c>
      <c r="T3162" s="14">
        <f t="shared" si="200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18">
        <v>2000</v>
      </c>
      <c r="E3163" s="1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7"/>
        <v>105</v>
      </c>
      <c r="P3163">
        <f t="shared" si="198"/>
        <v>28.41</v>
      </c>
      <c r="Q3163" s="8" t="s">
        <v>8315</v>
      </c>
      <c r="R3163" t="s">
        <v>8316</v>
      </c>
      <c r="S3163" s="14">
        <f t="shared" si="199"/>
        <v>41897.536134259259</v>
      </c>
      <c r="T3163" s="14">
        <f t="shared" si="200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7"/>
        <v>127</v>
      </c>
      <c r="P3164">
        <f t="shared" si="198"/>
        <v>80.73</v>
      </c>
      <c r="Q3164" s="8" t="s">
        <v>8315</v>
      </c>
      <c r="R3164" t="s">
        <v>8316</v>
      </c>
      <c r="S3164" s="14">
        <f t="shared" si="199"/>
        <v>41799.685902777775</v>
      </c>
      <c r="T3164" s="14">
        <f t="shared" si="200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7"/>
        <v>111</v>
      </c>
      <c r="P3165">
        <f t="shared" si="198"/>
        <v>200.69</v>
      </c>
      <c r="Q3165" s="8" t="s">
        <v>8315</v>
      </c>
      <c r="R3165" t="s">
        <v>8316</v>
      </c>
      <c r="S3165" s="14">
        <f t="shared" si="199"/>
        <v>41775.753761574073</v>
      </c>
      <c r="T3165" s="14">
        <f t="shared" si="200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7"/>
        <v>107</v>
      </c>
      <c r="P3166">
        <f t="shared" si="198"/>
        <v>37.590000000000003</v>
      </c>
      <c r="Q3166" s="8" t="s">
        <v>8315</v>
      </c>
      <c r="R3166" t="s">
        <v>8316</v>
      </c>
      <c r="S3166" s="14">
        <f t="shared" si="199"/>
        <v>41766.80572916667</v>
      </c>
      <c r="T3166" s="14">
        <f t="shared" si="200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7"/>
        <v>163</v>
      </c>
      <c r="P3167">
        <f t="shared" si="198"/>
        <v>58.1</v>
      </c>
      <c r="Q3167" s="8" t="s">
        <v>8315</v>
      </c>
      <c r="R3167" t="s">
        <v>8316</v>
      </c>
      <c r="S3167" s="14">
        <f t="shared" si="199"/>
        <v>40644.159259259257</v>
      </c>
      <c r="T3167" s="14">
        <f t="shared" si="200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7"/>
        <v>160</v>
      </c>
      <c r="P3168">
        <f t="shared" si="198"/>
        <v>60.3</v>
      </c>
      <c r="Q3168" s="8" t="s">
        <v>8315</v>
      </c>
      <c r="R3168" t="s">
        <v>8316</v>
      </c>
      <c r="S3168" s="14">
        <f t="shared" si="199"/>
        <v>41940.69158564815</v>
      </c>
      <c r="T3168" s="14">
        <f t="shared" si="200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7"/>
        <v>116</v>
      </c>
      <c r="P3169">
        <f t="shared" si="198"/>
        <v>63.36</v>
      </c>
      <c r="Q3169" s="8" t="s">
        <v>8315</v>
      </c>
      <c r="R3169" t="s">
        <v>8316</v>
      </c>
      <c r="S3169" s="14">
        <f t="shared" si="199"/>
        <v>41839.175706018519</v>
      </c>
      <c r="T3169" s="14">
        <f t="shared" si="200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7"/>
        <v>124</v>
      </c>
      <c r="P3170">
        <f t="shared" si="198"/>
        <v>50.9</v>
      </c>
      <c r="Q3170" s="8" t="s">
        <v>8315</v>
      </c>
      <c r="R3170" t="s">
        <v>8316</v>
      </c>
      <c r="S3170" s="14">
        <f t="shared" si="199"/>
        <v>41772.105937500004</v>
      </c>
      <c r="T3170" s="14">
        <f t="shared" si="200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7"/>
        <v>103</v>
      </c>
      <c r="P3171">
        <f t="shared" si="198"/>
        <v>100.5</v>
      </c>
      <c r="Q3171" s="8" t="s">
        <v>8315</v>
      </c>
      <c r="R3171" t="s">
        <v>8316</v>
      </c>
      <c r="S3171" s="14">
        <f t="shared" si="199"/>
        <v>41591.737974537034</v>
      </c>
      <c r="T3171" s="14">
        <f t="shared" si="200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7"/>
        <v>112</v>
      </c>
      <c r="P3172">
        <f t="shared" si="198"/>
        <v>31.62</v>
      </c>
      <c r="Q3172" s="8" t="s">
        <v>8315</v>
      </c>
      <c r="R3172" t="s">
        <v>8316</v>
      </c>
      <c r="S3172" s="14">
        <f t="shared" si="199"/>
        <v>41789.080370370371</v>
      </c>
      <c r="T3172" s="14">
        <f t="shared" si="200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18">
        <v>7000</v>
      </c>
      <c r="E3173" s="1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7"/>
        <v>109</v>
      </c>
      <c r="P3173">
        <f t="shared" si="198"/>
        <v>65.099999999999994</v>
      </c>
      <c r="Q3173" s="8" t="s">
        <v>8315</v>
      </c>
      <c r="R3173" t="s">
        <v>8316</v>
      </c>
      <c r="S3173" s="14">
        <f t="shared" si="199"/>
        <v>42466.608310185184</v>
      </c>
      <c r="T3173" s="14">
        <f t="shared" si="200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7"/>
        <v>115</v>
      </c>
      <c r="P3174">
        <f t="shared" si="198"/>
        <v>79.31</v>
      </c>
      <c r="Q3174" s="8" t="s">
        <v>8315</v>
      </c>
      <c r="R3174" t="s">
        <v>8316</v>
      </c>
      <c r="S3174" s="14">
        <f t="shared" si="199"/>
        <v>40923.729953703703</v>
      </c>
      <c r="T3174" s="14">
        <f t="shared" si="200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7"/>
        <v>103</v>
      </c>
      <c r="P3175">
        <f t="shared" si="198"/>
        <v>139.19</v>
      </c>
      <c r="Q3175" s="8" t="s">
        <v>8315</v>
      </c>
      <c r="R3175" t="s">
        <v>8316</v>
      </c>
      <c r="S3175" s="14">
        <f t="shared" si="199"/>
        <v>41878.878379629627</v>
      </c>
      <c r="T3175" s="14">
        <f t="shared" si="200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7"/>
        <v>101</v>
      </c>
      <c r="P3176">
        <f t="shared" si="198"/>
        <v>131.91</v>
      </c>
      <c r="Q3176" s="8" t="s">
        <v>8315</v>
      </c>
      <c r="R3176" t="s">
        <v>8316</v>
      </c>
      <c r="S3176" s="14">
        <f t="shared" si="199"/>
        <v>41862.864675925928</v>
      </c>
      <c r="T3176" s="14">
        <f t="shared" si="200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7"/>
        <v>110</v>
      </c>
      <c r="P3177">
        <f t="shared" si="198"/>
        <v>91.3</v>
      </c>
      <c r="Q3177" s="8" t="s">
        <v>8315</v>
      </c>
      <c r="R3177" t="s">
        <v>8316</v>
      </c>
      <c r="S3177" s="14">
        <f t="shared" si="199"/>
        <v>40531.886886574073</v>
      </c>
      <c r="T3177" s="14">
        <f t="shared" si="200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7"/>
        <v>115</v>
      </c>
      <c r="P3178">
        <f t="shared" si="198"/>
        <v>39.67</v>
      </c>
      <c r="Q3178" s="8" t="s">
        <v>8315</v>
      </c>
      <c r="R3178" t="s">
        <v>8316</v>
      </c>
      <c r="S3178" s="14">
        <f t="shared" si="199"/>
        <v>41477.930914351848</v>
      </c>
      <c r="T3178" s="14">
        <f t="shared" si="200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7"/>
        <v>117</v>
      </c>
      <c r="P3179">
        <f t="shared" si="198"/>
        <v>57.55</v>
      </c>
      <c r="Q3179" s="8" t="s">
        <v>8315</v>
      </c>
      <c r="R3179" t="s">
        <v>8316</v>
      </c>
      <c r="S3179" s="14">
        <f t="shared" si="199"/>
        <v>41781.666770833333</v>
      </c>
      <c r="T3179" s="14">
        <f t="shared" si="200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18">
        <v>1500</v>
      </c>
      <c r="E3180" s="1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ref="O3180:O3243" si="201">ROUND(E3180/D3180*100,0)</f>
        <v>172</v>
      </c>
      <c r="P3180">
        <f t="shared" ref="P3180:P3243" si="202">IFERROR(ROUND(E3180/L3180,2),0)</f>
        <v>33.03</v>
      </c>
      <c r="Q3180" s="8" t="s">
        <v>8315</v>
      </c>
      <c r="R3180" t="s">
        <v>8316</v>
      </c>
      <c r="S3180" s="14">
        <f t="shared" ref="S3180:S3243" si="203">(((J3180/60)/60)/24)+DATE(1970,1,1)</f>
        <v>41806.605034722219</v>
      </c>
      <c r="T3180" s="14">
        <f t="shared" ref="T3180:T3243" si="204">(((I3180/60)/60)/24)+DATE(1970,1,1)</f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01"/>
        <v>114</v>
      </c>
      <c r="P3181">
        <f t="shared" si="202"/>
        <v>77.34</v>
      </c>
      <c r="Q3181" s="8" t="s">
        <v>8315</v>
      </c>
      <c r="R3181" t="s">
        <v>8316</v>
      </c>
      <c r="S3181" s="14">
        <f t="shared" si="203"/>
        <v>41375.702210648145</v>
      </c>
      <c r="T3181" s="14">
        <f t="shared" si="204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18">
        <v>1200</v>
      </c>
      <c r="E3182" s="1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01"/>
        <v>120</v>
      </c>
      <c r="P3182">
        <f t="shared" si="202"/>
        <v>31.93</v>
      </c>
      <c r="Q3182" s="8" t="s">
        <v>8315</v>
      </c>
      <c r="R3182" t="s">
        <v>8316</v>
      </c>
      <c r="S3182" s="14">
        <f t="shared" si="203"/>
        <v>41780.412604166668</v>
      </c>
      <c r="T3182" s="14">
        <f t="shared" si="204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18">
        <v>500</v>
      </c>
      <c r="E3183" s="1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01"/>
        <v>109</v>
      </c>
      <c r="P3183">
        <f t="shared" si="202"/>
        <v>36.33</v>
      </c>
      <c r="Q3183" s="8" t="s">
        <v>8315</v>
      </c>
      <c r="R3183" t="s">
        <v>8316</v>
      </c>
      <c r="S3183" s="14">
        <f t="shared" si="203"/>
        <v>41779.310034722221</v>
      </c>
      <c r="T3183" s="14">
        <f t="shared" si="204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01"/>
        <v>101</v>
      </c>
      <c r="P3184">
        <f t="shared" si="202"/>
        <v>46.77</v>
      </c>
      <c r="Q3184" s="8" t="s">
        <v>8315</v>
      </c>
      <c r="R3184" t="s">
        <v>8316</v>
      </c>
      <c r="S3184" s="14">
        <f t="shared" si="203"/>
        <v>40883.949317129627</v>
      </c>
      <c r="T3184" s="14">
        <f t="shared" si="204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01"/>
        <v>109</v>
      </c>
      <c r="P3185">
        <f t="shared" si="202"/>
        <v>40.07</v>
      </c>
      <c r="Q3185" s="8" t="s">
        <v>8315</v>
      </c>
      <c r="R3185" t="s">
        <v>8316</v>
      </c>
      <c r="S3185" s="14">
        <f t="shared" si="203"/>
        <v>41491.79478009259</v>
      </c>
      <c r="T3185" s="14">
        <f t="shared" si="204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01"/>
        <v>107</v>
      </c>
      <c r="P3186">
        <f t="shared" si="202"/>
        <v>100.22</v>
      </c>
      <c r="Q3186" s="8" t="s">
        <v>8315</v>
      </c>
      <c r="R3186" t="s">
        <v>8316</v>
      </c>
      <c r="S3186" s="14">
        <f t="shared" si="203"/>
        <v>41791.993414351848</v>
      </c>
      <c r="T3186" s="14">
        <f t="shared" si="204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18">
        <v>1000</v>
      </c>
      <c r="E3187" s="1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01"/>
        <v>100</v>
      </c>
      <c r="P3187">
        <f t="shared" si="202"/>
        <v>41.67</v>
      </c>
      <c r="Q3187" s="8" t="s">
        <v>8315</v>
      </c>
      <c r="R3187" t="s">
        <v>8316</v>
      </c>
      <c r="S3187" s="14">
        <f t="shared" si="203"/>
        <v>41829.977326388893</v>
      </c>
      <c r="T3187" s="14">
        <f t="shared" si="204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18">
        <v>3200</v>
      </c>
      <c r="E3188" s="1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01"/>
        <v>102</v>
      </c>
      <c r="P3188">
        <f t="shared" si="202"/>
        <v>46.71</v>
      </c>
      <c r="Q3188" s="8" t="s">
        <v>8315</v>
      </c>
      <c r="R3188" t="s">
        <v>8316</v>
      </c>
      <c r="S3188" s="14">
        <f t="shared" si="203"/>
        <v>41868.924050925925</v>
      </c>
      <c r="T3188" s="14">
        <f t="shared" si="204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01"/>
        <v>116</v>
      </c>
      <c r="P3189">
        <f t="shared" si="202"/>
        <v>71.489999999999995</v>
      </c>
      <c r="Q3189" s="8" t="s">
        <v>8315</v>
      </c>
      <c r="R3189" t="s">
        <v>8316</v>
      </c>
      <c r="S3189" s="14">
        <f t="shared" si="203"/>
        <v>41835.666354166664</v>
      </c>
      <c r="T3189" s="14">
        <f t="shared" si="204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01"/>
        <v>65</v>
      </c>
      <c r="P3190">
        <f t="shared" si="202"/>
        <v>14.44</v>
      </c>
      <c r="Q3190" s="8" t="s">
        <v>8315</v>
      </c>
      <c r="R3190" t="s">
        <v>8357</v>
      </c>
      <c r="S3190" s="14">
        <f t="shared" si="203"/>
        <v>42144.415532407409</v>
      </c>
      <c r="T3190" s="14">
        <f t="shared" si="204"/>
        <v>42165.415532407409</v>
      </c>
      <c r="U3190">
        <f>YEAR(S:S)</f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01"/>
        <v>12</v>
      </c>
      <c r="P3191">
        <f t="shared" si="202"/>
        <v>356.84</v>
      </c>
      <c r="Q3191" s="8" t="s">
        <v>8315</v>
      </c>
      <c r="R3191" t="s">
        <v>8357</v>
      </c>
      <c r="S3191" s="14">
        <f t="shared" si="203"/>
        <v>42118.346435185187</v>
      </c>
      <c r="T3191" s="14">
        <f t="shared" si="204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01"/>
        <v>0</v>
      </c>
      <c r="P3192">
        <f t="shared" si="202"/>
        <v>0</v>
      </c>
      <c r="Q3192" s="8" t="s">
        <v>8315</v>
      </c>
      <c r="R3192" t="s">
        <v>8357</v>
      </c>
      <c r="S3192" s="14">
        <f t="shared" si="203"/>
        <v>42683.151331018518</v>
      </c>
      <c r="T3192" s="14">
        <f t="shared" si="204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01"/>
        <v>4</v>
      </c>
      <c r="P3193">
        <f t="shared" si="202"/>
        <v>37.75</v>
      </c>
      <c r="Q3193" s="8" t="s">
        <v>8315</v>
      </c>
      <c r="R3193" t="s">
        <v>8357</v>
      </c>
      <c r="S3193" s="14">
        <f t="shared" si="203"/>
        <v>42538.755428240736</v>
      </c>
      <c r="T3193" s="14">
        <f t="shared" si="204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01"/>
        <v>1</v>
      </c>
      <c r="P3194">
        <f t="shared" si="202"/>
        <v>12.75</v>
      </c>
      <c r="Q3194" s="8" t="s">
        <v>8315</v>
      </c>
      <c r="R3194" t="s">
        <v>8357</v>
      </c>
      <c r="S3194" s="14">
        <f t="shared" si="203"/>
        <v>42018.94049768518</v>
      </c>
      <c r="T3194" s="14">
        <f t="shared" si="204"/>
        <v>42063.916666666672</v>
      </c>
      <c r="U3194">
        <f t="shared" ref="U3194:U3195" si="205">YEAR(S:S)</f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01"/>
        <v>12</v>
      </c>
      <c r="P3195">
        <f t="shared" si="202"/>
        <v>24.46</v>
      </c>
      <c r="Q3195" s="8" t="s">
        <v>8315</v>
      </c>
      <c r="R3195" t="s">
        <v>8357</v>
      </c>
      <c r="S3195" s="14">
        <f t="shared" si="203"/>
        <v>42010.968240740738</v>
      </c>
      <c r="T3195" s="14">
        <f t="shared" si="204"/>
        <v>42055.968240740738</v>
      </c>
      <c r="U3195">
        <f t="shared" si="205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01"/>
        <v>0</v>
      </c>
      <c r="P3196">
        <f t="shared" si="202"/>
        <v>0</v>
      </c>
      <c r="Q3196" s="8" t="s">
        <v>8315</v>
      </c>
      <c r="R3196" t="s">
        <v>8357</v>
      </c>
      <c r="S3196" s="14">
        <f t="shared" si="203"/>
        <v>42182.062476851846</v>
      </c>
      <c r="T3196" s="14">
        <f t="shared" si="204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01"/>
        <v>59</v>
      </c>
      <c r="P3197">
        <f t="shared" si="202"/>
        <v>53.08</v>
      </c>
      <c r="Q3197" s="8" t="s">
        <v>8315</v>
      </c>
      <c r="R3197" t="s">
        <v>8357</v>
      </c>
      <c r="S3197" s="14">
        <f t="shared" si="203"/>
        <v>42017.594236111108</v>
      </c>
      <c r="T3197" s="14">
        <f t="shared" si="204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01"/>
        <v>0</v>
      </c>
      <c r="P3198">
        <f t="shared" si="202"/>
        <v>300</v>
      </c>
      <c r="Q3198" s="8" t="s">
        <v>8315</v>
      </c>
      <c r="R3198" t="s">
        <v>8357</v>
      </c>
      <c r="S3198" s="14">
        <f t="shared" si="203"/>
        <v>42157.598090277781</v>
      </c>
      <c r="T3198" s="14">
        <f t="shared" si="204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01"/>
        <v>11</v>
      </c>
      <c r="P3199">
        <f t="shared" si="202"/>
        <v>286.25</v>
      </c>
      <c r="Q3199" s="8" t="s">
        <v>8315</v>
      </c>
      <c r="R3199" t="s">
        <v>8357</v>
      </c>
      <c r="S3199" s="14">
        <f t="shared" si="203"/>
        <v>42009.493263888886</v>
      </c>
      <c r="T3199" s="14">
        <f t="shared" si="204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01"/>
        <v>0</v>
      </c>
      <c r="P3200">
        <f t="shared" si="202"/>
        <v>36.67</v>
      </c>
      <c r="Q3200" s="8" t="s">
        <v>8315</v>
      </c>
      <c r="R3200" t="s">
        <v>8357</v>
      </c>
      <c r="S3200" s="14">
        <f t="shared" si="203"/>
        <v>42013.424502314811</v>
      </c>
      <c r="T3200" s="14">
        <f t="shared" si="204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01"/>
        <v>52</v>
      </c>
      <c r="P3201">
        <f t="shared" si="202"/>
        <v>49.21</v>
      </c>
      <c r="Q3201" s="8" t="s">
        <v>8315</v>
      </c>
      <c r="R3201" t="s">
        <v>8357</v>
      </c>
      <c r="S3201" s="14">
        <f t="shared" si="203"/>
        <v>41858.761782407404</v>
      </c>
      <c r="T3201" s="14">
        <f t="shared" si="204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01"/>
        <v>0</v>
      </c>
      <c r="P3202">
        <f t="shared" si="202"/>
        <v>1</v>
      </c>
      <c r="Q3202" s="8" t="s">
        <v>8315</v>
      </c>
      <c r="R3202" t="s">
        <v>8357</v>
      </c>
      <c r="S3202" s="14">
        <f t="shared" si="203"/>
        <v>42460.320613425924</v>
      </c>
      <c r="T3202" s="14">
        <f t="shared" si="204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si="202"/>
        <v>12.5</v>
      </c>
      <c r="Q3203" s="8" t="s">
        <v>8315</v>
      </c>
      <c r="R3203" t="s">
        <v>8357</v>
      </c>
      <c r="S3203" s="14">
        <f t="shared" si="203"/>
        <v>41861.767094907409</v>
      </c>
      <c r="T3203" s="14">
        <f t="shared" si="204"/>
        <v>41882.767094907409</v>
      </c>
      <c r="U3203">
        <f>YEAR(S:S)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8" t="s">
        <v>8315</v>
      </c>
      <c r="R3204" t="s">
        <v>8357</v>
      </c>
      <c r="S3204" s="14">
        <f t="shared" si="203"/>
        <v>42293.853541666671</v>
      </c>
      <c r="T3204" s="14">
        <f t="shared" si="20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8" t="s">
        <v>8315</v>
      </c>
      <c r="R3205" t="s">
        <v>8357</v>
      </c>
      <c r="S3205" s="14">
        <f t="shared" si="203"/>
        <v>42242.988680555558</v>
      </c>
      <c r="T3205" s="14">
        <f t="shared" si="20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8" t="s">
        <v>8315</v>
      </c>
      <c r="R3206" t="s">
        <v>8357</v>
      </c>
      <c r="S3206" s="14">
        <f t="shared" si="203"/>
        <v>42172.686099537037</v>
      </c>
      <c r="T3206" s="14">
        <f t="shared" si="20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8" t="s">
        <v>8315</v>
      </c>
      <c r="R3207" t="s">
        <v>8357</v>
      </c>
      <c r="S3207" s="14">
        <f t="shared" si="203"/>
        <v>42095.374675925923</v>
      </c>
      <c r="T3207" s="14">
        <f t="shared" si="204"/>
        <v>42125.374675925923</v>
      </c>
      <c r="U3207">
        <f>YEAR(S:S)</f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8" t="s">
        <v>8315</v>
      </c>
      <c r="R3208" t="s">
        <v>8357</v>
      </c>
      <c r="S3208" s="14">
        <f t="shared" si="203"/>
        <v>42236.276053240741</v>
      </c>
      <c r="T3208" s="14">
        <f t="shared" si="20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8" t="s">
        <v>8315</v>
      </c>
      <c r="R3209" t="s">
        <v>8357</v>
      </c>
      <c r="S3209" s="14">
        <f t="shared" si="203"/>
        <v>42057.277858796297</v>
      </c>
      <c r="T3209" s="14">
        <f t="shared" si="20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8" t="s">
        <v>8315</v>
      </c>
      <c r="R3210" t="s">
        <v>8316</v>
      </c>
      <c r="S3210" s="14">
        <f t="shared" si="203"/>
        <v>41827.605057870373</v>
      </c>
      <c r="T3210" s="14">
        <f t="shared" si="20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8" t="s">
        <v>8315</v>
      </c>
      <c r="R3211" t="s">
        <v>8316</v>
      </c>
      <c r="S3211" s="14">
        <f t="shared" si="203"/>
        <v>41778.637245370373</v>
      </c>
      <c r="T3211" s="14">
        <f t="shared" si="20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8" t="s">
        <v>8315</v>
      </c>
      <c r="R3212" t="s">
        <v>8316</v>
      </c>
      <c r="S3212" s="14">
        <f t="shared" si="203"/>
        <v>41013.936562499999</v>
      </c>
      <c r="T3212" s="14">
        <f t="shared" si="20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8" t="s">
        <v>8315</v>
      </c>
      <c r="R3213" t="s">
        <v>8316</v>
      </c>
      <c r="S3213" s="14">
        <f t="shared" si="203"/>
        <v>41834.586574074077</v>
      </c>
      <c r="T3213" s="14">
        <f t="shared" si="20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8" t="s">
        <v>8315</v>
      </c>
      <c r="R3214" t="s">
        <v>8316</v>
      </c>
      <c r="S3214" s="14">
        <f t="shared" si="203"/>
        <v>41829.795729166668</v>
      </c>
      <c r="T3214" s="14">
        <f t="shared" si="20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18">
        <v>6000</v>
      </c>
      <c r="E3215" s="1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8" t="s">
        <v>8315</v>
      </c>
      <c r="R3215" t="s">
        <v>8316</v>
      </c>
      <c r="S3215" s="14">
        <f t="shared" si="203"/>
        <v>42171.763414351852</v>
      </c>
      <c r="T3215" s="14">
        <f t="shared" si="20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18">
        <v>12000</v>
      </c>
      <c r="E3216" s="1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8" t="s">
        <v>8315</v>
      </c>
      <c r="R3216" t="s">
        <v>8316</v>
      </c>
      <c r="S3216" s="14">
        <f t="shared" si="203"/>
        <v>42337.792511574073</v>
      </c>
      <c r="T3216" s="14">
        <f t="shared" si="204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8" t="s">
        <v>8315</v>
      </c>
      <c r="R3217" t="s">
        <v>8316</v>
      </c>
      <c r="S3217" s="14">
        <f t="shared" si="203"/>
        <v>42219.665173611109</v>
      </c>
      <c r="T3217" s="14">
        <f t="shared" si="204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18">
        <v>2000</v>
      </c>
      <c r="E3218" s="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8" t="s">
        <v>8315</v>
      </c>
      <c r="R3218" t="s">
        <v>8316</v>
      </c>
      <c r="S3218" s="14">
        <f t="shared" si="203"/>
        <v>42165.462627314817</v>
      </c>
      <c r="T3218" s="14">
        <f t="shared" si="204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8" t="s">
        <v>8315</v>
      </c>
      <c r="R3219" t="s">
        <v>8316</v>
      </c>
      <c r="S3219" s="14">
        <f t="shared" si="203"/>
        <v>42648.546111111107</v>
      </c>
      <c r="T3219" s="14">
        <f t="shared" si="204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18">
        <v>12000</v>
      </c>
      <c r="E3220" s="1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8" t="s">
        <v>8315</v>
      </c>
      <c r="R3220" t="s">
        <v>8316</v>
      </c>
      <c r="S3220" s="14">
        <f t="shared" si="203"/>
        <v>41971.002152777779</v>
      </c>
      <c r="T3220" s="14">
        <f t="shared" si="204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8" t="s">
        <v>8315</v>
      </c>
      <c r="R3221" t="s">
        <v>8316</v>
      </c>
      <c r="S3221" s="14">
        <f t="shared" si="203"/>
        <v>42050.983182870375</v>
      </c>
      <c r="T3221" s="14">
        <f t="shared" si="204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8" t="s">
        <v>8315</v>
      </c>
      <c r="R3222" t="s">
        <v>8316</v>
      </c>
      <c r="S3222" s="14">
        <f t="shared" si="203"/>
        <v>42772.833379629628</v>
      </c>
      <c r="T3222" s="14">
        <f t="shared" si="204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18">
        <v>4000</v>
      </c>
      <c r="E3223" s="1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8" t="s">
        <v>8315</v>
      </c>
      <c r="R3223" t="s">
        <v>8316</v>
      </c>
      <c r="S3223" s="14">
        <f t="shared" si="203"/>
        <v>42155.696793981479</v>
      </c>
      <c r="T3223" s="14">
        <f t="shared" si="204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8" t="s">
        <v>8315</v>
      </c>
      <c r="R3224" t="s">
        <v>8316</v>
      </c>
      <c r="S3224" s="14">
        <f t="shared" si="203"/>
        <v>42270.582141203704</v>
      </c>
      <c r="T3224" s="14">
        <f t="shared" si="204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8" t="s">
        <v>8315</v>
      </c>
      <c r="R3225" t="s">
        <v>8316</v>
      </c>
      <c r="S3225" s="14">
        <f t="shared" si="203"/>
        <v>42206.835370370376</v>
      </c>
      <c r="T3225" s="14">
        <f t="shared" si="204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8" t="s">
        <v>8315</v>
      </c>
      <c r="R3226" t="s">
        <v>8316</v>
      </c>
      <c r="S3226" s="14">
        <f t="shared" si="203"/>
        <v>42697.850844907407</v>
      </c>
      <c r="T3226" s="14">
        <f t="shared" si="204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8" t="s">
        <v>8315</v>
      </c>
      <c r="R3227" t="s">
        <v>8316</v>
      </c>
      <c r="S3227" s="14">
        <f t="shared" si="203"/>
        <v>42503.559467592597</v>
      </c>
      <c r="T3227" s="14">
        <f t="shared" si="204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18">
        <v>1200</v>
      </c>
      <c r="E3228" s="1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8" t="s">
        <v>8315</v>
      </c>
      <c r="R3228" t="s">
        <v>8316</v>
      </c>
      <c r="S3228" s="14">
        <f t="shared" si="203"/>
        <v>42277.583472222221</v>
      </c>
      <c r="T3228" s="14">
        <f t="shared" si="204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18">
        <v>1200</v>
      </c>
      <c r="E3229" s="1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8" t="s">
        <v>8315</v>
      </c>
      <c r="R3229" t="s">
        <v>8316</v>
      </c>
      <c r="S3229" s="14">
        <f t="shared" si="203"/>
        <v>42722.882361111115</v>
      </c>
      <c r="T3229" s="14">
        <f t="shared" si="204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8" t="s">
        <v>8315</v>
      </c>
      <c r="R3230" t="s">
        <v>8316</v>
      </c>
      <c r="S3230" s="14">
        <f t="shared" si="203"/>
        <v>42323.70930555556</v>
      </c>
      <c r="T3230" s="14">
        <f t="shared" si="204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8" t="s">
        <v>8315</v>
      </c>
      <c r="R3231" t="s">
        <v>8316</v>
      </c>
      <c r="S3231" s="14">
        <f t="shared" si="203"/>
        <v>41933.291643518518</v>
      </c>
      <c r="T3231" s="14">
        <f t="shared" si="204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8" t="s">
        <v>8315</v>
      </c>
      <c r="R3232" t="s">
        <v>8316</v>
      </c>
      <c r="S3232" s="14">
        <f t="shared" si="203"/>
        <v>41898.168125000004</v>
      </c>
      <c r="T3232" s="14">
        <f t="shared" si="204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8" t="s">
        <v>8315</v>
      </c>
      <c r="R3233" t="s">
        <v>8316</v>
      </c>
      <c r="S3233" s="14">
        <f t="shared" si="203"/>
        <v>42446.943831018521</v>
      </c>
      <c r="T3233" s="14">
        <f t="shared" si="204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8" t="s">
        <v>8315</v>
      </c>
      <c r="R3234" t="s">
        <v>8316</v>
      </c>
      <c r="S3234" s="14">
        <f t="shared" si="203"/>
        <v>42463.81385416667</v>
      </c>
      <c r="T3234" s="14">
        <f t="shared" si="204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8" t="s">
        <v>8315</v>
      </c>
      <c r="R3235" t="s">
        <v>8316</v>
      </c>
      <c r="S3235" s="14">
        <f t="shared" si="203"/>
        <v>42766.805034722223</v>
      </c>
      <c r="T3235" s="14">
        <f t="shared" si="204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18">
        <v>4000</v>
      </c>
      <c r="E3236" s="1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8" t="s">
        <v>8315</v>
      </c>
      <c r="R3236" t="s">
        <v>8316</v>
      </c>
      <c r="S3236" s="14">
        <f t="shared" si="203"/>
        <v>42734.789444444439</v>
      </c>
      <c r="T3236" s="14">
        <f t="shared" si="204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8" t="s">
        <v>8315</v>
      </c>
      <c r="R3237" t="s">
        <v>8316</v>
      </c>
      <c r="S3237" s="14">
        <f t="shared" si="203"/>
        <v>42522.347812499997</v>
      </c>
      <c r="T3237" s="14">
        <f t="shared" si="204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8" t="s">
        <v>8315</v>
      </c>
      <c r="R3238" t="s">
        <v>8316</v>
      </c>
      <c r="S3238" s="14">
        <f t="shared" si="203"/>
        <v>42702.917048611111</v>
      </c>
      <c r="T3238" s="14">
        <f t="shared" si="204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8" t="s">
        <v>8315</v>
      </c>
      <c r="R3239" t="s">
        <v>8316</v>
      </c>
      <c r="S3239" s="14">
        <f t="shared" si="203"/>
        <v>42252.474351851852</v>
      </c>
      <c r="T3239" s="14">
        <f t="shared" si="204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18">
        <v>2800</v>
      </c>
      <c r="E3240" s="1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8" t="s">
        <v>8315</v>
      </c>
      <c r="R3240" t="s">
        <v>8316</v>
      </c>
      <c r="S3240" s="14">
        <f t="shared" si="203"/>
        <v>42156.510393518518</v>
      </c>
      <c r="T3240" s="14">
        <f t="shared" si="204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18">
        <v>5862</v>
      </c>
      <c r="E3241" s="1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8" t="s">
        <v>8315</v>
      </c>
      <c r="R3241" t="s">
        <v>8316</v>
      </c>
      <c r="S3241" s="14">
        <f t="shared" si="203"/>
        <v>42278.089039351849</v>
      </c>
      <c r="T3241" s="14">
        <f t="shared" si="204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18">
        <v>3000</v>
      </c>
      <c r="E3242" s="1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8" t="s">
        <v>8315</v>
      </c>
      <c r="R3242" t="s">
        <v>8316</v>
      </c>
      <c r="S3242" s="14">
        <f t="shared" si="203"/>
        <v>42754.693842592591</v>
      </c>
      <c r="T3242" s="14">
        <f t="shared" si="204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8" t="s">
        <v>8315</v>
      </c>
      <c r="R3243" t="s">
        <v>8316</v>
      </c>
      <c r="S3243" s="14">
        <f t="shared" si="203"/>
        <v>41893.324884259258</v>
      </c>
      <c r="T3243" s="14">
        <f t="shared" si="204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ref="O3244:O3307" si="206">ROUND(E3244/D3244*100,0)</f>
        <v>127</v>
      </c>
      <c r="P3244">
        <f t="shared" ref="P3244:P3307" si="207">IFERROR(ROUND(E3244/L3244,2),0)</f>
        <v>69.569999999999993</v>
      </c>
      <c r="Q3244" s="8" t="s">
        <v>8315</v>
      </c>
      <c r="R3244" t="s">
        <v>8316</v>
      </c>
      <c r="S3244" s="14">
        <f t="shared" ref="S3244:S3307" si="208">(((J3244/60)/60)/24)+DATE(1970,1,1)</f>
        <v>41871.755694444444</v>
      </c>
      <c r="T3244" s="14">
        <f t="shared" ref="T3244:T3307" si="209">(((I3244/60)/60)/24)+DATE(1970,1,1)</f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6"/>
        <v>103</v>
      </c>
      <c r="P3245">
        <f t="shared" si="207"/>
        <v>115.87</v>
      </c>
      <c r="Q3245" s="8" t="s">
        <v>8315</v>
      </c>
      <c r="R3245" t="s">
        <v>8316</v>
      </c>
      <c r="S3245" s="14">
        <f t="shared" si="208"/>
        <v>42262.096782407403</v>
      </c>
      <c r="T3245" s="14">
        <f t="shared" si="209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18">
        <v>1600</v>
      </c>
      <c r="E3246" s="1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6"/>
        <v>103</v>
      </c>
      <c r="P3246">
        <f t="shared" si="207"/>
        <v>23.87</v>
      </c>
      <c r="Q3246" s="8" t="s">
        <v>8315</v>
      </c>
      <c r="R3246" t="s">
        <v>8316</v>
      </c>
      <c r="S3246" s="14">
        <f t="shared" si="208"/>
        <v>42675.694236111114</v>
      </c>
      <c r="T3246" s="14">
        <f t="shared" si="209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6"/>
        <v>104</v>
      </c>
      <c r="P3247">
        <f t="shared" si="207"/>
        <v>81.13</v>
      </c>
      <c r="Q3247" s="8" t="s">
        <v>8315</v>
      </c>
      <c r="R3247" t="s">
        <v>8316</v>
      </c>
      <c r="S3247" s="14">
        <f t="shared" si="208"/>
        <v>42135.60020833333</v>
      </c>
      <c r="T3247" s="14">
        <f t="shared" si="209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6"/>
        <v>111</v>
      </c>
      <c r="P3248">
        <f t="shared" si="207"/>
        <v>57.63</v>
      </c>
      <c r="Q3248" s="8" t="s">
        <v>8315</v>
      </c>
      <c r="R3248" t="s">
        <v>8316</v>
      </c>
      <c r="S3248" s="14">
        <f t="shared" si="208"/>
        <v>42230.472222222219</v>
      </c>
      <c r="T3248" s="14">
        <f t="shared" si="209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18">
        <v>2500</v>
      </c>
      <c r="E3249" s="1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6"/>
        <v>106</v>
      </c>
      <c r="P3249">
        <f t="shared" si="207"/>
        <v>46.43</v>
      </c>
      <c r="Q3249" s="8" t="s">
        <v>8315</v>
      </c>
      <c r="R3249" t="s">
        <v>8316</v>
      </c>
      <c r="S3249" s="14">
        <f t="shared" si="208"/>
        <v>42167.434166666666</v>
      </c>
      <c r="T3249" s="14">
        <f t="shared" si="209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6"/>
        <v>101</v>
      </c>
      <c r="P3250">
        <f t="shared" si="207"/>
        <v>60.48</v>
      </c>
      <c r="Q3250" s="8" t="s">
        <v>8315</v>
      </c>
      <c r="R3250" t="s">
        <v>8316</v>
      </c>
      <c r="S3250" s="14">
        <f t="shared" si="208"/>
        <v>42068.888391203705</v>
      </c>
      <c r="T3250" s="14">
        <f t="shared" si="209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6"/>
        <v>105</v>
      </c>
      <c r="P3251">
        <f t="shared" si="207"/>
        <v>65.58</v>
      </c>
      <c r="Q3251" s="8" t="s">
        <v>8315</v>
      </c>
      <c r="R3251" t="s">
        <v>8316</v>
      </c>
      <c r="S3251" s="14">
        <f t="shared" si="208"/>
        <v>42145.746689814812</v>
      </c>
      <c r="T3251" s="14">
        <f t="shared" si="209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6"/>
        <v>102</v>
      </c>
      <c r="P3252">
        <f t="shared" si="207"/>
        <v>119.19</v>
      </c>
      <c r="Q3252" s="8" t="s">
        <v>8315</v>
      </c>
      <c r="R3252" t="s">
        <v>8316</v>
      </c>
      <c r="S3252" s="14">
        <f t="shared" si="208"/>
        <v>41918.742175925923</v>
      </c>
      <c r="T3252" s="14">
        <f t="shared" si="209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6"/>
        <v>111</v>
      </c>
      <c r="P3253">
        <f t="shared" si="207"/>
        <v>83.05</v>
      </c>
      <c r="Q3253" s="8" t="s">
        <v>8315</v>
      </c>
      <c r="R3253" t="s">
        <v>8316</v>
      </c>
      <c r="S3253" s="14">
        <f t="shared" si="208"/>
        <v>42146.731087962966</v>
      </c>
      <c r="T3253" s="14">
        <f t="shared" si="209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18">
        <v>2250</v>
      </c>
      <c r="E3254" s="1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6"/>
        <v>128</v>
      </c>
      <c r="P3254">
        <f t="shared" si="207"/>
        <v>57.52</v>
      </c>
      <c r="Q3254" s="8" t="s">
        <v>8315</v>
      </c>
      <c r="R3254" t="s">
        <v>8316</v>
      </c>
      <c r="S3254" s="14">
        <f t="shared" si="208"/>
        <v>42590.472685185188</v>
      </c>
      <c r="T3254" s="14">
        <f t="shared" si="209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6"/>
        <v>102</v>
      </c>
      <c r="P3255">
        <f t="shared" si="207"/>
        <v>177.09</v>
      </c>
      <c r="Q3255" s="8" t="s">
        <v>8315</v>
      </c>
      <c r="R3255" t="s">
        <v>8316</v>
      </c>
      <c r="S3255" s="14">
        <f t="shared" si="208"/>
        <v>42602.576712962968</v>
      </c>
      <c r="T3255" s="14">
        <f t="shared" si="209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18">
        <v>13000</v>
      </c>
      <c r="E3256" s="1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6"/>
        <v>101</v>
      </c>
      <c r="P3256">
        <f t="shared" si="207"/>
        <v>70.77</v>
      </c>
      <c r="Q3256" s="8" t="s">
        <v>8315</v>
      </c>
      <c r="R3256" t="s">
        <v>8316</v>
      </c>
      <c r="S3256" s="14">
        <f t="shared" si="208"/>
        <v>42059.085752314815</v>
      </c>
      <c r="T3256" s="14">
        <f t="shared" si="209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18">
        <v>300</v>
      </c>
      <c r="E3257" s="1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6"/>
        <v>175</v>
      </c>
      <c r="P3257">
        <f t="shared" si="207"/>
        <v>29.17</v>
      </c>
      <c r="Q3257" s="8" t="s">
        <v>8315</v>
      </c>
      <c r="R3257" t="s">
        <v>8316</v>
      </c>
      <c r="S3257" s="14">
        <f t="shared" si="208"/>
        <v>41889.768229166664</v>
      </c>
      <c r="T3257" s="14">
        <f t="shared" si="209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6"/>
        <v>128</v>
      </c>
      <c r="P3258">
        <f t="shared" si="207"/>
        <v>72.760000000000005</v>
      </c>
      <c r="Q3258" s="8" t="s">
        <v>8315</v>
      </c>
      <c r="R3258" t="s">
        <v>8316</v>
      </c>
      <c r="S3258" s="14">
        <f t="shared" si="208"/>
        <v>42144.573807870373</v>
      </c>
      <c r="T3258" s="14">
        <f t="shared" si="209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18">
        <v>2000</v>
      </c>
      <c r="E3259" s="1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6"/>
        <v>106</v>
      </c>
      <c r="P3259">
        <f t="shared" si="207"/>
        <v>51.85</v>
      </c>
      <c r="Q3259" s="8" t="s">
        <v>8315</v>
      </c>
      <c r="R3259" t="s">
        <v>8316</v>
      </c>
      <c r="S3259" s="14">
        <f t="shared" si="208"/>
        <v>42758.559629629628</v>
      </c>
      <c r="T3259" s="14">
        <f t="shared" si="209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6"/>
        <v>105</v>
      </c>
      <c r="P3260">
        <f t="shared" si="207"/>
        <v>98.2</v>
      </c>
      <c r="Q3260" s="8" t="s">
        <v>8315</v>
      </c>
      <c r="R3260" t="s">
        <v>8316</v>
      </c>
      <c r="S3260" s="14">
        <f t="shared" si="208"/>
        <v>41982.887280092589</v>
      </c>
      <c r="T3260" s="14">
        <f t="shared" si="209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6"/>
        <v>106</v>
      </c>
      <c r="P3261">
        <f t="shared" si="207"/>
        <v>251.74</v>
      </c>
      <c r="Q3261" s="8" t="s">
        <v>8315</v>
      </c>
      <c r="R3261" t="s">
        <v>8316</v>
      </c>
      <c r="S3261" s="14">
        <f t="shared" si="208"/>
        <v>42614.760937500003</v>
      </c>
      <c r="T3261" s="14">
        <f t="shared" si="209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6"/>
        <v>109</v>
      </c>
      <c r="P3262">
        <f t="shared" si="207"/>
        <v>74.819999999999993</v>
      </c>
      <c r="Q3262" s="8" t="s">
        <v>8315</v>
      </c>
      <c r="R3262" t="s">
        <v>8316</v>
      </c>
      <c r="S3262" s="14">
        <f t="shared" si="208"/>
        <v>42303.672662037032</v>
      </c>
      <c r="T3262" s="14">
        <f t="shared" si="209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6"/>
        <v>100</v>
      </c>
      <c r="P3263">
        <f t="shared" si="207"/>
        <v>67.650000000000006</v>
      </c>
      <c r="Q3263" s="8" t="s">
        <v>8315</v>
      </c>
      <c r="R3263" t="s">
        <v>8316</v>
      </c>
      <c r="S3263" s="14">
        <f t="shared" si="208"/>
        <v>42171.725416666668</v>
      </c>
      <c r="T3263" s="14">
        <f t="shared" si="209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6"/>
        <v>103</v>
      </c>
      <c r="P3264">
        <f t="shared" si="207"/>
        <v>93.81</v>
      </c>
      <c r="Q3264" s="8" t="s">
        <v>8315</v>
      </c>
      <c r="R3264" t="s">
        <v>8316</v>
      </c>
      <c r="S3264" s="14">
        <f t="shared" si="208"/>
        <v>41964.315532407403</v>
      </c>
      <c r="T3264" s="14">
        <f t="shared" si="209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6"/>
        <v>112</v>
      </c>
      <c r="P3265">
        <f t="shared" si="207"/>
        <v>41.24</v>
      </c>
      <c r="Q3265" s="8" t="s">
        <v>8315</v>
      </c>
      <c r="R3265" t="s">
        <v>8316</v>
      </c>
      <c r="S3265" s="14">
        <f t="shared" si="208"/>
        <v>42284.516064814816</v>
      </c>
      <c r="T3265" s="14">
        <f t="shared" si="209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6"/>
        <v>103</v>
      </c>
      <c r="P3266">
        <f t="shared" si="207"/>
        <v>52.55</v>
      </c>
      <c r="Q3266" s="8" t="s">
        <v>8315</v>
      </c>
      <c r="R3266" t="s">
        <v>8316</v>
      </c>
      <c r="S3266" s="14">
        <f t="shared" si="208"/>
        <v>42016.800208333334</v>
      </c>
      <c r="T3266" s="14">
        <f t="shared" si="209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6"/>
        <v>164</v>
      </c>
      <c r="P3267">
        <f t="shared" si="207"/>
        <v>70.290000000000006</v>
      </c>
      <c r="Q3267" s="8" t="s">
        <v>8315</v>
      </c>
      <c r="R3267" t="s">
        <v>8316</v>
      </c>
      <c r="S3267" s="14">
        <f t="shared" si="208"/>
        <v>42311.711979166663</v>
      </c>
      <c r="T3267" s="14">
        <f t="shared" si="209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6"/>
        <v>131</v>
      </c>
      <c r="P3268">
        <f t="shared" si="207"/>
        <v>48.33</v>
      </c>
      <c r="Q3268" s="8" t="s">
        <v>8315</v>
      </c>
      <c r="R3268" t="s">
        <v>8316</v>
      </c>
      <c r="S3268" s="14">
        <f t="shared" si="208"/>
        <v>42136.536134259266</v>
      </c>
      <c r="T3268" s="14">
        <f t="shared" si="209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6"/>
        <v>102</v>
      </c>
      <c r="P3269">
        <f t="shared" si="207"/>
        <v>53.18</v>
      </c>
      <c r="Q3269" s="8" t="s">
        <v>8315</v>
      </c>
      <c r="R3269" t="s">
        <v>8316</v>
      </c>
      <c r="S3269" s="14">
        <f t="shared" si="208"/>
        <v>42172.757638888885</v>
      </c>
      <c r="T3269" s="14">
        <f t="shared" si="209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6"/>
        <v>128</v>
      </c>
      <c r="P3270">
        <f t="shared" si="207"/>
        <v>60.95</v>
      </c>
      <c r="Q3270" s="8" t="s">
        <v>8315</v>
      </c>
      <c r="R3270" t="s">
        <v>8316</v>
      </c>
      <c r="S3270" s="14">
        <f t="shared" si="208"/>
        <v>42590.90425925926</v>
      </c>
      <c r="T3270" s="14">
        <f t="shared" si="209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18">
        <v>8000</v>
      </c>
      <c r="E3271" s="1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6"/>
        <v>102</v>
      </c>
      <c r="P3271">
        <f t="shared" si="207"/>
        <v>116</v>
      </c>
      <c r="Q3271" s="8" t="s">
        <v>8315</v>
      </c>
      <c r="R3271" t="s">
        <v>8316</v>
      </c>
      <c r="S3271" s="14">
        <f t="shared" si="208"/>
        <v>42137.395798611105</v>
      </c>
      <c r="T3271" s="14">
        <f t="shared" si="209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18">
        <v>1800</v>
      </c>
      <c r="E3272" s="1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6"/>
        <v>102</v>
      </c>
      <c r="P3272">
        <f t="shared" si="207"/>
        <v>61</v>
      </c>
      <c r="Q3272" s="8" t="s">
        <v>8315</v>
      </c>
      <c r="R3272" t="s">
        <v>8316</v>
      </c>
      <c r="S3272" s="14">
        <f t="shared" si="208"/>
        <v>42167.533159722225</v>
      </c>
      <c r="T3272" s="14">
        <f t="shared" si="209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18">
        <v>1500</v>
      </c>
      <c r="E3273" s="1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6"/>
        <v>130</v>
      </c>
      <c r="P3273">
        <f t="shared" si="207"/>
        <v>38.24</v>
      </c>
      <c r="Q3273" s="8" t="s">
        <v>8315</v>
      </c>
      <c r="R3273" t="s">
        <v>8316</v>
      </c>
      <c r="S3273" s="14">
        <f t="shared" si="208"/>
        <v>41915.437210648146</v>
      </c>
      <c r="T3273" s="14">
        <f t="shared" si="209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6"/>
        <v>154</v>
      </c>
      <c r="P3274">
        <f t="shared" si="207"/>
        <v>106.5</v>
      </c>
      <c r="Q3274" s="8" t="s">
        <v>8315</v>
      </c>
      <c r="R3274" t="s">
        <v>8316</v>
      </c>
      <c r="S3274" s="14">
        <f t="shared" si="208"/>
        <v>42284.500104166669</v>
      </c>
      <c r="T3274" s="14">
        <f t="shared" si="209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6"/>
        <v>107</v>
      </c>
      <c r="P3275">
        <f t="shared" si="207"/>
        <v>204.57</v>
      </c>
      <c r="Q3275" s="8" t="s">
        <v>8315</v>
      </c>
      <c r="R3275" t="s">
        <v>8316</v>
      </c>
      <c r="S3275" s="14">
        <f t="shared" si="208"/>
        <v>42611.801412037035</v>
      </c>
      <c r="T3275" s="14">
        <f t="shared" si="209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6"/>
        <v>101</v>
      </c>
      <c r="P3276">
        <f t="shared" si="207"/>
        <v>54.91</v>
      </c>
      <c r="Q3276" s="8" t="s">
        <v>8315</v>
      </c>
      <c r="R3276" t="s">
        <v>8316</v>
      </c>
      <c r="S3276" s="14">
        <f t="shared" si="208"/>
        <v>42400.704537037032</v>
      </c>
      <c r="T3276" s="14">
        <f t="shared" si="209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6"/>
        <v>100</v>
      </c>
      <c r="P3277">
        <f t="shared" si="207"/>
        <v>150.41999999999999</v>
      </c>
      <c r="Q3277" s="8" t="s">
        <v>8315</v>
      </c>
      <c r="R3277" t="s">
        <v>8316</v>
      </c>
      <c r="S3277" s="14">
        <f t="shared" si="208"/>
        <v>42017.88045138889</v>
      </c>
      <c r="T3277" s="14">
        <f t="shared" si="209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6"/>
        <v>117</v>
      </c>
      <c r="P3278">
        <f t="shared" si="207"/>
        <v>52.58</v>
      </c>
      <c r="Q3278" s="8" t="s">
        <v>8315</v>
      </c>
      <c r="R3278" t="s">
        <v>8316</v>
      </c>
      <c r="S3278" s="14">
        <f t="shared" si="208"/>
        <v>42426.949988425928</v>
      </c>
      <c r="T3278" s="14">
        <f t="shared" si="209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18">
        <v>5000</v>
      </c>
      <c r="E3279" s="1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6"/>
        <v>109</v>
      </c>
      <c r="P3279">
        <f t="shared" si="207"/>
        <v>54.3</v>
      </c>
      <c r="Q3279" s="8" t="s">
        <v>8315</v>
      </c>
      <c r="R3279" t="s">
        <v>8316</v>
      </c>
      <c r="S3279" s="14">
        <f t="shared" si="208"/>
        <v>41931.682939814818</v>
      </c>
      <c r="T3279" s="14">
        <f t="shared" si="209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18">
        <v>2500</v>
      </c>
      <c r="E3280" s="1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6"/>
        <v>103</v>
      </c>
      <c r="P3280">
        <f t="shared" si="207"/>
        <v>76.03</v>
      </c>
      <c r="Q3280" s="8" t="s">
        <v>8315</v>
      </c>
      <c r="R3280" t="s">
        <v>8316</v>
      </c>
      <c r="S3280" s="14">
        <f t="shared" si="208"/>
        <v>42124.848414351851</v>
      </c>
      <c r="T3280" s="14">
        <f t="shared" si="209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6"/>
        <v>114</v>
      </c>
      <c r="P3281">
        <f t="shared" si="207"/>
        <v>105.21</v>
      </c>
      <c r="Q3281" s="8" t="s">
        <v>8315</v>
      </c>
      <c r="R3281" t="s">
        <v>8316</v>
      </c>
      <c r="S3281" s="14">
        <f t="shared" si="208"/>
        <v>42431.102534722217</v>
      </c>
      <c r="T3281" s="14">
        <f t="shared" si="209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6"/>
        <v>103</v>
      </c>
      <c r="P3282">
        <f t="shared" si="207"/>
        <v>68.67</v>
      </c>
      <c r="Q3282" s="8" t="s">
        <v>8315</v>
      </c>
      <c r="R3282" t="s">
        <v>8316</v>
      </c>
      <c r="S3282" s="14">
        <f t="shared" si="208"/>
        <v>42121.756921296299</v>
      </c>
      <c r="T3282" s="14">
        <f t="shared" si="209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6"/>
        <v>122</v>
      </c>
      <c r="P3283">
        <f t="shared" si="207"/>
        <v>129.36000000000001</v>
      </c>
      <c r="Q3283" s="8" t="s">
        <v>8315</v>
      </c>
      <c r="R3283" t="s">
        <v>8316</v>
      </c>
      <c r="S3283" s="14">
        <f t="shared" si="208"/>
        <v>42219.019733796296</v>
      </c>
      <c r="T3283" s="14">
        <f t="shared" si="209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6"/>
        <v>103</v>
      </c>
      <c r="P3284">
        <f t="shared" si="207"/>
        <v>134.26</v>
      </c>
      <c r="Q3284" s="8" t="s">
        <v>8315</v>
      </c>
      <c r="R3284" t="s">
        <v>8316</v>
      </c>
      <c r="S3284" s="14">
        <f t="shared" si="208"/>
        <v>42445.19430555556</v>
      </c>
      <c r="T3284" s="14">
        <f t="shared" si="209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18">
        <v>800</v>
      </c>
      <c r="E3285" s="1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6"/>
        <v>105</v>
      </c>
      <c r="P3285">
        <f t="shared" si="207"/>
        <v>17.829999999999998</v>
      </c>
      <c r="Q3285" s="8" t="s">
        <v>8315</v>
      </c>
      <c r="R3285" t="s">
        <v>8316</v>
      </c>
      <c r="S3285" s="14">
        <f t="shared" si="208"/>
        <v>42379.74418981481</v>
      </c>
      <c r="T3285" s="14">
        <f t="shared" si="209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6"/>
        <v>102</v>
      </c>
      <c r="P3286">
        <f t="shared" si="207"/>
        <v>203.2</v>
      </c>
      <c r="Q3286" s="8" t="s">
        <v>8315</v>
      </c>
      <c r="R3286" t="s">
        <v>8316</v>
      </c>
      <c r="S3286" s="14">
        <f t="shared" si="208"/>
        <v>42380.884872685187</v>
      </c>
      <c r="T3286" s="14">
        <f t="shared" si="209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6"/>
        <v>112</v>
      </c>
      <c r="P3287">
        <f t="shared" si="207"/>
        <v>69.19</v>
      </c>
      <c r="Q3287" s="8" t="s">
        <v>8315</v>
      </c>
      <c r="R3287" t="s">
        <v>8316</v>
      </c>
      <c r="S3287" s="14">
        <f t="shared" si="208"/>
        <v>42762.942430555559</v>
      </c>
      <c r="T3287" s="14">
        <f t="shared" si="209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6"/>
        <v>102</v>
      </c>
      <c r="P3288">
        <f t="shared" si="207"/>
        <v>125.12</v>
      </c>
      <c r="Q3288" s="8" t="s">
        <v>8315</v>
      </c>
      <c r="R3288" t="s">
        <v>8316</v>
      </c>
      <c r="S3288" s="14">
        <f t="shared" si="208"/>
        <v>42567.840069444443</v>
      </c>
      <c r="T3288" s="14">
        <f t="shared" si="209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6"/>
        <v>100</v>
      </c>
      <c r="P3289">
        <f t="shared" si="207"/>
        <v>73.53</v>
      </c>
      <c r="Q3289" s="8" t="s">
        <v>8315</v>
      </c>
      <c r="R3289" t="s">
        <v>8316</v>
      </c>
      <c r="S3289" s="14">
        <f t="shared" si="208"/>
        <v>42311.750324074077</v>
      </c>
      <c r="T3289" s="14">
        <f t="shared" si="209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18">
        <v>10000</v>
      </c>
      <c r="E3290" s="1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6"/>
        <v>100</v>
      </c>
      <c r="P3290">
        <f t="shared" si="207"/>
        <v>48.44</v>
      </c>
      <c r="Q3290" s="8" t="s">
        <v>8315</v>
      </c>
      <c r="R3290" t="s">
        <v>8316</v>
      </c>
      <c r="S3290" s="14">
        <f t="shared" si="208"/>
        <v>42505.774479166663</v>
      </c>
      <c r="T3290" s="14">
        <f t="shared" si="209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18">
        <v>500</v>
      </c>
      <c r="E3291" s="1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6"/>
        <v>133</v>
      </c>
      <c r="P3291">
        <f t="shared" si="207"/>
        <v>26.61</v>
      </c>
      <c r="Q3291" s="8" t="s">
        <v>8315</v>
      </c>
      <c r="R3291" t="s">
        <v>8316</v>
      </c>
      <c r="S3291" s="14">
        <f t="shared" si="208"/>
        <v>42758.368078703701</v>
      </c>
      <c r="T3291" s="14">
        <f t="shared" si="209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18">
        <v>2000</v>
      </c>
      <c r="E3292" s="1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6"/>
        <v>121</v>
      </c>
      <c r="P3292">
        <f t="shared" si="207"/>
        <v>33.67</v>
      </c>
      <c r="Q3292" s="8" t="s">
        <v>8315</v>
      </c>
      <c r="R3292" t="s">
        <v>8316</v>
      </c>
      <c r="S3292" s="14">
        <f t="shared" si="208"/>
        <v>42775.51494212963</v>
      </c>
      <c r="T3292" s="14">
        <f t="shared" si="209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6"/>
        <v>114</v>
      </c>
      <c r="P3293">
        <f t="shared" si="207"/>
        <v>40.71</v>
      </c>
      <c r="Q3293" s="8" t="s">
        <v>8315</v>
      </c>
      <c r="R3293" t="s">
        <v>8316</v>
      </c>
      <c r="S3293" s="14">
        <f t="shared" si="208"/>
        <v>42232.702546296292</v>
      </c>
      <c r="T3293" s="14">
        <f t="shared" si="209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18">
        <v>101</v>
      </c>
      <c r="E3294" s="1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6"/>
        <v>286</v>
      </c>
      <c r="P3294">
        <f t="shared" si="207"/>
        <v>19.27</v>
      </c>
      <c r="Q3294" s="8" t="s">
        <v>8315</v>
      </c>
      <c r="R3294" t="s">
        <v>8316</v>
      </c>
      <c r="S3294" s="14">
        <f t="shared" si="208"/>
        <v>42282.770231481481</v>
      </c>
      <c r="T3294" s="14">
        <f t="shared" si="209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6"/>
        <v>170</v>
      </c>
      <c r="P3295">
        <f t="shared" si="207"/>
        <v>84.29</v>
      </c>
      <c r="Q3295" s="8" t="s">
        <v>8315</v>
      </c>
      <c r="R3295" t="s">
        <v>8316</v>
      </c>
      <c r="S3295" s="14">
        <f t="shared" si="208"/>
        <v>42768.425370370373</v>
      </c>
      <c r="T3295" s="14">
        <f t="shared" si="209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18">
        <v>600</v>
      </c>
      <c r="E3296" s="1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6"/>
        <v>118</v>
      </c>
      <c r="P3296">
        <f t="shared" si="207"/>
        <v>29.58</v>
      </c>
      <c r="Q3296" s="8" t="s">
        <v>8315</v>
      </c>
      <c r="R3296" t="s">
        <v>8316</v>
      </c>
      <c r="S3296" s="14">
        <f t="shared" si="208"/>
        <v>42141.541134259256</v>
      </c>
      <c r="T3296" s="14">
        <f t="shared" si="209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18">
        <v>700</v>
      </c>
      <c r="E3297" s="1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6"/>
        <v>103</v>
      </c>
      <c r="P3297">
        <f t="shared" si="207"/>
        <v>26.67</v>
      </c>
      <c r="Q3297" s="8" t="s">
        <v>8315</v>
      </c>
      <c r="R3297" t="s">
        <v>8316</v>
      </c>
      <c r="S3297" s="14">
        <f t="shared" si="208"/>
        <v>42609.442465277782</v>
      </c>
      <c r="T3297" s="14">
        <f t="shared" si="209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18">
        <v>1500</v>
      </c>
      <c r="E3298" s="1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6"/>
        <v>144</v>
      </c>
      <c r="P3298">
        <f t="shared" si="207"/>
        <v>45.98</v>
      </c>
      <c r="Q3298" s="8" t="s">
        <v>8315</v>
      </c>
      <c r="R3298" t="s">
        <v>8316</v>
      </c>
      <c r="S3298" s="14">
        <f t="shared" si="208"/>
        <v>42309.756620370375</v>
      </c>
      <c r="T3298" s="14">
        <f t="shared" si="209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18">
        <v>5500</v>
      </c>
      <c r="E3299" s="1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6"/>
        <v>100</v>
      </c>
      <c r="P3299">
        <f t="shared" si="207"/>
        <v>125.09</v>
      </c>
      <c r="Q3299" s="8" t="s">
        <v>8315</v>
      </c>
      <c r="R3299" t="s">
        <v>8316</v>
      </c>
      <c r="S3299" s="14">
        <f t="shared" si="208"/>
        <v>42193.771481481483</v>
      </c>
      <c r="T3299" s="14">
        <f t="shared" si="209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6"/>
        <v>102</v>
      </c>
      <c r="P3300">
        <f t="shared" si="207"/>
        <v>141.29</v>
      </c>
      <c r="Q3300" s="8" t="s">
        <v>8315</v>
      </c>
      <c r="R3300" t="s">
        <v>8316</v>
      </c>
      <c r="S3300" s="14">
        <f t="shared" si="208"/>
        <v>42239.957962962959</v>
      </c>
      <c r="T3300" s="14">
        <f t="shared" si="209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6"/>
        <v>116</v>
      </c>
      <c r="P3301">
        <f t="shared" si="207"/>
        <v>55.33</v>
      </c>
      <c r="Q3301" s="8" t="s">
        <v>8315</v>
      </c>
      <c r="R3301" t="s">
        <v>8316</v>
      </c>
      <c r="S3301" s="14">
        <f t="shared" si="208"/>
        <v>42261.917395833334</v>
      </c>
      <c r="T3301" s="14">
        <f t="shared" si="209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6"/>
        <v>136</v>
      </c>
      <c r="P3302">
        <f t="shared" si="207"/>
        <v>46.42</v>
      </c>
      <c r="Q3302" s="8" t="s">
        <v>8315</v>
      </c>
      <c r="R3302" t="s">
        <v>8316</v>
      </c>
      <c r="S3302" s="14">
        <f t="shared" si="208"/>
        <v>42102.743773148148</v>
      </c>
      <c r="T3302" s="14">
        <f t="shared" si="209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6"/>
        <v>133</v>
      </c>
      <c r="P3303">
        <f t="shared" si="207"/>
        <v>57.2</v>
      </c>
      <c r="Q3303" s="8" t="s">
        <v>8315</v>
      </c>
      <c r="R3303" t="s">
        <v>8316</v>
      </c>
      <c r="S3303" s="14">
        <f t="shared" si="208"/>
        <v>42538.73583333334</v>
      </c>
      <c r="T3303" s="14">
        <f t="shared" si="209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6"/>
        <v>103</v>
      </c>
      <c r="P3304">
        <f t="shared" si="207"/>
        <v>173.7</v>
      </c>
      <c r="Q3304" s="8" t="s">
        <v>8315</v>
      </c>
      <c r="R3304" t="s">
        <v>8316</v>
      </c>
      <c r="S3304" s="14">
        <f t="shared" si="208"/>
        <v>42681.35157407407</v>
      </c>
      <c r="T3304" s="14">
        <f t="shared" si="209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6"/>
        <v>116</v>
      </c>
      <c r="P3305">
        <f t="shared" si="207"/>
        <v>59.6</v>
      </c>
      <c r="Q3305" s="8" t="s">
        <v>8315</v>
      </c>
      <c r="R3305" t="s">
        <v>8316</v>
      </c>
      <c r="S3305" s="14">
        <f t="shared" si="208"/>
        <v>42056.65143518518</v>
      </c>
      <c r="T3305" s="14">
        <f t="shared" si="209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6"/>
        <v>105</v>
      </c>
      <c r="P3306">
        <f t="shared" si="207"/>
        <v>89.59</v>
      </c>
      <c r="Q3306" s="8" t="s">
        <v>8315</v>
      </c>
      <c r="R3306" t="s">
        <v>8316</v>
      </c>
      <c r="S3306" s="14">
        <f t="shared" si="208"/>
        <v>42696.624444444446</v>
      </c>
      <c r="T3306" s="14">
        <f t="shared" si="209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6"/>
        <v>102</v>
      </c>
      <c r="P3307">
        <f t="shared" si="207"/>
        <v>204.05</v>
      </c>
      <c r="Q3307" s="8" t="s">
        <v>8315</v>
      </c>
      <c r="R3307" t="s">
        <v>8316</v>
      </c>
      <c r="S3307" s="14">
        <f t="shared" si="208"/>
        <v>42186.855879629627</v>
      </c>
      <c r="T3307" s="14">
        <f t="shared" si="209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ref="O3308:O3371" si="210">ROUND(E3308/D3308*100,0)</f>
        <v>175</v>
      </c>
      <c r="P3308">
        <f t="shared" ref="P3308:P3371" si="211">IFERROR(ROUND(E3308/L3308,2),0)</f>
        <v>48.7</v>
      </c>
      <c r="Q3308" s="8" t="s">
        <v>8315</v>
      </c>
      <c r="R3308" t="s">
        <v>8316</v>
      </c>
      <c r="S3308" s="14">
        <f t="shared" ref="S3308:S3371" si="212">(((J3308/60)/60)/24)+DATE(1970,1,1)</f>
        <v>42493.219236111108</v>
      </c>
      <c r="T3308" s="14">
        <f t="shared" ref="T3308:T3371" si="213">(((I3308/60)/60)/24)+DATE(1970,1,1)</f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10"/>
        <v>107</v>
      </c>
      <c r="P3309">
        <f t="shared" si="211"/>
        <v>53.34</v>
      </c>
      <c r="Q3309" s="8" t="s">
        <v>8315</v>
      </c>
      <c r="R3309" t="s">
        <v>8316</v>
      </c>
      <c r="S3309" s="14">
        <f t="shared" si="212"/>
        <v>42475.057164351849</v>
      </c>
      <c r="T3309" s="14">
        <f t="shared" si="21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10"/>
        <v>122</v>
      </c>
      <c r="P3310">
        <f t="shared" si="211"/>
        <v>75.09</v>
      </c>
      <c r="Q3310" s="8" t="s">
        <v>8315</v>
      </c>
      <c r="R3310" t="s">
        <v>8316</v>
      </c>
      <c r="S3310" s="14">
        <f t="shared" si="212"/>
        <v>42452.876909722225</v>
      </c>
      <c r="T3310" s="14">
        <f t="shared" si="21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18">
        <v>350</v>
      </c>
      <c r="E3311" s="1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10"/>
        <v>159</v>
      </c>
      <c r="P3311">
        <f t="shared" si="211"/>
        <v>18</v>
      </c>
      <c r="Q3311" s="8" t="s">
        <v>8315</v>
      </c>
      <c r="R3311" t="s">
        <v>8316</v>
      </c>
      <c r="S3311" s="14">
        <f t="shared" si="212"/>
        <v>42628.650208333333</v>
      </c>
      <c r="T3311" s="14">
        <f t="shared" si="21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10"/>
        <v>100</v>
      </c>
      <c r="P3312">
        <f t="shared" si="211"/>
        <v>209.84</v>
      </c>
      <c r="Q3312" s="8" t="s">
        <v>8315</v>
      </c>
      <c r="R3312" t="s">
        <v>8316</v>
      </c>
      <c r="S3312" s="14">
        <f t="shared" si="212"/>
        <v>42253.928530092591</v>
      </c>
      <c r="T3312" s="14">
        <f t="shared" si="21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10"/>
        <v>110</v>
      </c>
      <c r="P3313">
        <f t="shared" si="211"/>
        <v>61.02</v>
      </c>
      <c r="Q3313" s="8" t="s">
        <v>8315</v>
      </c>
      <c r="R3313" t="s">
        <v>8316</v>
      </c>
      <c r="S3313" s="14">
        <f t="shared" si="212"/>
        <v>42264.29178240741</v>
      </c>
      <c r="T3313" s="14">
        <f t="shared" si="21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10"/>
        <v>100</v>
      </c>
      <c r="P3314">
        <f t="shared" si="211"/>
        <v>61</v>
      </c>
      <c r="Q3314" s="8" t="s">
        <v>8315</v>
      </c>
      <c r="R3314" t="s">
        <v>8316</v>
      </c>
      <c r="S3314" s="14">
        <f t="shared" si="212"/>
        <v>42664.809560185182</v>
      </c>
      <c r="T3314" s="14">
        <f t="shared" si="21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10"/>
        <v>116</v>
      </c>
      <c r="P3315">
        <f t="shared" si="211"/>
        <v>80.03</v>
      </c>
      <c r="Q3315" s="8" t="s">
        <v>8315</v>
      </c>
      <c r="R3315" t="s">
        <v>8316</v>
      </c>
      <c r="S3315" s="14">
        <f t="shared" si="212"/>
        <v>42382.244409722218</v>
      </c>
      <c r="T3315" s="14">
        <f t="shared" si="21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18">
        <v>800</v>
      </c>
      <c r="E3316" s="1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10"/>
        <v>211</v>
      </c>
      <c r="P3316">
        <f t="shared" si="211"/>
        <v>29.07</v>
      </c>
      <c r="Q3316" s="8" t="s">
        <v>8315</v>
      </c>
      <c r="R3316" t="s">
        <v>8316</v>
      </c>
      <c r="S3316" s="14">
        <f t="shared" si="212"/>
        <v>42105.267488425925</v>
      </c>
      <c r="T3316" s="14">
        <f t="shared" si="21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18">
        <v>4000</v>
      </c>
      <c r="E3317" s="1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10"/>
        <v>110</v>
      </c>
      <c r="P3317">
        <f t="shared" si="211"/>
        <v>49.44</v>
      </c>
      <c r="Q3317" s="8" t="s">
        <v>8315</v>
      </c>
      <c r="R3317" t="s">
        <v>8316</v>
      </c>
      <c r="S3317" s="14">
        <f t="shared" si="212"/>
        <v>42466.303715277783</v>
      </c>
      <c r="T3317" s="14">
        <f t="shared" si="21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10"/>
        <v>100</v>
      </c>
      <c r="P3318">
        <f t="shared" si="211"/>
        <v>93.98</v>
      </c>
      <c r="Q3318" s="8" t="s">
        <v>8315</v>
      </c>
      <c r="R3318" t="s">
        <v>8316</v>
      </c>
      <c r="S3318" s="14">
        <f t="shared" si="212"/>
        <v>41826.871238425927</v>
      </c>
      <c r="T3318" s="14">
        <f t="shared" si="21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10"/>
        <v>106</v>
      </c>
      <c r="P3319">
        <f t="shared" si="211"/>
        <v>61.94</v>
      </c>
      <c r="Q3319" s="8" t="s">
        <v>8315</v>
      </c>
      <c r="R3319" t="s">
        <v>8316</v>
      </c>
      <c r="S3319" s="14">
        <f t="shared" si="212"/>
        <v>42499.039629629624</v>
      </c>
      <c r="T3319" s="14">
        <f t="shared" si="21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10"/>
        <v>126</v>
      </c>
      <c r="P3320">
        <f t="shared" si="211"/>
        <v>78.5</v>
      </c>
      <c r="Q3320" s="8" t="s">
        <v>8315</v>
      </c>
      <c r="R3320" t="s">
        <v>8316</v>
      </c>
      <c r="S3320" s="14">
        <f t="shared" si="212"/>
        <v>42431.302002314813</v>
      </c>
      <c r="T3320" s="14">
        <f t="shared" si="21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18">
        <v>500</v>
      </c>
      <c r="E3321" s="1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10"/>
        <v>108</v>
      </c>
      <c r="P3321">
        <f t="shared" si="211"/>
        <v>33.75</v>
      </c>
      <c r="Q3321" s="8" t="s">
        <v>8315</v>
      </c>
      <c r="R3321" t="s">
        <v>8316</v>
      </c>
      <c r="S3321" s="14">
        <f t="shared" si="212"/>
        <v>41990.585486111115</v>
      </c>
      <c r="T3321" s="14">
        <f t="shared" si="21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10"/>
        <v>101</v>
      </c>
      <c r="P3322">
        <f t="shared" si="211"/>
        <v>66.45</v>
      </c>
      <c r="Q3322" s="8" t="s">
        <v>8315</v>
      </c>
      <c r="R3322" t="s">
        <v>8316</v>
      </c>
      <c r="S3322" s="14">
        <f t="shared" si="212"/>
        <v>42513.045798611114</v>
      </c>
      <c r="T3322" s="14">
        <f t="shared" si="21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10"/>
        <v>107</v>
      </c>
      <c r="P3323">
        <f t="shared" si="211"/>
        <v>35.799999999999997</v>
      </c>
      <c r="Q3323" s="8" t="s">
        <v>8315</v>
      </c>
      <c r="R3323" t="s">
        <v>8316</v>
      </c>
      <c r="S3323" s="14">
        <f t="shared" si="212"/>
        <v>41914.100289351853</v>
      </c>
      <c r="T3323" s="14">
        <f t="shared" si="21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10"/>
        <v>102</v>
      </c>
      <c r="P3324">
        <f t="shared" si="211"/>
        <v>145.65</v>
      </c>
      <c r="Q3324" s="8" t="s">
        <v>8315</v>
      </c>
      <c r="R3324" t="s">
        <v>8316</v>
      </c>
      <c r="S3324" s="14">
        <f t="shared" si="212"/>
        <v>42521.010370370372</v>
      </c>
      <c r="T3324" s="14">
        <f t="shared" si="21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18">
        <v>1000</v>
      </c>
      <c r="E3325" s="1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10"/>
        <v>126</v>
      </c>
      <c r="P3325">
        <f t="shared" si="211"/>
        <v>25.69</v>
      </c>
      <c r="Q3325" s="8" t="s">
        <v>8315</v>
      </c>
      <c r="R3325" t="s">
        <v>8316</v>
      </c>
      <c r="S3325" s="14">
        <f t="shared" si="212"/>
        <v>42608.36583333333</v>
      </c>
      <c r="T3325" s="14">
        <f t="shared" si="21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10"/>
        <v>102</v>
      </c>
      <c r="P3326">
        <f t="shared" si="211"/>
        <v>152.5</v>
      </c>
      <c r="Q3326" s="8" t="s">
        <v>8315</v>
      </c>
      <c r="R3326" t="s">
        <v>8316</v>
      </c>
      <c r="S3326" s="14">
        <f t="shared" si="212"/>
        <v>42512.58321759259</v>
      </c>
      <c r="T3326" s="14">
        <f t="shared" si="21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18">
        <v>400</v>
      </c>
      <c r="E3327" s="1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10"/>
        <v>113</v>
      </c>
      <c r="P3327">
        <f t="shared" si="211"/>
        <v>30</v>
      </c>
      <c r="Q3327" s="8" t="s">
        <v>8315</v>
      </c>
      <c r="R3327" t="s">
        <v>8316</v>
      </c>
      <c r="S3327" s="14">
        <f t="shared" si="212"/>
        <v>42064.785613425927</v>
      </c>
      <c r="T3327" s="14">
        <f t="shared" si="21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10"/>
        <v>101</v>
      </c>
      <c r="P3328">
        <f t="shared" si="211"/>
        <v>142.28</v>
      </c>
      <c r="Q3328" s="8" t="s">
        <v>8315</v>
      </c>
      <c r="R3328" t="s">
        <v>8316</v>
      </c>
      <c r="S3328" s="14">
        <f t="shared" si="212"/>
        <v>42041.714178240742</v>
      </c>
      <c r="T3328" s="14">
        <f t="shared" si="21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18">
        <v>800</v>
      </c>
      <c r="E3329" s="1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10"/>
        <v>101</v>
      </c>
      <c r="P3329">
        <f t="shared" si="211"/>
        <v>24.55</v>
      </c>
      <c r="Q3329" s="8" t="s">
        <v>8315</v>
      </c>
      <c r="R3329" t="s">
        <v>8316</v>
      </c>
      <c r="S3329" s="14">
        <f t="shared" si="212"/>
        <v>42468.374606481477</v>
      </c>
      <c r="T3329" s="14">
        <f t="shared" si="21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10"/>
        <v>146</v>
      </c>
      <c r="P3330">
        <f t="shared" si="211"/>
        <v>292.77999999999997</v>
      </c>
      <c r="Q3330" s="8" t="s">
        <v>8315</v>
      </c>
      <c r="R3330" t="s">
        <v>8316</v>
      </c>
      <c r="S3330" s="14">
        <f t="shared" si="212"/>
        <v>41822.57503472222</v>
      </c>
      <c r="T3330" s="14">
        <f t="shared" si="21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18">
        <v>1000</v>
      </c>
      <c r="E3331" s="1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10"/>
        <v>117</v>
      </c>
      <c r="P3331">
        <f t="shared" si="211"/>
        <v>44.92</v>
      </c>
      <c r="Q3331" s="8" t="s">
        <v>8315</v>
      </c>
      <c r="R3331" t="s">
        <v>8316</v>
      </c>
      <c r="S3331" s="14">
        <f t="shared" si="212"/>
        <v>41837.323009259257</v>
      </c>
      <c r="T3331" s="14">
        <f t="shared" si="213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18">
        <v>1500</v>
      </c>
      <c r="E3332" s="1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0"/>
        <v>106</v>
      </c>
      <c r="P3332">
        <f t="shared" si="211"/>
        <v>23.1</v>
      </c>
      <c r="Q3332" s="8" t="s">
        <v>8315</v>
      </c>
      <c r="R3332" t="s">
        <v>8316</v>
      </c>
      <c r="S3332" s="14">
        <f t="shared" si="212"/>
        <v>42065.887361111112</v>
      </c>
      <c r="T3332" s="14">
        <f t="shared" si="213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0"/>
        <v>105</v>
      </c>
      <c r="P3333">
        <f t="shared" si="211"/>
        <v>80.400000000000006</v>
      </c>
      <c r="Q3333" s="8" t="s">
        <v>8315</v>
      </c>
      <c r="R3333" t="s">
        <v>8316</v>
      </c>
      <c r="S3333" s="14">
        <f t="shared" si="212"/>
        <v>42248.697754629626</v>
      </c>
      <c r="T3333" s="14">
        <f t="shared" si="213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0"/>
        <v>100</v>
      </c>
      <c r="P3334">
        <f t="shared" si="211"/>
        <v>72.290000000000006</v>
      </c>
      <c r="Q3334" s="8" t="s">
        <v>8315</v>
      </c>
      <c r="R3334" t="s">
        <v>8316</v>
      </c>
      <c r="S3334" s="14">
        <f t="shared" si="212"/>
        <v>41809.860300925924</v>
      </c>
      <c r="T3334" s="14">
        <f t="shared" si="213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0"/>
        <v>105</v>
      </c>
      <c r="P3335">
        <f t="shared" si="211"/>
        <v>32.97</v>
      </c>
      <c r="Q3335" s="8" t="s">
        <v>8315</v>
      </c>
      <c r="R3335" t="s">
        <v>8316</v>
      </c>
      <c r="S3335" s="14">
        <f t="shared" si="212"/>
        <v>42148.676851851851</v>
      </c>
      <c r="T3335" s="14">
        <f t="shared" si="213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0"/>
        <v>139</v>
      </c>
      <c r="P3336">
        <f t="shared" si="211"/>
        <v>116.65</v>
      </c>
      <c r="Q3336" s="8" t="s">
        <v>8315</v>
      </c>
      <c r="R3336" t="s">
        <v>8316</v>
      </c>
      <c r="S3336" s="14">
        <f t="shared" si="212"/>
        <v>42185.521087962959</v>
      </c>
      <c r="T3336" s="14">
        <f t="shared" si="213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18">
        <v>5000</v>
      </c>
      <c r="E3337" s="1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0"/>
        <v>100</v>
      </c>
      <c r="P3337">
        <f t="shared" si="211"/>
        <v>79.62</v>
      </c>
      <c r="Q3337" s="8" t="s">
        <v>8315</v>
      </c>
      <c r="R3337" t="s">
        <v>8316</v>
      </c>
      <c r="S3337" s="14">
        <f t="shared" si="212"/>
        <v>41827.674143518518</v>
      </c>
      <c r="T3337" s="14">
        <f t="shared" si="213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18">
        <v>250</v>
      </c>
      <c r="E3338" s="1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0"/>
        <v>100</v>
      </c>
      <c r="P3338">
        <f t="shared" si="211"/>
        <v>27.78</v>
      </c>
      <c r="Q3338" s="8" t="s">
        <v>8315</v>
      </c>
      <c r="R3338" t="s">
        <v>8316</v>
      </c>
      <c r="S3338" s="14">
        <f t="shared" si="212"/>
        <v>42437.398680555561</v>
      </c>
      <c r="T3338" s="14">
        <f t="shared" si="213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18">
        <v>2500</v>
      </c>
      <c r="E3339" s="1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0"/>
        <v>110</v>
      </c>
      <c r="P3339">
        <f t="shared" si="211"/>
        <v>81.03</v>
      </c>
      <c r="Q3339" s="8" t="s">
        <v>8315</v>
      </c>
      <c r="R3339" t="s">
        <v>8316</v>
      </c>
      <c r="S3339" s="14">
        <f t="shared" si="212"/>
        <v>41901.282025462962</v>
      </c>
      <c r="T3339" s="14">
        <f t="shared" si="213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0"/>
        <v>102</v>
      </c>
      <c r="P3340">
        <f t="shared" si="211"/>
        <v>136.85</v>
      </c>
      <c r="Q3340" s="8" t="s">
        <v>8315</v>
      </c>
      <c r="R3340" t="s">
        <v>8316</v>
      </c>
      <c r="S3340" s="14">
        <f t="shared" si="212"/>
        <v>42769.574999999997</v>
      </c>
      <c r="T3340" s="14">
        <f t="shared" si="213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0"/>
        <v>104</v>
      </c>
      <c r="P3341">
        <f t="shared" si="211"/>
        <v>177.62</v>
      </c>
      <c r="Q3341" s="8" t="s">
        <v>8315</v>
      </c>
      <c r="R3341" t="s">
        <v>8316</v>
      </c>
      <c r="S3341" s="14">
        <f t="shared" si="212"/>
        <v>42549.665717592594</v>
      </c>
      <c r="T3341" s="14">
        <f t="shared" si="213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0"/>
        <v>138</v>
      </c>
      <c r="P3342">
        <f t="shared" si="211"/>
        <v>109.08</v>
      </c>
      <c r="Q3342" s="8" t="s">
        <v>8315</v>
      </c>
      <c r="R3342" t="s">
        <v>8316</v>
      </c>
      <c r="S3342" s="14">
        <f t="shared" si="212"/>
        <v>42685.974004629628</v>
      </c>
      <c r="T3342" s="14">
        <f t="shared" si="213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18">
        <v>3350</v>
      </c>
      <c r="E3343" s="1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0"/>
        <v>100</v>
      </c>
      <c r="P3343">
        <f t="shared" si="211"/>
        <v>119.64</v>
      </c>
      <c r="Q3343" s="8" t="s">
        <v>8315</v>
      </c>
      <c r="R3343" t="s">
        <v>8316</v>
      </c>
      <c r="S3343" s="14">
        <f t="shared" si="212"/>
        <v>42510.798854166671</v>
      </c>
      <c r="T3343" s="14">
        <f t="shared" si="213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0"/>
        <v>102</v>
      </c>
      <c r="P3344">
        <f t="shared" si="211"/>
        <v>78.209999999999994</v>
      </c>
      <c r="Q3344" s="8" t="s">
        <v>8315</v>
      </c>
      <c r="R3344" t="s">
        <v>8316</v>
      </c>
      <c r="S3344" s="14">
        <f t="shared" si="212"/>
        <v>42062.296412037031</v>
      </c>
      <c r="T3344" s="14">
        <f t="shared" si="213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18">
        <v>700</v>
      </c>
      <c r="E3345" s="1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0"/>
        <v>171</v>
      </c>
      <c r="P3345">
        <f t="shared" si="211"/>
        <v>52.17</v>
      </c>
      <c r="Q3345" s="8" t="s">
        <v>8315</v>
      </c>
      <c r="R3345" t="s">
        <v>8316</v>
      </c>
      <c r="S3345" s="14">
        <f t="shared" si="212"/>
        <v>42452.916481481487</v>
      </c>
      <c r="T3345" s="14">
        <f t="shared" si="213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0"/>
        <v>101</v>
      </c>
      <c r="P3346">
        <f t="shared" si="211"/>
        <v>114.13</v>
      </c>
      <c r="Q3346" s="8" t="s">
        <v>8315</v>
      </c>
      <c r="R3346" t="s">
        <v>8316</v>
      </c>
      <c r="S3346" s="14">
        <f t="shared" si="212"/>
        <v>41851.200150462959</v>
      </c>
      <c r="T3346" s="14">
        <f t="shared" si="213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0"/>
        <v>130</v>
      </c>
      <c r="P3347">
        <f t="shared" si="211"/>
        <v>50</v>
      </c>
      <c r="Q3347" s="8" t="s">
        <v>8315</v>
      </c>
      <c r="R3347" t="s">
        <v>8316</v>
      </c>
      <c r="S3347" s="14">
        <f t="shared" si="212"/>
        <v>42053.106111111112</v>
      </c>
      <c r="T3347" s="14">
        <f t="shared" si="213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0"/>
        <v>110</v>
      </c>
      <c r="P3348">
        <f t="shared" si="211"/>
        <v>91.67</v>
      </c>
      <c r="Q3348" s="8" t="s">
        <v>8315</v>
      </c>
      <c r="R3348" t="s">
        <v>8316</v>
      </c>
      <c r="S3348" s="14">
        <f t="shared" si="212"/>
        <v>42054.024421296301</v>
      </c>
      <c r="T3348" s="14">
        <f t="shared" si="213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18">
        <v>2000</v>
      </c>
      <c r="E3349" s="1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0"/>
        <v>119</v>
      </c>
      <c r="P3349">
        <f t="shared" si="211"/>
        <v>108.59</v>
      </c>
      <c r="Q3349" s="8" t="s">
        <v>8315</v>
      </c>
      <c r="R3349" t="s">
        <v>8316</v>
      </c>
      <c r="S3349" s="14">
        <f t="shared" si="212"/>
        <v>42484.551550925928</v>
      </c>
      <c r="T3349" s="14">
        <f t="shared" si="213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0"/>
        <v>100</v>
      </c>
      <c r="P3350">
        <f t="shared" si="211"/>
        <v>69.819999999999993</v>
      </c>
      <c r="Q3350" s="8" t="s">
        <v>8315</v>
      </c>
      <c r="R3350" t="s">
        <v>8316</v>
      </c>
      <c r="S3350" s="14">
        <f t="shared" si="212"/>
        <v>42466.558796296296</v>
      </c>
      <c r="T3350" s="14">
        <f t="shared" si="213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0"/>
        <v>153</v>
      </c>
      <c r="P3351">
        <f t="shared" si="211"/>
        <v>109.57</v>
      </c>
      <c r="Q3351" s="8" t="s">
        <v>8315</v>
      </c>
      <c r="R3351" t="s">
        <v>8316</v>
      </c>
      <c r="S3351" s="14">
        <f t="shared" si="212"/>
        <v>42513.110787037032</v>
      </c>
      <c r="T3351" s="14">
        <f t="shared" si="213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0"/>
        <v>104</v>
      </c>
      <c r="P3352">
        <f t="shared" si="211"/>
        <v>71.67</v>
      </c>
      <c r="Q3352" s="8" t="s">
        <v>8315</v>
      </c>
      <c r="R3352" t="s">
        <v>8316</v>
      </c>
      <c r="S3352" s="14">
        <f t="shared" si="212"/>
        <v>42302.701516203699</v>
      </c>
      <c r="T3352" s="14">
        <f t="shared" si="213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18">
        <v>5000</v>
      </c>
      <c r="E3353" s="1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0"/>
        <v>101</v>
      </c>
      <c r="P3353">
        <f t="shared" si="211"/>
        <v>93.61</v>
      </c>
      <c r="Q3353" s="8" t="s">
        <v>8315</v>
      </c>
      <c r="R3353" t="s">
        <v>8316</v>
      </c>
      <c r="S3353" s="14">
        <f t="shared" si="212"/>
        <v>41806.395428240743</v>
      </c>
      <c r="T3353" s="14">
        <f t="shared" si="213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18">
        <v>5000</v>
      </c>
      <c r="E3354" s="1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0"/>
        <v>108</v>
      </c>
      <c r="P3354">
        <f t="shared" si="211"/>
        <v>76.8</v>
      </c>
      <c r="Q3354" s="8" t="s">
        <v>8315</v>
      </c>
      <c r="R3354" t="s">
        <v>8316</v>
      </c>
      <c r="S3354" s="14">
        <f t="shared" si="212"/>
        <v>42495.992800925931</v>
      </c>
      <c r="T3354" s="14">
        <f t="shared" si="213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18">
        <v>500</v>
      </c>
      <c r="E3355" s="1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0"/>
        <v>315</v>
      </c>
      <c r="P3355">
        <f t="shared" si="211"/>
        <v>35.799999999999997</v>
      </c>
      <c r="Q3355" s="8" t="s">
        <v>8315</v>
      </c>
      <c r="R3355" t="s">
        <v>8316</v>
      </c>
      <c r="S3355" s="14">
        <f t="shared" si="212"/>
        <v>42479.432291666672</v>
      </c>
      <c r="T3355" s="14">
        <f t="shared" si="213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0"/>
        <v>102</v>
      </c>
      <c r="P3356">
        <f t="shared" si="211"/>
        <v>55.6</v>
      </c>
      <c r="Q3356" s="8" t="s">
        <v>8315</v>
      </c>
      <c r="R3356" t="s">
        <v>8316</v>
      </c>
      <c r="S3356" s="14">
        <f t="shared" si="212"/>
        <v>42270.7269212963</v>
      </c>
      <c r="T3356" s="14">
        <f t="shared" si="213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18">
        <v>1750</v>
      </c>
      <c r="E3357" s="1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0"/>
        <v>126</v>
      </c>
      <c r="P3357">
        <f t="shared" si="211"/>
        <v>147.33000000000001</v>
      </c>
      <c r="Q3357" s="8" t="s">
        <v>8315</v>
      </c>
      <c r="R3357" t="s">
        <v>8316</v>
      </c>
      <c r="S3357" s="14">
        <f t="shared" si="212"/>
        <v>42489.619525462964</v>
      </c>
      <c r="T3357" s="14">
        <f t="shared" si="213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18">
        <v>1500</v>
      </c>
      <c r="E3358" s="1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0"/>
        <v>101</v>
      </c>
      <c r="P3358">
        <f t="shared" si="211"/>
        <v>56.33</v>
      </c>
      <c r="Q3358" s="8" t="s">
        <v>8315</v>
      </c>
      <c r="R3358" t="s">
        <v>8316</v>
      </c>
      <c r="S3358" s="14">
        <f t="shared" si="212"/>
        <v>42536.815648148149</v>
      </c>
      <c r="T3358" s="14">
        <f t="shared" si="213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18">
        <v>2000</v>
      </c>
      <c r="E3359" s="1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0"/>
        <v>101</v>
      </c>
      <c r="P3359">
        <f t="shared" si="211"/>
        <v>96.19</v>
      </c>
      <c r="Q3359" s="8" t="s">
        <v>8315</v>
      </c>
      <c r="R3359" t="s">
        <v>8316</v>
      </c>
      <c r="S3359" s="14">
        <f t="shared" si="212"/>
        <v>41822.417939814812</v>
      </c>
      <c r="T3359" s="14">
        <f t="shared" si="213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0"/>
        <v>103</v>
      </c>
      <c r="P3360">
        <f t="shared" si="211"/>
        <v>63.57</v>
      </c>
      <c r="Q3360" s="8" t="s">
        <v>8315</v>
      </c>
      <c r="R3360" t="s">
        <v>8316</v>
      </c>
      <c r="S3360" s="14">
        <f t="shared" si="212"/>
        <v>41932.311099537037</v>
      </c>
      <c r="T3360" s="14">
        <f t="shared" si="213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0"/>
        <v>106</v>
      </c>
      <c r="P3361">
        <f t="shared" si="211"/>
        <v>184.78</v>
      </c>
      <c r="Q3361" s="8" t="s">
        <v>8315</v>
      </c>
      <c r="R3361" t="s">
        <v>8316</v>
      </c>
      <c r="S3361" s="14">
        <f t="shared" si="212"/>
        <v>42746.057106481487</v>
      </c>
      <c r="T3361" s="14">
        <f t="shared" si="213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0"/>
        <v>101</v>
      </c>
      <c r="P3362">
        <f t="shared" si="211"/>
        <v>126.72</v>
      </c>
      <c r="Q3362" s="8" t="s">
        <v>8315</v>
      </c>
      <c r="R3362" t="s">
        <v>8316</v>
      </c>
      <c r="S3362" s="14">
        <f t="shared" si="212"/>
        <v>42697.082673611112</v>
      </c>
      <c r="T3362" s="14">
        <f t="shared" si="213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0"/>
        <v>113</v>
      </c>
      <c r="P3363">
        <f t="shared" si="211"/>
        <v>83.43</v>
      </c>
      <c r="Q3363" s="8" t="s">
        <v>8315</v>
      </c>
      <c r="R3363" t="s">
        <v>8316</v>
      </c>
      <c r="S3363" s="14">
        <f t="shared" si="212"/>
        <v>41866.025347222225</v>
      </c>
      <c r="T3363" s="14">
        <f t="shared" si="213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0"/>
        <v>218</v>
      </c>
      <c r="P3364">
        <f t="shared" si="211"/>
        <v>54.5</v>
      </c>
      <c r="Q3364" s="8" t="s">
        <v>8315</v>
      </c>
      <c r="R3364" t="s">
        <v>8316</v>
      </c>
      <c r="S3364" s="14">
        <f t="shared" si="212"/>
        <v>42056.091631944444</v>
      </c>
      <c r="T3364" s="14">
        <f t="shared" si="213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0"/>
        <v>101</v>
      </c>
      <c r="P3365">
        <f t="shared" si="211"/>
        <v>302.31</v>
      </c>
      <c r="Q3365" s="8" t="s">
        <v>8315</v>
      </c>
      <c r="R3365" t="s">
        <v>8316</v>
      </c>
      <c r="S3365" s="14">
        <f t="shared" si="212"/>
        <v>41851.771354166667</v>
      </c>
      <c r="T3365" s="14">
        <f t="shared" si="213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18">
        <v>3000</v>
      </c>
      <c r="E3366" s="1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0"/>
        <v>106</v>
      </c>
      <c r="P3366">
        <f t="shared" si="211"/>
        <v>44.14</v>
      </c>
      <c r="Q3366" s="8" t="s">
        <v>8315</v>
      </c>
      <c r="R3366" t="s">
        <v>8316</v>
      </c>
      <c r="S3366" s="14">
        <f t="shared" si="212"/>
        <v>42422.977418981478</v>
      </c>
      <c r="T3366" s="14">
        <f t="shared" si="213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0"/>
        <v>104</v>
      </c>
      <c r="P3367">
        <f t="shared" si="211"/>
        <v>866.67</v>
      </c>
      <c r="Q3367" s="8" t="s">
        <v>8315</v>
      </c>
      <c r="R3367" t="s">
        <v>8316</v>
      </c>
      <c r="S3367" s="14">
        <f t="shared" si="212"/>
        <v>42321.101759259262</v>
      </c>
      <c r="T3367" s="14">
        <f t="shared" si="213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0"/>
        <v>221</v>
      </c>
      <c r="P3368">
        <f t="shared" si="211"/>
        <v>61.39</v>
      </c>
      <c r="Q3368" s="8" t="s">
        <v>8315</v>
      </c>
      <c r="R3368" t="s">
        <v>8316</v>
      </c>
      <c r="S3368" s="14">
        <f t="shared" si="212"/>
        <v>42107.067557870367</v>
      </c>
      <c r="T3368" s="14">
        <f t="shared" si="213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18">
        <v>750</v>
      </c>
      <c r="E3369" s="1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0"/>
        <v>119</v>
      </c>
      <c r="P3369">
        <f t="shared" si="211"/>
        <v>29.67</v>
      </c>
      <c r="Q3369" s="8" t="s">
        <v>8315</v>
      </c>
      <c r="R3369" t="s">
        <v>8316</v>
      </c>
      <c r="S3369" s="14">
        <f t="shared" si="212"/>
        <v>42192.933958333335</v>
      </c>
      <c r="T3369" s="14">
        <f t="shared" si="213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0"/>
        <v>105</v>
      </c>
      <c r="P3370">
        <f t="shared" si="211"/>
        <v>45.48</v>
      </c>
      <c r="Q3370" s="8" t="s">
        <v>8315</v>
      </c>
      <c r="R3370" t="s">
        <v>8316</v>
      </c>
      <c r="S3370" s="14">
        <f t="shared" si="212"/>
        <v>41969.199756944443</v>
      </c>
      <c r="T3370" s="14">
        <f t="shared" si="213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0"/>
        <v>104</v>
      </c>
      <c r="P3371">
        <f t="shared" si="211"/>
        <v>96.2</v>
      </c>
      <c r="Q3371" s="8" t="s">
        <v>8315</v>
      </c>
      <c r="R3371" t="s">
        <v>8316</v>
      </c>
      <c r="S3371" s="14">
        <f t="shared" si="212"/>
        <v>42690.041435185187</v>
      </c>
      <c r="T3371" s="14">
        <f t="shared" si="213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ref="O3372:O3435" si="214">ROUND(E3372/D3372*100,0)</f>
        <v>118</v>
      </c>
      <c r="P3372">
        <f t="shared" ref="P3372:P3435" si="215">IFERROR(ROUND(E3372/L3372,2),0)</f>
        <v>67.92</v>
      </c>
      <c r="Q3372" s="8" t="s">
        <v>8315</v>
      </c>
      <c r="R3372" t="s">
        <v>8316</v>
      </c>
      <c r="S3372" s="14">
        <f t="shared" ref="S3372:S3435" si="216">(((J3372/60)/60)/24)+DATE(1970,1,1)</f>
        <v>42690.334317129629</v>
      </c>
      <c r="T3372" s="14">
        <f t="shared" ref="T3372:T3435" si="217">(((I3372/60)/60)/24)+DATE(1970,1,1)</f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4"/>
        <v>139</v>
      </c>
      <c r="P3373">
        <f t="shared" si="215"/>
        <v>30.78</v>
      </c>
      <c r="Q3373" s="8" t="s">
        <v>8315</v>
      </c>
      <c r="R3373" t="s">
        <v>8316</v>
      </c>
      <c r="S3373" s="14">
        <f t="shared" si="216"/>
        <v>42312.874594907407</v>
      </c>
      <c r="T3373" s="14">
        <f t="shared" si="2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4"/>
        <v>104</v>
      </c>
      <c r="P3374">
        <f t="shared" si="215"/>
        <v>38.33</v>
      </c>
      <c r="Q3374" s="8" t="s">
        <v>8315</v>
      </c>
      <c r="R3374" t="s">
        <v>8316</v>
      </c>
      <c r="S3374" s="14">
        <f t="shared" si="216"/>
        <v>41855.548101851848</v>
      </c>
      <c r="T3374" s="14">
        <f t="shared" si="2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18">
        <v>2000</v>
      </c>
      <c r="E3375" s="1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4"/>
        <v>100</v>
      </c>
      <c r="P3375">
        <f t="shared" si="215"/>
        <v>66.83</v>
      </c>
      <c r="Q3375" s="8" t="s">
        <v>8315</v>
      </c>
      <c r="R3375" t="s">
        <v>8316</v>
      </c>
      <c r="S3375" s="14">
        <f t="shared" si="216"/>
        <v>42179.854629629626</v>
      </c>
      <c r="T3375" s="14">
        <f t="shared" si="2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4"/>
        <v>107</v>
      </c>
      <c r="P3376">
        <f t="shared" si="215"/>
        <v>71.73</v>
      </c>
      <c r="Q3376" s="8" t="s">
        <v>8315</v>
      </c>
      <c r="R3376" t="s">
        <v>8316</v>
      </c>
      <c r="S3376" s="14">
        <f t="shared" si="216"/>
        <v>42275.731666666667</v>
      </c>
      <c r="T3376" s="14">
        <f t="shared" si="2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18">
        <v>3000</v>
      </c>
      <c r="E3377" s="1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4"/>
        <v>100</v>
      </c>
      <c r="P3377">
        <f t="shared" si="215"/>
        <v>176.47</v>
      </c>
      <c r="Q3377" s="8" t="s">
        <v>8315</v>
      </c>
      <c r="R3377" t="s">
        <v>8316</v>
      </c>
      <c r="S3377" s="14">
        <f t="shared" si="216"/>
        <v>41765.610798611109</v>
      </c>
      <c r="T3377" s="14">
        <f t="shared" si="2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4"/>
        <v>100</v>
      </c>
      <c r="P3378">
        <f t="shared" si="215"/>
        <v>421.11</v>
      </c>
      <c r="Q3378" s="8" t="s">
        <v>8315</v>
      </c>
      <c r="R3378" t="s">
        <v>8316</v>
      </c>
      <c r="S3378" s="14">
        <f t="shared" si="216"/>
        <v>42059.701319444444</v>
      </c>
      <c r="T3378" s="14">
        <f t="shared" si="2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18">
        <v>8000</v>
      </c>
      <c r="E3379" s="1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4"/>
        <v>101</v>
      </c>
      <c r="P3379">
        <f t="shared" si="215"/>
        <v>104.99</v>
      </c>
      <c r="Q3379" s="8" t="s">
        <v>8315</v>
      </c>
      <c r="R3379" t="s">
        <v>8316</v>
      </c>
      <c r="S3379" s="14">
        <f t="shared" si="216"/>
        <v>42053.732627314821</v>
      </c>
      <c r="T3379" s="14">
        <f t="shared" si="2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18">
        <v>550</v>
      </c>
      <c r="E3380" s="1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4"/>
        <v>108</v>
      </c>
      <c r="P3380">
        <f t="shared" si="215"/>
        <v>28.19</v>
      </c>
      <c r="Q3380" s="8" t="s">
        <v>8315</v>
      </c>
      <c r="R3380" t="s">
        <v>8316</v>
      </c>
      <c r="S3380" s="14">
        <f t="shared" si="216"/>
        <v>41858.355393518519</v>
      </c>
      <c r="T3380" s="14">
        <f t="shared" si="2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18">
        <v>2000</v>
      </c>
      <c r="E3381" s="1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4"/>
        <v>104</v>
      </c>
      <c r="P3381">
        <f t="shared" si="215"/>
        <v>54.55</v>
      </c>
      <c r="Q3381" s="8" t="s">
        <v>8315</v>
      </c>
      <c r="R3381" t="s">
        <v>8316</v>
      </c>
      <c r="S3381" s="14">
        <f t="shared" si="216"/>
        <v>42225.513888888891</v>
      </c>
      <c r="T3381" s="14">
        <f t="shared" si="2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4"/>
        <v>104</v>
      </c>
      <c r="P3382">
        <f t="shared" si="215"/>
        <v>111.89</v>
      </c>
      <c r="Q3382" s="8" t="s">
        <v>8315</v>
      </c>
      <c r="R3382" t="s">
        <v>8316</v>
      </c>
      <c r="S3382" s="14">
        <f t="shared" si="216"/>
        <v>41937.95344907407</v>
      </c>
      <c r="T3382" s="14">
        <f t="shared" si="2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4"/>
        <v>102</v>
      </c>
      <c r="P3383">
        <f t="shared" si="215"/>
        <v>85.21</v>
      </c>
      <c r="Q3383" s="8" t="s">
        <v>8315</v>
      </c>
      <c r="R3383" t="s">
        <v>8316</v>
      </c>
      <c r="S3383" s="14">
        <f t="shared" si="216"/>
        <v>42044.184988425928</v>
      </c>
      <c r="T3383" s="14">
        <f t="shared" si="2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18">
        <v>3500</v>
      </c>
      <c r="E3384" s="1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4"/>
        <v>101</v>
      </c>
      <c r="P3384">
        <f t="shared" si="215"/>
        <v>76.650000000000006</v>
      </c>
      <c r="Q3384" s="8" t="s">
        <v>8315</v>
      </c>
      <c r="R3384" t="s">
        <v>8316</v>
      </c>
      <c r="S3384" s="14">
        <f t="shared" si="216"/>
        <v>42559.431203703702</v>
      </c>
      <c r="T3384" s="14">
        <f t="shared" si="2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4"/>
        <v>112</v>
      </c>
      <c r="P3385">
        <f t="shared" si="215"/>
        <v>65.17</v>
      </c>
      <c r="Q3385" s="8" t="s">
        <v>8315</v>
      </c>
      <c r="R3385" t="s">
        <v>8316</v>
      </c>
      <c r="S3385" s="14">
        <f t="shared" si="216"/>
        <v>42524.782638888893</v>
      </c>
      <c r="T3385" s="14">
        <f t="shared" si="2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4"/>
        <v>100</v>
      </c>
      <c r="P3386">
        <f t="shared" si="215"/>
        <v>93.76</v>
      </c>
      <c r="Q3386" s="8" t="s">
        <v>8315</v>
      </c>
      <c r="R3386" t="s">
        <v>8316</v>
      </c>
      <c r="S3386" s="14">
        <f t="shared" si="216"/>
        <v>42292.087592592594</v>
      </c>
      <c r="T3386" s="14">
        <f t="shared" si="2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4"/>
        <v>100</v>
      </c>
      <c r="P3387">
        <f t="shared" si="215"/>
        <v>133.33000000000001</v>
      </c>
      <c r="Q3387" s="8" t="s">
        <v>8315</v>
      </c>
      <c r="R3387" t="s">
        <v>8316</v>
      </c>
      <c r="S3387" s="14">
        <f t="shared" si="216"/>
        <v>41953.8675</v>
      </c>
      <c r="T3387" s="14">
        <f t="shared" si="2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4"/>
        <v>105</v>
      </c>
      <c r="P3388">
        <f t="shared" si="215"/>
        <v>51.22</v>
      </c>
      <c r="Q3388" s="8" t="s">
        <v>8315</v>
      </c>
      <c r="R3388" t="s">
        <v>8316</v>
      </c>
      <c r="S3388" s="14">
        <f t="shared" si="216"/>
        <v>41946.644745370373</v>
      </c>
      <c r="T3388" s="14">
        <f t="shared" si="2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4"/>
        <v>117</v>
      </c>
      <c r="P3389">
        <f t="shared" si="215"/>
        <v>100.17</v>
      </c>
      <c r="Q3389" s="8" t="s">
        <v>8315</v>
      </c>
      <c r="R3389" t="s">
        <v>8316</v>
      </c>
      <c r="S3389" s="14">
        <f t="shared" si="216"/>
        <v>41947.762592592589</v>
      </c>
      <c r="T3389" s="14">
        <f t="shared" si="2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18">
        <v>1500</v>
      </c>
      <c r="E3390" s="1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4"/>
        <v>104</v>
      </c>
      <c r="P3390">
        <f t="shared" si="215"/>
        <v>34.6</v>
      </c>
      <c r="Q3390" s="8" t="s">
        <v>8315</v>
      </c>
      <c r="R3390" t="s">
        <v>8316</v>
      </c>
      <c r="S3390" s="14">
        <f t="shared" si="216"/>
        <v>42143.461122685185</v>
      </c>
      <c r="T3390" s="14">
        <f t="shared" si="2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4"/>
        <v>115</v>
      </c>
      <c r="P3391">
        <f t="shared" si="215"/>
        <v>184.68</v>
      </c>
      <c r="Q3391" s="8" t="s">
        <v>8315</v>
      </c>
      <c r="R3391" t="s">
        <v>8316</v>
      </c>
      <c r="S3391" s="14">
        <f t="shared" si="216"/>
        <v>42494.563449074078</v>
      </c>
      <c r="T3391" s="14">
        <f t="shared" si="2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4"/>
        <v>102</v>
      </c>
      <c r="P3392">
        <f t="shared" si="215"/>
        <v>69.819999999999993</v>
      </c>
      <c r="Q3392" s="8" t="s">
        <v>8315</v>
      </c>
      <c r="R3392" t="s">
        <v>8316</v>
      </c>
      <c r="S3392" s="14">
        <f t="shared" si="216"/>
        <v>41815.774826388886</v>
      </c>
      <c r="T3392" s="14">
        <f t="shared" si="2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4"/>
        <v>223</v>
      </c>
      <c r="P3393">
        <f t="shared" si="215"/>
        <v>61.94</v>
      </c>
      <c r="Q3393" s="8" t="s">
        <v>8315</v>
      </c>
      <c r="R3393" t="s">
        <v>8316</v>
      </c>
      <c r="S3393" s="14">
        <f t="shared" si="216"/>
        <v>41830.545694444445</v>
      </c>
      <c r="T3393" s="14">
        <f t="shared" si="2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18">
        <v>500</v>
      </c>
      <c r="E3394" s="1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4"/>
        <v>100</v>
      </c>
      <c r="P3394">
        <f t="shared" si="215"/>
        <v>41.67</v>
      </c>
      <c r="Q3394" s="8" t="s">
        <v>8315</v>
      </c>
      <c r="R3394" t="s">
        <v>8316</v>
      </c>
      <c r="S3394" s="14">
        <f t="shared" si="216"/>
        <v>42446.845543981486</v>
      </c>
      <c r="T3394" s="14">
        <f t="shared" si="2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4"/>
        <v>106</v>
      </c>
      <c r="P3395">
        <f t="shared" si="215"/>
        <v>36.07</v>
      </c>
      <c r="Q3395" s="8" t="s">
        <v>8315</v>
      </c>
      <c r="R3395" t="s">
        <v>8316</v>
      </c>
      <c r="S3395" s="14">
        <f t="shared" si="216"/>
        <v>41923.921643518523</v>
      </c>
      <c r="T3395" s="14">
        <f t="shared" si="217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18">
        <v>550</v>
      </c>
      <c r="E3396" s="1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4"/>
        <v>142</v>
      </c>
      <c r="P3396">
        <f t="shared" si="215"/>
        <v>29</v>
      </c>
      <c r="Q3396" s="8" t="s">
        <v>8315</v>
      </c>
      <c r="R3396" t="s">
        <v>8316</v>
      </c>
      <c r="S3396" s="14">
        <f t="shared" si="216"/>
        <v>41817.59542824074</v>
      </c>
      <c r="T3396" s="14">
        <f t="shared" si="21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18">
        <v>500</v>
      </c>
      <c r="E3397" s="1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4"/>
        <v>184</v>
      </c>
      <c r="P3397">
        <f t="shared" si="215"/>
        <v>24.21</v>
      </c>
      <c r="Q3397" s="8" t="s">
        <v>8315</v>
      </c>
      <c r="R3397" t="s">
        <v>8316</v>
      </c>
      <c r="S3397" s="14">
        <f t="shared" si="216"/>
        <v>42140.712314814817</v>
      </c>
      <c r="T3397" s="14">
        <f t="shared" si="21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4"/>
        <v>104</v>
      </c>
      <c r="P3398">
        <f t="shared" si="215"/>
        <v>55.89</v>
      </c>
      <c r="Q3398" s="8" t="s">
        <v>8315</v>
      </c>
      <c r="R3398" t="s">
        <v>8316</v>
      </c>
      <c r="S3398" s="14">
        <f t="shared" si="216"/>
        <v>41764.44663194444</v>
      </c>
      <c r="T3398" s="14">
        <f t="shared" si="21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18">
        <v>250</v>
      </c>
      <c r="E3399" s="1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4"/>
        <v>112</v>
      </c>
      <c r="P3399">
        <f t="shared" si="215"/>
        <v>11.67</v>
      </c>
      <c r="Q3399" s="8" t="s">
        <v>8315</v>
      </c>
      <c r="R3399" t="s">
        <v>8316</v>
      </c>
      <c r="S3399" s="14">
        <f t="shared" si="216"/>
        <v>42378.478344907402</v>
      </c>
      <c r="T3399" s="14">
        <f t="shared" si="21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4"/>
        <v>111</v>
      </c>
      <c r="P3400">
        <f t="shared" si="215"/>
        <v>68.349999999999994</v>
      </c>
      <c r="Q3400" s="8" t="s">
        <v>8315</v>
      </c>
      <c r="R3400" t="s">
        <v>8316</v>
      </c>
      <c r="S3400" s="14">
        <f t="shared" si="216"/>
        <v>41941.75203703704</v>
      </c>
      <c r="T3400" s="14">
        <f t="shared" si="21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18">
        <v>1200</v>
      </c>
      <c r="E3401" s="1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4"/>
        <v>104</v>
      </c>
      <c r="P3401">
        <f t="shared" si="215"/>
        <v>27.07</v>
      </c>
      <c r="Q3401" s="8" t="s">
        <v>8315</v>
      </c>
      <c r="R3401" t="s">
        <v>8316</v>
      </c>
      <c r="S3401" s="14">
        <f t="shared" si="216"/>
        <v>42026.920428240745</v>
      </c>
      <c r="T3401" s="14">
        <f t="shared" si="21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4"/>
        <v>100</v>
      </c>
      <c r="P3402">
        <f t="shared" si="215"/>
        <v>118.13</v>
      </c>
      <c r="Q3402" s="8" t="s">
        <v>8315</v>
      </c>
      <c r="R3402" t="s">
        <v>8316</v>
      </c>
      <c r="S3402" s="14">
        <f t="shared" si="216"/>
        <v>41834.953865740739</v>
      </c>
      <c r="T3402" s="14">
        <f t="shared" si="21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18">
        <v>2900</v>
      </c>
      <c r="E3403" s="1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4"/>
        <v>102</v>
      </c>
      <c r="P3403">
        <f t="shared" si="215"/>
        <v>44.76</v>
      </c>
      <c r="Q3403" s="8" t="s">
        <v>8315</v>
      </c>
      <c r="R3403" t="s">
        <v>8316</v>
      </c>
      <c r="S3403" s="14">
        <f t="shared" si="216"/>
        <v>42193.723912037036</v>
      </c>
      <c r="T3403" s="14">
        <f t="shared" si="21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4"/>
        <v>110</v>
      </c>
      <c r="P3404">
        <f t="shared" si="215"/>
        <v>99.79</v>
      </c>
      <c r="Q3404" s="8" t="s">
        <v>8315</v>
      </c>
      <c r="R3404" t="s">
        <v>8316</v>
      </c>
      <c r="S3404" s="14">
        <f t="shared" si="216"/>
        <v>42290.61855324074</v>
      </c>
      <c r="T3404" s="14">
        <f t="shared" si="21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18">
        <v>2000</v>
      </c>
      <c r="E3405" s="1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4"/>
        <v>100</v>
      </c>
      <c r="P3405">
        <f t="shared" si="215"/>
        <v>117.65</v>
      </c>
      <c r="Q3405" s="8" t="s">
        <v>8315</v>
      </c>
      <c r="R3405" t="s">
        <v>8316</v>
      </c>
      <c r="S3405" s="14">
        <f t="shared" si="216"/>
        <v>42150.462083333332</v>
      </c>
      <c r="T3405" s="14">
        <f t="shared" si="21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4"/>
        <v>122</v>
      </c>
      <c r="P3406">
        <f t="shared" si="215"/>
        <v>203.33</v>
      </c>
      <c r="Q3406" s="8" t="s">
        <v>8315</v>
      </c>
      <c r="R3406" t="s">
        <v>8316</v>
      </c>
      <c r="S3406" s="14">
        <f t="shared" si="216"/>
        <v>42152.503495370373</v>
      </c>
      <c r="T3406" s="14">
        <f t="shared" si="21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18">
        <v>350</v>
      </c>
      <c r="E3407" s="1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4"/>
        <v>138</v>
      </c>
      <c r="P3407">
        <f t="shared" si="215"/>
        <v>28.32</v>
      </c>
      <c r="Q3407" s="8" t="s">
        <v>8315</v>
      </c>
      <c r="R3407" t="s">
        <v>8316</v>
      </c>
      <c r="S3407" s="14">
        <f t="shared" si="216"/>
        <v>42410.017199074078</v>
      </c>
      <c r="T3407" s="14">
        <f t="shared" si="21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4"/>
        <v>100</v>
      </c>
      <c r="P3408">
        <f t="shared" si="215"/>
        <v>110.23</v>
      </c>
      <c r="Q3408" s="8" t="s">
        <v>8315</v>
      </c>
      <c r="R3408" t="s">
        <v>8316</v>
      </c>
      <c r="S3408" s="14">
        <f t="shared" si="216"/>
        <v>41791.492777777778</v>
      </c>
      <c r="T3408" s="14">
        <f t="shared" si="217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18">
        <v>2000</v>
      </c>
      <c r="E3409" s="1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4"/>
        <v>107</v>
      </c>
      <c r="P3409">
        <f t="shared" si="215"/>
        <v>31.97</v>
      </c>
      <c r="Q3409" s="8" t="s">
        <v>8315</v>
      </c>
      <c r="R3409" t="s">
        <v>8316</v>
      </c>
      <c r="S3409" s="14">
        <f t="shared" si="216"/>
        <v>41796.422326388885</v>
      </c>
      <c r="T3409" s="14">
        <f t="shared" si="217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4"/>
        <v>211</v>
      </c>
      <c r="P3410">
        <f t="shared" si="215"/>
        <v>58.61</v>
      </c>
      <c r="Q3410" s="8" t="s">
        <v>8315</v>
      </c>
      <c r="R3410" t="s">
        <v>8316</v>
      </c>
      <c r="S3410" s="14">
        <f t="shared" si="216"/>
        <v>41808.991944444446</v>
      </c>
      <c r="T3410" s="14">
        <f t="shared" si="217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18">
        <v>500</v>
      </c>
      <c r="E3411" s="1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4"/>
        <v>124</v>
      </c>
      <c r="P3411">
        <f t="shared" si="215"/>
        <v>29.43</v>
      </c>
      <c r="Q3411" s="8" t="s">
        <v>8315</v>
      </c>
      <c r="R3411" t="s">
        <v>8316</v>
      </c>
      <c r="S3411" s="14">
        <f t="shared" si="216"/>
        <v>42544.814328703709</v>
      </c>
      <c r="T3411" s="14">
        <f t="shared" si="217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4"/>
        <v>109</v>
      </c>
      <c r="P3412">
        <f t="shared" si="215"/>
        <v>81.38</v>
      </c>
      <c r="Q3412" s="8" t="s">
        <v>8315</v>
      </c>
      <c r="R3412" t="s">
        <v>8316</v>
      </c>
      <c r="S3412" s="14">
        <f t="shared" si="216"/>
        <v>42500.041550925926</v>
      </c>
      <c r="T3412" s="14">
        <f t="shared" si="217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4"/>
        <v>104</v>
      </c>
      <c r="P3413">
        <f t="shared" si="215"/>
        <v>199.17</v>
      </c>
      <c r="Q3413" s="8" t="s">
        <v>8315</v>
      </c>
      <c r="R3413" t="s">
        <v>8316</v>
      </c>
      <c r="S3413" s="14">
        <f t="shared" si="216"/>
        <v>42265.022824074069</v>
      </c>
      <c r="T3413" s="14">
        <f t="shared" si="217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18">
        <v>3000</v>
      </c>
      <c r="E3414" s="1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4"/>
        <v>100</v>
      </c>
      <c r="P3414">
        <f t="shared" si="215"/>
        <v>115.38</v>
      </c>
      <c r="Q3414" s="8" t="s">
        <v>8315</v>
      </c>
      <c r="R3414" t="s">
        <v>8316</v>
      </c>
      <c r="S3414" s="14">
        <f t="shared" si="216"/>
        <v>41879.959050925929</v>
      </c>
      <c r="T3414" s="14">
        <f t="shared" si="217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4"/>
        <v>130</v>
      </c>
      <c r="P3415">
        <f t="shared" si="215"/>
        <v>46.43</v>
      </c>
      <c r="Q3415" s="8" t="s">
        <v>8315</v>
      </c>
      <c r="R3415" t="s">
        <v>8316</v>
      </c>
      <c r="S3415" s="14">
        <f t="shared" si="216"/>
        <v>42053.733078703706</v>
      </c>
      <c r="T3415" s="14">
        <f t="shared" si="217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4"/>
        <v>104</v>
      </c>
      <c r="P3416">
        <f t="shared" si="215"/>
        <v>70.569999999999993</v>
      </c>
      <c r="Q3416" s="8" t="s">
        <v>8315</v>
      </c>
      <c r="R3416" t="s">
        <v>8316</v>
      </c>
      <c r="S3416" s="14">
        <f t="shared" si="216"/>
        <v>42675.832465277781</v>
      </c>
      <c r="T3416" s="14">
        <f t="shared" si="217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4"/>
        <v>100</v>
      </c>
      <c r="P3417">
        <f t="shared" si="215"/>
        <v>22.22</v>
      </c>
      <c r="Q3417" s="8" t="s">
        <v>8315</v>
      </c>
      <c r="R3417" t="s">
        <v>8316</v>
      </c>
      <c r="S3417" s="14">
        <f t="shared" si="216"/>
        <v>42467.144166666665</v>
      </c>
      <c r="T3417" s="14">
        <f t="shared" si="217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18">
        <v>4000</v>
      </c>
      <c r="E3418" s="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4"/>
        <v>120</v>
      </c>
      <c r="P3418">
        <f t="shared" si="215"/>
        <v>159.47</v>
      </c>
      <c r="Q3418" s="8" t="s">
        <v>8315</v>
      </c>
      <c r="R3418" t="s">
        <v>8316</v>
      </c>
      <c r="S3418" s="14">
        <f t="shared" si="216"/>
        <v>42089.412557870368</v>
      </c>
      <c r="T3418" s="14">
        <f t="shared" si="217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4"/>
        <v>100</v>
      </c>
      <c r="P3419">
        <f t="shared" si="215"/>
        <v>37.78</v>
      </c>
      <c r="Q3419" s="8" t="s">
        <v>8315</v>
      </c>
      <c r="R3419" t="s">
        <v>8316</v>
      </c>
      <c r="S3419" s="14">
        <f t="shared" si="216"/>
        <v>41894.91375</v>
      </c>
      <c r="T3419" s="14">
        <f t="shared" si="217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4"/>
        <v>101</v>
      </c>
      <c r="P3420">
        <f t="shared" si="215"/>
        <v>72.05</v>
      </c>
      <c r="Q3420" s="8" t="s">
        <v>8315</v>
      </c>
      <c r="R3420" t="s">
        <v>8316</v>
      </c>
      <c r="S3420" s="14">
        <f t="shared" si="216"/>
        <v>41752.83457175926</v>
      </c>
      <c r="T3420" s="14">
        <f t="shared" si="217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4"/>
        <v>107</v>
      </c>
      <c r="P3421">
        <f t="shared" si="215"/>
        <v>63.7</v>
      </c>
      <c r="Q3421" s="8" t="s">
        <v>8315</v>
      </c>
      <c r="R3421" t="s">
        <v>8316</v>
      </c>
      <c r="S3421" s="14">
        <f t="shared" si="216"/>
        <v>42448.821585648147</v>
      </c>
      <c r="T3421" s="14">
        <f t="shared" si="217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18">
        <v>700</v>
      </c>
      <c r="E3422" s="1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4"/>
        <v>138</v>
      </c>
      <c r="P3422">
        <f t="shared" si="215"/>
        <v>28.41</v>
      </c>
      <c r="Q3422" s="8" t="s">
        <v>8315</v>
      </c>
      <c r="R3422" t="s">
        <v>8316</v>
      </c>
      <c r="S3422" s="14">
        <f t="shared" si="216"/>
        <v>42405.090300925927</v>
      </c>
      <c r="T3422" s="14">
        <f t="shared" si="217"/>
        <v>42414</v>
      </c>
      <c r="U3422">
        <f>YEAR(S:S)</f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4"/>
        <v>101</v>
      </c>
      <c r="P3423">
        <f t="shared" si="215"/>
        <v>103.21</v>
      </c>
      <c r="Q3423" s="8" t="s">
        <v>8315</v>
      </c>
      <c r="R3423" t="s">
        <v>8316</v>
      </c>
      <c r="S3423" s="14">
        <f t="shared" si="216"/>
        <v>42037.791238425925</v>
      </c>
      <c r="T3423" s="14">
        <f t="shared" si="217"/>
        <v>42067.791238425925</v>
      </c>
      <c r="U3423">
        <f t="shared" ref="U3423:U3486" si="218">YEAR(S:S)</f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18">
        <v>3000</v>
      </c>
      <c r="E3424" s="1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4"/>
        <v>109</v>
      </c>
      <c r="P3424">
        <f t="shared" si="215"/>
        <v>71.150000000000006</v>
      </c>
      <c r="Q3424" s="8" t="s">
        <v>8315</v>
      </c>
      <c r="R3424" t="s">
        <v>8316</v>
      </c>
      <c r="S3424" s="14">
        <f t="shared" si="216"/>
        <v>42323.562222222223</v>
      </c>
      <c r="T3424" s="14">
        <f t="shared" si="217"/>
        <v>42352</v>
      </c>
      <c r="U3424">
        <f t="shared" si="21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4"/>
        <v>140</v>
      </c>
      <c r="P3425">
        <f t="shared" si="215"/>
        <v>35</v>
      </c>
      <c r="Q3425" s="8" t="s">
        <v>8315</v>
      </c>
      <c r="R3425" t="s">
        <v>8316</v>
      </c>
      <c r="S3425" s="14">
        <f t="shared" si="216"/>
        <v>42088.911354166667</v>
      </c>
      <c r="T3425" s="14">
        <f t="shared" si="217"/>
        <v>42118.911354166667</v>
      </c>
      <c r="U3425">
        <f t="shared" si="21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4"/>
        <v>104</v>
      </c>
      <c r="P3426">
        <f t="shared" si="215"/>
        <v>81.78</v>
      </c>
      <c r="Q3426" s="8" t="s">
        <v>8315</v>
      </c>
      <c r="R3426" t="s">
        <v>8316</v>
      </c>
      <c r="S3426" s="14">
        <f t="shared" si="216"/>
        <v>42018.676898148144</v>
      </c>
      <c r="T3426" s="14">
        <f t="shared" si="217"/>
        <v>42040.290972222225</v>
      </c>
      <c r="U3426">
        <f t="shared" si="21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4"/>
        <v>103</v>
      </c>
      <c r="P3427">
        <f t="shared" si="215"/>
        <v>297.02999999999997</v>
      </c>
      <c r="Q3427" s="8" t="s">
        <v>8315</v>
      </c>
      <c r="R3427" t="s">
        <v>8316</v>
      </c>
      <c r="S3427" s="14">
        <f t="shared" si="216"/>
        <v>41884.617314814815</v>
      </c>
      <c r="T3427" s="14">
        <f t="shared" si="217"/>
        <v>41916.617314814815</v>
      </c>
      <c r="U3427">
        <f t="shared" si="21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4"/>
        <v>108</v>
      </c>
      <c r="P3428">
        <f t="shared" si="215"/>
        <v>46.61</v>
      </c>
      <c r="Q3428" s="8" t="s">
        <v>8315</v>
      </c>
      <c r="R3428" t="s">
        <v>8316</v>
      </c>
      <c r="S3428" s="14">
        <f t="shared" si="216"/>
        <v>41884.056747685187</v>
      </c>
      <c r="T3428" s="14">
        <f t="shared" si="217"/>
        <v>41903.083333333336</v>
      </c>
      <c r="U3428">
        <f t="shared" si="21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18">
        <v>1500</v>
      </c>
      <c r="E3429" s="1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4"/>
        <v>100</v>
      </c>
      <c r="P3429">
        <f t="shared" si="215"/>
        <v>51.72</v>
      </c>
      <c r="Q3429" s="8" t="s">
        <v>8315</v>
      </c>
      <c r="R3429" t="s">
        <v>8316</v>
      </c>
      <c r="S3429" s="14">
        <f t="shared" si="216"/>
        <v>41792.645277777774</v>
      </c>
      <c r="T3429" s="14">
        <f t="shared" si="217"/>
        <v>41822.645277777774</v>
      </c>
      <c r="U3429">
        <f t="shared" si="21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18">
        <v>2000</v>
      </c>
      <c r="E3430" s="1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4"/>
        <v>103</v>
      </c>
      <c r="P3430">
        <f t="shared" si="215"/>
        <v>40.29</v>
      </c>
      <c r="Q3430" s="8" t="s">
        <v>8315</v>
      </c>
      <c r="R3430" t="s">
        <v>8316</v>
      </c>
      <c r="S3430" s="14">
        <f t="shared" si="216"/>
        <v>42038.720451388886</v>
      </c>
      <c r="T3430" s="14">
        <f t="shared" si="217"/>
        <v>42063.708333333328</v>
      </c>
      <c r="U3430">
        <f t="shared" si="21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18">
        <v>150</v>
      </c>
      <c r="E3431" s="1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4"/>
        <v>130</v>
      </c>
      <c r="P3431">
        <f t="shared" si="215"/>
        <v>16.25</v>
      </c>
      <c r="Q3431" s="8" t="s">
        <v>8315</v>
      </c>
      <c r="R3431" t="s">
        <v>8316</v>
      </c>
      <c r="S3431" s="14">
        <f t="shared" si="216"/>
        <v>42662.021539351852</v>
      </c>
      <c r="T3431" s="14">
        <f t="shared" si="217"/>
        <v>42676.021539351852</v>
      </c>
      <c r="U3431">
        <f t="shared" si="21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18">
        <v>2000</v>
      </c>
      <c r="E3432" s="1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4"/>
        <v>109</v>
      </c>
      <c r="P3432">
        <f t="shared" si="215"/>
        <v>30.15</v>
      </c>
      <c r="Q3432" s="8" t="s">
        <v>8315</v>
      </c>
      <c r="R3432" t="s">
        <v>8316</v>
      </c>
      <c r="S3432" s="14">
        <f t="shared" si="216"/>
        <v>41820.945613425924</v>
      </c>
      <c r="T3432" s="14">
        <f t="shared" si="217"/>
        <v>41850.945613425924</v>
      </c>
      <c r="U3432">
        <f t="shared" si="21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4"/>
        <v>100</v>
      </c>
      <c r="P3433">
        <f t="shared" si="215"/>
        <v>95.24</v>
      </c>
      <c r="Q3433" s="8" t="s">
        <v>8315</v>
      </c>
      <c r="R3433" t="s">
        <v>8316</v>
      </c>
      <c r="S3433" s="14">
        <f t="shared" si="216"/>
        <v>41839.730937500004</v>
      </c>
      <c r="T3433" s="14">
        <f t="shared" si="217"/>
        <v>41869.730937500004</v>
      </c>
      <c r="U3433">
        <f t="shared" si="21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4"/>
        <v>110</v>
      </c>
      <c r="P3434">
        <f t="shared" si="215"/>
        <v>52.21</v>
      </c>
      <c r="Q3434" s="8" t="s">
        <v>8315</v>
      </c>
      <c r="R3434" t="s">
        <v>8316</v>
      </c>
      <c r="S3434" s="14">
        <f t="shared" si="216"/>
        <v>42380.581180555557</v>
      </c>
      <c r="T3434" s="14">
        <f t="shared" si="217"/>
        <v>42405.916666666672</v>
      </c>
      <c r="U3434">
        <f t="shared" si="21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4"/>
        <v>100</v>
      </c>
      <c r="P3435">
        <f t="shared" si="215"/>
        <v>134.15</v>
      </c>
      <c r="Q3435" s="8" t="s">
        <v>8315</v>
      </c>
      <c r="R3435" t="s">
        <v>8316</v>
      </c>
      <c r="S3435" s="14">
        <f t="shared" si="216"/>
        <v>41776.063136574077</v>
      </c>
      <c r="T3435" s="14">
        <f t="shared" si="217"/>
        <v>41807.125</v>
      </c>
      <c r="U3435">
        <f t="shared" si="21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ref="O3436:O3499" si="219">ROUND(E3436/D3436*100,0)</f>
        <v>106</v>
      </c>
      <c r="P3436">
        <f t="shared" ref="P3436:P3499" si="220">IFERROR(ROUND(E3436/L3436,2),0)</f>
        <v>62.83</v>
      </c>
      <c r="Q3436" s="8" t="s">
        <v>8315</v>
      </c>
      <c r="R3436" t="s">
        <v>8316</v>
      </c>
      <c r="S3436" s="14">
        <f t="shared" ref="S3436:S3499" si="221">(((J3436/60)/60)/24)+DATE(1970,1,1)</f>
        <v>41800.380428240744</v>
      </c>
      <c r="T3436" s="14">
        <f t="shared" ref="T3436:T3499" si="222">(((I3436/60)/60)/24)+DATE(1970,1,1)</f>
        <v>41830.380428240744</v>
      </c>
      <c r="U3436">
        <f t="shared" si="21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9"/>
        <v>112</v>
      </c>
      <c r="P3437">
        <f t="shared" si="220"/>
        <v>58.95</v>
      </c>
      <c r="Q3437" s="8" t="s">
        <v>8315</v>
      </c>
      <c r="R3437" t="s">
        <v>8316</v>
      </c>
      <c r="S3437" s="14">
        <f t="shared" si="221"/>
        <v>42572.61681712963</v>
      </c>
      <c r="T3437" s="14">
        <f t="shared" si="222"/>
        <v>42589.125</v>
      </c>
      <c r="U3437">
        <f t="shared" si="21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9"/>
        <v>106</v>
      </c>
      <c r="P3438">
        <f t="shared" si="220"/>
        <v>143.11000000000001</v>
      </c>
      <c r="Q3438" s="8" t="s">
        <v>8315</v>
      </c>
      <c r="R3438" t="s">
        <v>8316</v>
      </c>
      <c r="S3438" s="14">
        <f t="shared" si="221"/>
        <v>41851.541585648149</v>
      </c>
      <c r="T3438" s="14">
        <f t="shared" si="222"/>
        <v>41872.686111111114</v>
      </c>
      <c r="U3438">
        <f t="shared" si="21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9"/>
        <v>101</v>
      </c>
      <c r="P3439">
        <f t="shared" si="220"/>
        <v>84.17</v>
      </c>
      <c r="Q3439" s="8" t="s">
        <v>8315</v>
      </c>
      <c r="R3439" t="s">
        <v>8316</v>
      </c>
      <c r="S3439" s="14">
        <f t="shared" si="221"/>
        <v>42205.710879629631</v>
      </c>
      <c r="T3439" s="14">
        <f t="shared" si="222"/>
        <v>42235.710879629631</v>
      </c>
      <c r="U3439">
        <f t="shared" si="21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18">
        <v>2500</v>
      </c>
      <c r="E3440" s="1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9"/>
        <v>104</v>
      </c>
      <c r="P3440">
        <f t="shared" si="220"/>
        <v>186.07</v>
      </c>
      <c r="Q3440" s="8" t="s">
        <v>8315</v>
      </c>
      <c r="R3440" t="s">
        <v>8316</v>
      </c>
      <c r="S3440" s="14">
        <f t="shared" si="221"/>
        <v>42100.927858796291</v>
      </c>
      <c r="T3440" s="14">
        <f t="shared" si="222"/>
        <v>42126.875</v>
      </c>
      <c r="U3440">
        <f t="shared" si="21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9"/>
        <v>135</v>
      </c>
      <c r="P3441">
        <f t="shared" si="220"/>
        <v>89.79</v>
      </c>
      <c r="Q3441" s="8" t="s">
        <v>8315</v>
      </c>
      <c r="R3441" t="s">
        <v>8316</v>
      </c>
      <c r="S3441" s="14">
        <f t="shared" si="221"/>
        <v>42374.911226851851</v>
      </c>
      <c r="T3441" s="14">
        <f t="shared" si="222"/>
        <v>42388.207638888889</v>
      </c>
      <c r="U3441">
        <f t="shared" si="21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9"/>
        <v>105</v>
      </c>
      <c r="P3442">
        <f t="shared" si="220"/>
        <v>64.16</v>
      </c>
      <c r="Q3442" s="8" t="s">
        <v>8315</v>
      </c>
      <c r="R3442" t="s">
        <v>8316</v>
      </c>
      <c r="S3442" s="14">
        <f t="shared" si="221"/>
        <v>41809.12300925926</v>
      </c>
      <c r="T3442" s="14">
        <f t="shared" si="222"/>
        <v>41831.677083333336</v>
      </c>
      <c r="U3442">
        <f t="shared" si="21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9"/>
        <v>103</v>
      </c>
      <c r="P3443">
        <f t="shared" si="220"/>
        <v>59.65</v>
      </c>
      <c r="Q3443" s="8" t="s">
        <v>8315</v>
      </c>
      <c r="R3443" t="s">
        <v>8316</v>
      </c>
      <c r="S3443" s="14">
        <f t="shared" si="221"/>
        <v>42294.429641203707</v>
      </c>
      <c r="T3443" s="14">
        <f t="shared" si="222"/>
        <v>42321.845138888893</v>
      </c>
      <c r="U3443">
        <f t="shared" si="21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9"/>
        <v>100</v>
      </c>
      <c r="P3444">
        <f t="shared" si="220"/>
        <v>31.25</v>
      </c>
      <c r="Q3444" s="8" t="s">
        <v>8315</v>
      </c>
      <c r="R3444" t="s">
        <v>8316</v>
      </c>
      <c r="S3444" s="14">
        <f t="shared" si="221"/>
        <v>42124.841111111105</v>
      </c>
      <c r="T3444" s="14">
        <f t="shared" si="222"/>
        <v>42154.841111111105</v>
      </c>
      <c r="U3444">
        <f t="shared" si="21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9"/>
        <v>186</v>
      </c>
      <c r="P3445">
        <f t="shared" si="220"/>
        <v>41.22</v>
      </c>
      <c r="Q3445" s="8" t="s">
        <v>8315</v>
      </c>
      <c r="R3445" t="s">
        <v>8316</v>
      </c>
      <c r="S3445" s="14">
        <f t="shared" si="221"/>
        <v>41861.524837962963</v>
      </c>
      <c r="T3445" s="14">
        <f t="shared" si="222"/>
        <v>41891.524837962963</v>
      </c>
      <c r="U3445">
        <f t="shared" si="21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9"/>
        <v>289</v>
      </c>
      <c r="P3446">
        <f t="shared" si="220"/>
        <v>43.35</v>
      </c>
      <c r="Q3446" s="8" t="s">
        <v>8315</v>
      </c>
      <c r="R3446" t="s">
        <v>8316</v>
      </c>
      <c r="S3446" s="14">
        <f t="shared" si="221"/>
        <v>42521.291504629626</v>
      </c>
      <c r="T3446" s="14">
        <f t="shared" si="222"/>
        <v>42529.582638888889</v>
      </c>
      <c r="U3446">
        <f t="shared" si="21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18">
        <v>2000</v>
      </c>
      <c r="E3447" s="1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9"/>
        <v>100</v>
      </c>
      <c r="P3447">
        <f t="shared" si="220"/>
        <v>64.52</v>
      </c>
      <c r="Q3447" s="8" t="s">
        <v>8315</v>
      </c>
      <c r="R3447" t="s">
        <v>8316</v>
      </c>
      <c r="S3447" s="14">
        <f t="shared" si="221"/>
        <v>42272.530509259261</v>
      </c>
      <c r="T3447" s="14">
        <f t="shared" si="222"/>
        <v>42300.530509259261</v>
      </c>
      <c r="U3447">
        <f t="shared" si="21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18">
        <v>1000</v>
      </c>
      <c r="E3448" s="1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9"/>
        <v>108</v>
      </c>
      <c r="P3448">
        <f t="shared" si="220"/>
        <v>43.28</v>
      </c>
      <c r="Q3448" s="8" t="s">
        <v>8315</v>
      </c>
      <c r="R3448" t="s">
        <v>8316</v>
      </c>
      <c r="S3448" s="14">
        <f t="shared" si="221"/>
        <v>42016.832465277781</v>
      </c>
      <c r="T3448" s="14">
        <f t="shared" si="222"/>
        <v>42040.513888888891</v>
      </c>
      <c r="U3448">
        <f t="shared" si="21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9"/>
        <v>108</v>
      </c>
      <c r="P3449">
        <f t="shared" si="220"/>
        <v>77</v>
      </c>
      <c r="Q3449" s="8" t="s">
        <v>8315</v>
      </c>
      <c r="R3449" t="s">
        <v>8316</v>
      </c>
      <c r="S3449" s="14">
        <f t="shared" si="221"/>
        <v>42402.889027777783</v>
      </c>
      <c r="T3449" s="14">
        <f t="shared" si="222"/>
        <v>42447.847361111111</v>
      </c>
      <c r="U3449">
        <f t="shared" si="21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9"/>
        <v>110</v>
      </c>
      <c r="P3450">
        <f t="shared" si="220"/>
        <v>51.22</v>
      </c>
      <c r="Q3450" s="8" t="s">
        <v>8315</v>
      </c>
      <c r="R3450" t="s">
        <v>8316</v>
      </c>
      <c r="S3450" s="14">
        <f t="shared" si="221"/>
        <v>41960.119085648148</v>
      </c>
      <c r="T3450" s="14">
        <f t="shared" si="222"/>
        <v>41990.119085648148</v>
      </c>
      <c r="U3450">
        <f t="shared" si="21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9"/>
        <v>171</v>
      </c>
      <c r="P3451">
        <f t="shared" si="220"/>
        <v>68.25</v>
      </c>
      <c r="Q3451" s="8" t="s">
        <v>8315</v>
      </c>
      <c r="R3451" t="s">
        <v>8316</v>
      </c>
      <c r="S3451" s="14">
        <f t="shared" si="221"/>
        <v>42532.052523148144</v>
      </c>
      <c r="T3451" s="14">
        <f t="shared" si="222"/>
        <v>42560.166666666672</v>
      </c>
      <c r="U3451">
        <f t="shared" si="21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18">
        <v>500</v>
      </c>
      <c r="E3452" s="1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9"/>
        <v>152</v>
      </c>
      <c r="P3452">
        <f t="shared" si="220"/>
        <v>19.489999999999998</v>
      </c>
      <c r="Q3452" s="8" t="s">
        <v>8315</v>
      </c>
      <c r="R3452" t="s">
        <v>8316</v>
      </c>
      <c r="S3452" s="14">
        <f t="shared" si="221"/>
        <v>42036.704525462963</v>
      </c>
      <c r="T3452" s="14">
        <f t="shared" si="222"/>
        <v>42096.662858796291</v>
      </c>
      <c r="U3452">
        <f t="shared" si="21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9"/>
        <v>101</v>
      </c>
      <c r="P3453">
        <f t="shared" si="220"/>
        <v>41.13</v>
      </c>
      <c r="Q3453" s="8" t="s">
        <v>8315</v>
      </c>
      <c r="R3453" t="s">
        <v>8316</v>
      </c>
      <c r="S3453" s="14">
        <f t="shared" si="221"/>
        <v>42088.723692129628</v>
      </c>
      <c r="T3453" s="14">
        <f t="shared" si="222"/>
        <v>42115.723692129628</v>
      </c>
      <c r="U3453">
        <f t="shared" si="21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9"/>
        <v>153</v>
      </c>
      <c r="P3454">
        <f t="shared" si="220"/>
        <v>41.41</v>
      </c>
      <c r="Q3454" s="8" t="s">
        <v>8315</v>
      </c>
      <c r="R3454" t="s">
        <v>8316</v>
      </c>
      <c r="S3454" s="14">
        <f t="shared" si="221"/>
        <v>41820.639189814814</v>
      </c>
      <c r="T3454" s="14">
        <f t="shared" si="222"/>
        <v>41843.165972222225</v>
      </c>
      <c r="U3454">
        <f t="shared" si="21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18">
        <v>300</v>
      </c>
      <c r="E3455" s="1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9"/>
        <v>128</v>
      </c>
      <c r="P3455">
        <f t="shared" si="220"/>
        <v>27.5</v>
      </c>
      <c r="Q3455" s="8" t="s">
        <v>8315</v>
      </c>
      <c r="R3455" t="s">
        <v>8316</v>
      </c>
      <c r="S3455" s="14">
        <f t="shared" si="221"/>
        <v>42535.97865740741</v>
      </c>
      <c r="T3455" s="14">
        <f t="shared" si="222"/>
        <v>42595.97865740741</v>
      </c>
      <c r="U3455">
        <f t="shared" si="21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18">
        <v>700</v>
      </c>
      <c r="E3456" s="1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9"/>
        <v>101</v>
      </c>
      <c r="P3456">
        <f t="shared" si="220"/>
        <v>33.57</v>
      </c>
      <c r="Q3456" s="8" t="s">
        <v>8315</v>
      </c>
      <c r="R3456" t="s">
        <v>8316</v>
      </c>
      <c r="S3456" s="14">
        <f t="shared" si="221"/>
        <v>41821.698599537034</v>
      </c>
      <c r="T3456" s="14">
        <f t="shared" si="222"/>
        <v>41851.698599537034</v>
      </c>
      <c r="U3456">
        <f t="shared" si="21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9"/>
        <v>101</v>
      </c>
      <c r="P3457">
        <f t="shared" si="220"/>
        <v>145.87</v>
      </c>
      <c r="Q3457" s="8" t="s">
        <v>8315</v>
      </c>
      <c r="R3457" t="s">
        <v>8316</v>
      </c>
      <c r="S3457" s="14">
        <f t="shared" si="221"/>
        <v>42626.7503125</v>
      </c>
      <c r="T3457" s="14">
        <f t="shared" si="222"/>
        <v>42656.7503125</v>
      </c>
      <c r="U3457">
        <f t="shared" si="21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9"/>
        <v>191</v>
      </c>
      <c r="P3458">
        <f t="shared" si="220"/>
        <v>358.69</v>
      </c>
      <c r="Q3458" s="8" t="s">
        <v>8315</v>
      </c>
      <c r="R3458" t="s">
        <v>8316</v>
      </c>
      <c r="S3458" s="14">
        <f t="shared" si="221"/>
        <v>41821.205636574072</v>
      </c>
      <c r="T3458" s="14">
        <f t="shared" si="222"/>
        <v>41852.290972222225</v>
      </c>
      <c r="U3458">
        <f t="shared" si="21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9"/>
        <v>140</v>
      </c>
      <c r="P3459">
        <f t="shared" si="220"/>
        <v>50.98</v>
      </c>
      <c r="Q3459" s="8" t="s">
        <v>8315</v>
      </c>
      <c r="R3459" t="s">
        <v>8316</v>
      </c>
      <c r="S3459" s="14">
        <f t="shared" si="221"/>
        <v>42016.706678240742</v>
      </c>
      <c r="T3459" s="14">
        <f t="shared" si="222"/>
        <v>42047.249305555553</v>
      </c>
      <c r="U3459">
        <f t="shared" si="218"/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20"/>
        <v>45.04</v>
      </c>
      <c r="Q3460" s="8" t="s">
        <v>8315</v>
      </c>
      <c r="R3460" t="s">
        <v>8316</v>
      </c>
      <c r="S3460" s="14">
        <f t="shared" si="221"/>
        <v>42011.202581018515</v>
      </c>
      <c r="T3460" s="14">
        <f t="shared" si="222"/>
        <v>42038.185416666667</v>
      </c>
      <c r="U3460">
        <f t="shared" si="218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18">
        <v>500</v>
      </c>
      <c r="E3461" s="1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20"/>
        <v>17.53</v>
      </c>
      <c r="Q3461" s="8" t="s">
        <v>8315</v>
      </c>
      <c r="R3461" t="s">
        <v>8316</v>
      </c>
      <c r="S3461" s="14">
        <f t="shared" si="221"/>
        <v>42480.479861111111</v>
      </c>
      <c r="T3461" s="14">
        <f t="shared" si="222"/>
        <v>42510.479861111111</v>
      </c>
      <c r="U3461">
        <f t="shared" si="218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18">
        <v>500</v>
      </c>
      <c r="E3462" s="1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20"/>
        <v>50</v>
      </c>
      <c r="Q3462" s="8" t="s">
        <v>8315</v>
      </c>
      <c r="R3462" t="s">
        <v>8316</v>
      </c>
      <c r="S3462" s="14">
        <f t="shared" si="221"/>
        <v>41852.527222222219</v>
      </c>
      <c r="T3462" s="14">
        <f t="shared" si="222"/>
        <v>41866.527222222219</v>
      </c>
      <c r="U3462">
        <f t="shared" si="218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20"/>
        <v>57.92</v>
      </c>
      <c r="Q3463" s="8" t="s">
        <v>8315</v>
      </c>
      <c r="R3463" t="s">
        <v>8316</v>
      </c>
      <c r="S3463" s="14">
        <f t="shared" si="221"/>
        <v>42643.632858796293</v>
      </c>
      <c r="T3463" s="14">
        <f t="shared" si="222"/>
        <v>42672.125</v>
      </c>
      <c r="U3463">
        <f t="shared" si="218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20"/>
        <v>29.71</v>
      </c>
      <c r="Q3464" s="8" t="s">
        <v>8315</v>
      </c>
      <c r="R3464" t="s">
        <v>8316</v>
      </c>
      <c r="S3464" s="14">
        <f t="shared" si="221"/>
        <v>42179.898472222223</v>
      </c>
      <c r="T3464" s="14">
        <f t="shared" si="222"/>
        <v>42195.75</v>
      </c>
      <c r="U3464">
        <f t="shared" si="218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20"/>
        <v>90.68</v>
      </c>
      <c r="Q3465" s="8" t="s">
        <v>8315</v>
      </c>
      <c r="R3465" t="s">
        <v>8316</v>
      </c>
      <c r="S3465" s="14">
        <f t="shared" si="221"/>
        <v>42612.918807870374</v>
      </c>
      <c r="T3465" s="14">
        <f t="shared" si="222"/>
        <v>42654.165972222225</v>
      </c>
      <c r="U3465">
        <f t="shared" si="218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20"/>
        <v>55.01</v>
      </c>
      <c r="Q3466" s="8" t="s">
        <v>8315</v>
      </c>
      <c r="R3466" t="s">
        <v>8316</v>
      </c>
      <c r="S3466" s="14">
        <f t="shared" si="221"/>
        <v>42575.130057870367</v>
      </c>
      <c r="T3466" s="14">
        <f t="shared" si="222"/>
        <v>42605.130057870367</v>
      </c>
      <c r="U3466">
        <f t="shared" si="218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18">
        <v>2000</v>
      </c>
      <c r="E3467" s="1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20"/>
        <v>57.22</v>
      </c>
      <c r="Q3467" s="8" t="s">
        <v>8315</v>
      </c>
      <c r="R3467" t="s">
        <v>8316</v>
      </c>
      <c r="S3467" s="14">
        <f t="shared" si="221"/>
        <v>42200.625833333332</v>
      </c>
      <c r="T3467" s="14">
        <f t="shared" si="222"/>
        <v>42225.666666666672</v>
      </c>
      <c r="U3467">
        <f t="shared" si="218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20"/>
        <v>72.95</v>
      </c>
      <c r="Q3468" s="8" t="s">
        <v>8315</v>
      </c>
      <c r="R3468" t="s">
        <v>8316</v>
      </c>
      <c r="S3468" s="14">
        <f t="shared" si="221"/>
        <v>42420.019097222219</v>
      </c>
      <c r="T3468" s="14">
        <f t="shared" si="222"/>
        <v>42479.977430555555</v>
      </c>
      <c r="U3468">
        <f t="shared" si="218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 s="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20"/>
        <v>64.47</v>
      </c>
      <c r="Q3469" s="8" t="s">
        <v>8315</v>
      </c>
      <c r="R3469" t="s">
        <v>8316</v>
      </c>
      <c r="S3469" s="14">
        <f t="shared" si="221"/>
        <v>42053.671666666662</v>
      </c>
      <c r="T3469" s="14">
        <f t="shared" si="222"/>
        <v>42083.630000000005</v>
      </c>
      <c r="U3469">
        <f t="shared" si="218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20"/>
        <v>716.35</v>
      </c>
      <c r="Q3470" s="8" t="s">
        <v>8315</v>
      </c>
      <c r="R3470" t="s">
        <v>8316</v>
      </c>
      <c r="S3470" s="14">
        <f t="shared" si="221"/>
        <v>42605.765381944439</v>
      </c>
      <c r="T3470" s="14">
        <f t="shared" si="222"/>
        <v>42634.125</v>
      </c>
      <c r="U3470">
        <f t="shared" si="218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20"/>
        <v>50.4</v>
      </c>
      <c r="Q3471" s="8" t="s">
        <v>8315</v>
      </c>
      <c r="R3471" t="s">
        <v>8316</v>
      </c>
      <c r="S3471" s="14">
        <f t="shared" si="221"/>
        <v>42458.641724537039</v>
      </c>
      <c r="T3471" s="14">
        <f t="shared" si="222"/>
        <v>42488.641724537039</v>
      </c>
      <c r="U3471">
        <f t="shared" si="218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20"/>
        <v>41.67</v>
      </c>
      <c r="Q3472" s="8" t="s">
        <v>8315</v>
      </c>
      <c r="R3472" t="s">
        <v>8316</v>
      </c>
      <c r="S3472" s="14">
        <f t="shared" si="221"/>
        <v>42529.022013888884</v>
      </c>
      <c r="T3472" s="14">
        <f t="shared" si="222"/>
        <v>42566.901388888888</v>
      </c>
      <c r="U3472">
        <f t="shared" si="218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18">
        <v>500</v>
      </c>
      <c r="E3473" s="1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20"/>
        <v>35.770000000000003</v>
      </c>
      <c r="Q3473" s="8" t="s">
        <v>8315</v>
      </c>
      <c r="R3473" t="s">
        <v>8316</v>
      </c>
      <c r="S3473" s="14">
        <f t="shared" si="221"/>
        <v>41841.820486111108</v>
      </c>
      <c r="T3473" s="14">
        <f t="shared" si="222"/>
        <v>41882.833333333336</v>
      </c>
      <c r="U3473">
        <f t="shared" si="218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20"/>
        <v>88.74</v>
      </c>
      <c r="Q3474" s="8" t="s">
        <v>8315</v>
      </c>
      <c r="R3474" t="s">
        <v>8316</v>
      </c>
      <c r="S3474" s="14">
        <f t="shared" si="221"/>
        <v>41928.170497685183</v>
      </c>
      <c r="T3474" s="14">
        <f t="shared" si="222"/>
        <v>41949.249305555553</v>
      </c>
      <c r="U3474">
        <f t="shared" si="218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20"/>
        <v>148.47999999999999</v>
      </c>
      <c r="Q3475" s="8" t="s">
        <v>8315</v>
      </c>
      <c r="R3475" t="s">
        <v>8316</v>
      </c>
      <c r="S3475" s="14">
        <f t="shared" si="221"/>
        <v>42062.834444444445</v>
      </c>
      <c r="T3475" s="14">
        <f t="shared" si="222"/>
        <v>42083.852083333331</v>
      </c>
      <c r="U3475">
        <f t="shared" si="218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18">
        <v>2000</v>
      </c>
      <c r="E3476" s="1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20"/>
        <v>51.79</v>
      </c>
      <c r="Q3476" s="8" t="s">
        <v>8315</v>
      </c>
      <c r="R3476" t="s">
        <v>8316</v>
      </c>
      <c r="S3476" s="14">
        <f t="shared" si="221"/>
        <v>42541.501516203702</v>
      </c>
      <c r="T3476" s="14">
        <f t="shared" si="222"/>
        <v>42571.501516203702</v>
      </c>
      <c r="U3476">
        <f t="shared" si="218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18">
        <v>300</v>
      </c>
      <c r="E3477" s="1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20"/>
        <v>20</v>
      </c>
      <c r="Q3477" s="8" t="s">
        <v>8315</v>
      </c>
      <c r="R3477" t="s">
        <v>8316</v>
      </c>
      <c r="S3477" s="14">
        <f t="shared" si="221"/>
        <v>41918.880833333329</v>
      </c>
      <c r="T3477" s="14">
        <f t="shared" si="222"/>
        <v>41946</v>
      </c>
      <c r="U3477">
        <f t="shared" si="218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20"/>
        <v>52</v>
      </c>
      <c r="Q3478" s="8" t="s">
        <v>8315</v>
      </c>
      <c r="R3478" t="s">
        <v>8316</v>
      </c>
      <c r="S3478" s="14">
        <f t="shared" si="221"/>
        <v>41921.279976851853</v>
      </c>
      <c r="T3478" s="14">
        <f t="shared" si="222"/>
        <v>41939.125</v>
      </c>
      <c r="U3478">
        <f t="shared" si="218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20"/>
        <v>53.23</v>
      </c>
      <c r="Q3479" s="8" t="s">
        <v>8315</v>
      </c>
      <c r="R3479" t="s">
        <v>8316</v>
      </c>
      <c r="S3479" s="14">
        <f t="shared" si="221"/>
        <v>42128.736608796295</v>
      </c>
      <c r="T3479" s="14">
        <f t="shared" si="222"/>
        <v>42141.125</v>
      </c>
      <c r="U3479">
        <f t="shared" si="218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20"/>
        <v>39.6</v>
      </c>
      <c r="Q3480" s="8" t="s">
        <v>8315</v>
      </c>
      <c r="R3480" t="s">
        <v>8316</v>
      </c>
      <c r="S3480" s="14">
        <f t="shared" si="221"/>
        <v>42053.916921296302</v>
      </c>
      <c r="T3480" s="14">
        <f t="shared" si="222"/>
        <v>42079.875</v>
      </c>
      <c r="U3480">
        <f t="shared" si="218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18">
        <v>1500</v>
      </c>
      <c r="E3481" s="1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20"/>
        <v>34.25</v>
      </c>
      <c r="Q3481" s="8" t="s">
        <v>8315</v>
      </c>
      <c r="R3481" t="s">
        <v>8316</v>
      </c>
      <c r="S3481" s="14">
        <f t="shared" si="221"/>
        <v>41781.855092592588</v>
      </c>
      <c r="T3481" s="14">
        <f t="shared" si="222"/>
        <v>41811.855092592588</v>
      </c>
      <c r="U3481">
        <f t="shared" si="218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20"/>
        <v>164.62</v>
      </c>
      <c r="Q3482" s="8" t="s">
        <v>8315</v>
      </c>
      <c r="R3482" t="s">
        <v>8316</v>
      </c>
      <c r="S3482" s="14">
        <f t="shared" si="221"/>
        <v>42171.317442129628</v>
      </c>
      <c r="T3482" s="14">
        <f t="shared" si="222"/>
        <v>42195.875</v>
      </c>
      <c r="U3482">
        <f t="shared" si="218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20"/>
        <v>125.05</v>
      </c>
      <c r="Q3483" s="8" t="s">
        <v>8315</v>
      </c>
      <c r="R3483" t="s">
        <v>8316</v>
      </c>
      <c r="S3483" s="14">
        <f t="shared" si="221"/>
        <v>41989.24754629629</v>
      </c>
      <c r="T3483" s="14">
        <f t="shared" si="222"/>
        <v>42006.24754629629</v>
      </c>
      <c r="U3483">
        <f t="shared" si="218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18">
        <v>3000</v>
      </c>
      <c r="E3484" s="1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20"/>
        <v>51.88</v>
      </c>
      <c r="Q3484" s="8" t="s">
        <v>8315</v>
      </c>
      <c r="R3484" t="s">
        <v>8316</v>
      </c>
      <c r="S3484" s="14">
        <f t="shared" si="221"/>
        <v>41796.771597222221</v>
      </c>
      <c r="T3484" s="14">
        <f t="shared" si="222"/>
        <v>41826.771597222221</v>
      </c>
      <c r="U3484">
        <f t="shared" si="218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20"/>
        <v>40.29</v>
      </c>
      <c r="Q3485" s="8" t="s">
        <v>8315</v>
      </c>
      <c r="R3485" t="s">
        <v>8316</v>
      </c>
      <c r="S3485" s="14">
        <f t="shared" si="221"/>
        <v>41793.668761574074</v>
      </c>
      <c r="T3485" s="14">
        <f t="shared" si="222"/>
        <v>41823.668761574074</v>
      </c>
      <c r="U3485">
        <f t="shared" si="218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20"/>
        <v>64.91</v>
      </c>
      <c r="Q3486" s="8" t="s">
        <v>8315</v>
      </c>
      <c r="R3486" t="s">
        <v>8316</v>
      </c>
      <c r="S3486" s="14">
        <f t="shared" si="221"/>
        <v>42506.760405092587</v>
      </c>
      <c r="T3486" s="14">
        <f t="shared" si="222"/>
        <v>42536.760405092587</v>
      </c>
      <c r="U3486">
        <f t="shared" si="218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20"/>
        <v>55.33</v>
      </c>
      <c r="Q3487" s="8" t="s">
        <v>8315</v>
      </c>
      <c r="R3487" t="s">
        <v>8316</v>
      </c>
      <c r="S3487" s="14">
        <f t="shared" si="221"/>
        <v>42372.693055555559</v>
      </c>
      <c r="T3487" s="14">
        <f t="shared" si="222"/>
        <v>42402.693055555559</v>
      </c>
      <c r="U3487">
        <f t="shared" ref="U3487:U3550" si="223">YEAR(S:S)</f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20"/>
        <v>83.14</v>
      </c>
      <c r="Q3488" s="8" t="s">
        <v>8315</v>
      </c>
      <c r="R3488" t="s">
        <v>8316</v>
      </c>
      <c r="S3488" s="14">
        <f t="shared" si="221"/>
        <v>42126.87501157407</v>
      </c>
      <c r="T3488" s="14">
        <f t="shared" si="222"/>
        <v>42158.290972222225</v>
      </c>
      <c r="U3488">
        <f t="shared" si="22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18">
        <v>2000</v>
      </c>
      <c r="E3489" s="1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20"/>
        <v>38.71</v>
      </c>
      <c r="Q3489" s="8" t="s">
        <v>8315</v>
      </c>
      <c r="R3489" t="s">
        <v>8316</v>
      </c>
      <c r="S3489" s="14">
        <f t="shared" si="221"/>
        <v>42149.940416666665</v>
      </c>
      <c r="T3489" s="14">
        <f t="shared" si="222"/>
        <v>42179.940416666665</v>
      </c>
      <c r="U3489">
        <f t="shared" si="22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20"/>
        <v>125.38</v>
      </c>
      <c r="Q3490" s="8" t="s">
        <v>8315</v>
      </c>
      <c r="R3490" t="s">
        <v>8316</v>
      </c>
      <c r="S3490" s="14">
        <f t="shared" si="221"/>
        <v>42087.768055555556</v>
      </c>
      <c r="T3490" s="14">
        <f t="shared" si="222"/>
        <v>42111.666666666672</v>
      </c>
      <c r="U3490">
        <f t="shared" si="22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18">
        <v>5000</v>
      </c>
      <c r="E3491" s="1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20"/>
        <v>78.260000000000005</v>
      </c>
      <c r="Q3491" s="8" t="s">
        <v>8315</v>
      </c>
      <c r="R3491" t="s">
        <v>8316</v>
      </c>
      <c r="S3491" s="14">
        <f t="shared" si="221"/>
        <v>41753.635775462964</v>
      </c>
      <c r="T3491" s="14">
        <f t="shared" si="222"/>
        <v>41783.875</v>
      </c>
      <c r="U3491">
        <f t="shared" si="22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20"/>
        <v>47.22</v>
      </c>
      <c r="Q3492" s="8" t="s">
        <v>8315</v>
      </c>
      <c r="R3492" t="s">
        <v>8316</v>
      </c>
      <c r="S3492" s="14">
        <f t="shared" si="221"/>
        <v>42443.802361111113</v>
      </c>
      <c r="T3492" s="14">
        <f t="shared" si="222"/>
        <v>42473.802361111113</v>
      </c>
      <c r="U3492">
        <f t="shared" si="22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20"/>
        <v>79.099999999999994</v>
      </c>
      <c r="Q3493" s="8" t="s">
        <v>8315</v>
      </c>
      <c r="R3493" t="s">
        <v>8316</v>
      </c>
      <c r="S3493" s="14">
        <f t="shared" si="221"/>
        <v>42121.249814814815</v>
      </c>
      <c r="T3493" s="14">
        <f t="shared" si="222"/>
        <v>42142.249814814815</v>
      </c>
      <c r="U3493">
        <f t="shared" si="22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20"/>
        <v>114.29</v>
      </c>
      <c r="Q3494" s="8" t="s">
        <v>8315</v>
      </c>
      <c r="R3494" t="s">
        <v>8316</v>
      </c>
      <c r="S3494" s="14">
        <f t="shared" si="221"/>
        <v>42268.009224537032</v>
      </c>
      <c r="T3494" s="14">
        <f t="shared" si="222"/>
        <v>42303.009224537032</v>
      </c>
      <c r="U3494">
        <f t="shared" si="22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20"/>
        <v>51.72</v>
      </c>
      <c r="Q3495" s="8" t="s">
        <v>8315</v>
      </c>
      <c r="R3495" t="s">
        <v>8316</v>
      </c>
      <c r="S3495" s="14">
        <f t="shared" si="221"/>
        <v>41848.866157407407</v>
      </c>
      <c r="T3495" s="14">
        <f t="shared" si="222"/>
        <v>41868.21597222222</v>
      </c>
      <c r="U3495">
        <f t="shared" si="22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20"/>
        <v>30.77</v>
      </c>
      <c r="Q3496" s="8" t="s">
        <v>8315</v>
      </c>
      <c r="R3496" t="s">
        <v>8316</v>
      </c>
      <c r="S3496" s="14">
        <f t="shared" si="221"/>
        <v>42689.214988425927</v>
      </c>
      <c r="T3496" s="14">
        <f t="shared" si="222"/>
        <v>42700.25</v>
      </c>
      <c r="U3496">
        <f t="shared" si="22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20"/>
        <v>74.209999999999994</v>
      </c>
      <c r="Q3497" s="8" t="s">
        <v>8315</v>
      </c>
      <c r="R3497" t="s">
        <v>8316</v>
      </c>
      <c r="S3497" s="14">
        <f t="shared" si="221"/>
        <v>41915.762835648151</v>
      </c>
      <c r="T3497" s="14">
        <f t="shared" si="222"/>
        <v>41944.720833333333</v>
      </c>
      <c r="U3497">
        <f t="shared" si="22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20"/>
        <v>47.85</v>
      </c>
      <c r="Q3498" s="8" t="s">
        <v>8315</v>
      </c>
      <c r="R3498" t="s">
        <v>8316</v>
      </c>
      <c r="S3498" s="14">
        <f t="shared" si="221"/>
        <v>42584.846828703703</v>
      </c>
      <c r="T3498" s="14">
        <f t="shared" si="222"/>
        <v>42624.846828703703</v>
      </c>
      <c r="U3498">
        <f t="shared" si="22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20"/>
        <v>34.409999999999997</v>
      </c>
      <c r="Q3499" s="8" t="s">
        <v>8315</v>
      </c>
      <c r="R3499" t="s">
        <v>8316</v>
      </c>
      <c r="S3499" s="14">
        <f t="shared" si="221"/>
        <v>42511.741944444439</v>
      </c>
      <c r="T3499" s="14">
        <f t="shared" si="222"/>
        <v>42523.916666666672</v>
      </c>
      <c r="U3499">
        <f t="shared" si="22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ref="O3500:O3563" si="224">ROUND(E3500/D3500*100,0)</f>
        <v>102</v>
      </c>
      <c r="P3500">
        <f t="shared" ref="P3500:P3563" si="225">IFERROR(ROUND(E3500/L3500,2),0)</f>
        <v>40.24</v>
      </c>
      <c r="Q3500" s="8" t="s">
        <v>8315</v>
      </c>
      <c r="R3500" t="s">
        <v>8316</v>
      </c>
      <c r="S3500" s="14">
        <f t="shared" ref="S3500:S3563" si="226">(((J3500/60)/60)/24)+DATE(1970,1,1)</f>
        <v>42459.15861111111</v>
      </c>
      <c r="T3500" s="14">
        <f t="shared" ref="T3500:T3563" si="227">(((I3500/60)/60)/24)+DATE(1970,1,1)</f>
        <v>42518.905555555553</v>
      </c>
      <c r="U3500">
        <f t="shared" si="22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24"/>
        <v>106</v>
      </c>
      <c r="P3501">
        <f t="shared" si="225"/>
        <v>60.29</v>
      </c>
      <c r="Q3501" s="8" t="s">
        <v>8315</v>
      </c>
      <c r="R3501" t="s">
        <v>8316</v>
      </c>
      <c r="S3501" s="14">
        <f t="shared" si="226"/>
        <v>42132.036168981482</v>
      </c>
      <c r="T3501" s="14">
        <f t="shared" si="227"/>
        <v>42186.290972222225</v>
      </c>
      <c r="U3501">
        <f t="shared" si="22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24"/>
        <v>106</v>
      </c>
      <c r="P3502">
        <f t="shared" si="225"/>
        <v>25.31</v>
      </c>
      <c r="Q3502" s="8" t="s">
        <v>8315</v>
      </c>
      <c r="R3502" t="s">
        <v>8316</v>
      </c>
      <c r="S3502" s="14">
        <f t="shared" si="226"/>
        <v>42419.91942129629</v>
      </c>
      <c r="T3502" s="14">
        <f t="shared" si="227"/>
        <v>42436.207638888889</v>
      </c>
      <c r="U3502">
        <f t="shared" si="22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18">
        <v>1500</v>
      </c>
      <c r="E3503" s="1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24"/>
        <v>101</v>
      </c>
      <c r="P3503">
        <f t="shared" si="225"/>
        <v>35.950000000000003</v>
      </c>
      <c r="Q3503" s="8" t="s">
        <v>8315</v>
      </c>
      <c r="R3503" t="s">
        <v>8316</v>
      </c>
      <c r="S3503" s="14">
        <f t="shared" si="226"/>
        <v>42233.763831018514</v>
      </c>
      <c r="T3503" s="14">
        <f t="shared" si="227"/>
        <v>42258.763831018514</v>
      </c>
      <c r="U3503">
        <f t="shared" si="22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24"/>
        <v>105</v>
      </c>
      <c r="P3504">
        <f t="shared" si="225"/>
        <v>136</v>
      </c>
      <c r="Q3504" s="8" t="s">
        <v>8315</v>
      </c>
      <c r="R3504" t="s">
        <v>8316</v>
      </c>
      <c r="S3504" s="14">
        <f t="shared" si="226"/>
        <v>42430.839398148149</v>
      </c>
      <c r="T3504" s="14">
        <f t="shared" si="227"/>
        <v>42445.165972222225</v>
      </c>
      <c r="U3504">
        <f t="shared" si="22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18">
        <v>2500</v>
      </c>
      <c r="E3505" s="1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24"/>
        <v>108</v>
      </c>
      <c r="P3505">
        <f t="shared" si="225"/>
        <v>70.760000000000005</v>
      </c>
      <c r="Q3505" s="8" t="s">
        <v>8315</v>
      </c>
      <c r="R3505" t="s">
        <v>8316</v>
      </c>
      <c r="S3505" s="14">
        <f t="shared" si="226"/>
        <v>42545.478333333333</v>
      </c>
      <c r="T3505" s="14">
        <f t="shared" si="227"/>
        <v>42575.478333333333</v>
      </c>
      <c r="U3505">
        <f t="shared" si="22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24"/>
        <v>100</v>
      </c>
      <c r="P3506">
        <f t="shared" si="225"/>
        <v>125</v>
      </c>
      <c r="Q3506" s="8" t="s">
        <v>8315</v>
      </c>
      <c r="R3506" t="s">
        <v>8316</v>
      </c>
      <c r="S3506" s="14">
        <f t="shared" si="226"/>
        <v>42297.748738425929</v>
      </c>
      <c r="T3506" s="14">
        <f t="shared" si="227"/>
        <v>42327.790405092594</v>
      </c>
      <c r="U3506">
        <f t="shared" si="22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24"/>
        <v>104</v>
      </c>
      <c r="P3507">
        <f t="shared" si="225"/>
        <v>66.510000000000005</v>
      </c>
      <c r="Q3507" s="8" t="s">
        <v>8315</v>
      </c>
      <c r="R3507" t="s">
        <v>8316</v>
      </c>
      <c r="S3507" s="14">
        <f t="shared" si="226"/>
        <v>41760.935706018521</v>
      </c>
      <c r="T3507" s="14">
        <f t="shared" si="227"/>
        <v>41772.166666666664</v>
      </c>
      <c r="U3507">
        <f t="shared" si="22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24"/>
        <v>102</v>
      </c>
      <c r="P3508">
        <f t="shared" si="225"/>
        <v>105</v>
      </c>
      <c r="Q3508" s="8" t="s">
        <v>8315</v>
      </c>
      <c r="R3508" t="s">
        <v>8316</v>
      </c>
      <c r="S3508" s="14">
        <f t="shared" si="226"/>
        <v>41829.734259259261</v>
      </c>
      <c r="T3508" s="14">
        <f t="shared" si="227"/>
        <v>41874.734259259261</v>
      </c>
      <c r="U3508">
        <f t="shared" si="22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24"/>
        <v>104</v>
      </c>
      <c r="P3509">
        <f t="shared" si="225"/>
        <v>145</v>
      </c>
      <c r="Q3509" s="8" t="s">
        <v>8315</v>
      </c>
      <c r="R3509" t="s">
        <v>8316</v>
      </c>
      <c r="S3509" s="14">
        <f t="shared" si="226"/>
        <v>42491.92288194444</v>
      </c>
      <c r="T3509" s="14">
        <f t="shared" si="227"/>
        <v>42521.92288194444</v>
      </c>
      <c r="U3509">
        <f t="shared" si="22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18">
        <v>100</v>
      </c>
      <c r="E3510" s="1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24"/>
        <v>180</v>
      </c>
      <c r="P3510">
        <f t="shared" si="225"/>
        <v>12</v>
      </c>
      <c r="Q3510" s="8" t="s">
        <v>8315</v>
      </c>
      <c r="R3510" t="s">
        <v>8316</v>
      </c>
      <c r="S3510" s="14">
        <f t="shared" si="226"/>
        <v>42477.729780092588</v>
      </c>
      <c r="T3510" s="14">
        <f t="shared" si="227"/>
        <v>42500.875</v>
      </c>
      <c r="U3510">
        <f t="shared" si="22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24"/>
        <v>106</v>
      </c>
      <c r="P3511">
        <f t="shared" si="225"/>
        <v>96.67</v>
      </c>
      <c r="Q3511" s="8" t="s">
        <v>8315</v>
      </c>
      <c r="R3511" t="s">
        <v>8316</v>
      </c>
      <c r="S3511" s="14">
        <f t="shared" si="226"/>
        <v>41950.859560185185</v>
      </c>
      <c r="T3511" s="14">
        <f t="shared" si="227"/>
        <v>41964.204861111109</v>
      </c>
      <c r="U3511">
        <f t="shared" si="22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24"/>
        <v>101</v>
      </c>
      <c r="P3512">
        <f t="shared" si="225"/>
        <v>60.33</v>
      </c>
      <c r="Q3512" s="8" t="s">
        <v>8315</v>
      </c>
      <c r="R3512" t="s">
        <v>8316</v>
      </c>
      <c r="S3512" s="14">
        <f t="shared" si="226"/>
        <v>41802.62090277778</v>
      </c>
      <c r="T3512" s="14">
        <f t="shared" si="227"/>
        <v>41822.62090277778</v>
      </c>
      <c r="U3512">
        <f t="shared" si="22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18">
        <v>1500</v>
      </c>
      <c r="E3513" s="1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24"/>
        <v>101</v>
      </c>
      <c r="P3513">
        <f t="shared" si="225"/>
        <v>79.89</v>
      </c>
      <c r="Q3513" s="8" t="s">
        <v>8315</v>
      </c>
      <c r="R3513" t="s">
        <v>8316</v>
      </c>
      <c r="S3513" s="14">
        <f t="shared" si="226"/>
        <v>41927.873784722222</v>
      </c>
      <c r="T3513" s="14">
        <f t="shared" si="227"/>
        <v>41950.770833333336</v>
      </c>
      <c r="U3513">
        <f t="shared" si="22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18">
        <v>1000</v>
      </c>
      <c r="E3514" s="1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24"/>
        <v>100</v>
      </c>
      <c r="P3514">
        <f t="shared" si="225"/>
        <v>58.82</v>
      </c>
      <c r="Q3514" s="8" t="s">
        <v>8315</v>
      </c>
      <c r="R3514" t="s">
        <v>8316</v>
      </c>
      <c r="S3514" s="14">
        <f t="shared" si="226"/>
        <v>42057.536944444444</v>
      </c>
      <c r="T3514" s="14">
        <f t="shared" si="227"/>
        <v>42117.49527777778</v>
      </c>
      <c r="U3514">
        <f t="shared" si="22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24"/>
        <v>118</v>
      </c>
      <c r="P3515">
        <f t="shared" si="225"/>
        <v>75.34</v>
      </c>
      <c r="Q3515" s="8" t="s">
        <v>8315</v>
      </c>
      <c r="R3515" t="s">
        <v>8316</v>
      </c>
      <c r="S3515" s="14">
        <f t="shared" si="226"/>
        <v>41781.096203703702</v>
      </c>
      <c r="T3515" s="14">
        <f t="shared" si="227"/>
        <v>41794.207638888889</v>
      </c>
      <c r="U3515">
        <f t="shared" si="22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24"/>
        <v>110</v>
      </c>
      <c r="P3516">
        <f t="shared" si="225"/>
        <v>55</v>
      </c>
      <c r="Q3516" s="8" t="s">
        <v>8315</v>
      </c>
      <c r="R3516" t="s">
        <v>8316</v>
      </c>
      <c r="S3516" s="14">
        <f t="shared" si="226"/>
        <v>42020.846666666665</v>
      </c>
      <c r="T3516" s="14">
        <f t="shared" si="227"/>
        <v>42037.207638888889</v>
      </c>
      <c r="U3516">
        <f t="shared" si="22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24"/>
        <v>103</v>
      </c>
      <c r="P3517">
        <f t="shared" si="225"/>
        <v>66.959999999999994</v>
      </c>
      <c r="Q3517" s="8" t="s">
        <v>8315</v>
      </c>
      <c r="R3517" t="s">
        <v>8316</v>
      </c>
      <c r="S3517" s="14">
        <f t="shared" si="226"/>
        <v>42125.772812499999</v>
      </c>
      <c r="T3517" s="14">
        <f t="shared" si="227"/>
        <v>42155.772812499999</v>
      </c>
      <c r="U3517">
        <f t="shared" si="22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24"/>
        <v>100</v>
      </c>
      <c r="P3518">
        <f t="shared" si="225"/>
        <v>227.27</v>
      </c>
      <c r="Q3518" s="8" t="s">
        <v>8315</v>
      </c>
      <c r="R3518" t="s">
        <v>8316</v>
      </c>
      <c r="S3518" s="14">
        <f t="shared" si="226"/>
        <v>41856.010069444441</v>
      </c>
      <c r="T3518" s="14">
        <f t="shared" si="227"/>
        <v>41890.125</v>
      </c>
      <c r="U3518">
        <f t="shared" si="22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18">
        <v>4000</v>
      </c>
      <c r="E3519" s="1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24"/>
        <v>100</v>
      </c>
      <c r="P3519">
        <f t="shared" si="225"/>
        <v>307.69</v>
      </c>
      <c r="Q3519" s="8" t="s">
        <v>8315</v>
      </c>
      <c r="R3519" t="s">
        <v>8316</v>
      </c>
      <c r="S3519" s="14">
        <f t="shared" si="226"/>
        <v>41794.817523148151</v>
      </c>
      <c r="T3519" s="14">
        <f t="shared" si="227"/>
        <v>41824.458333333336</v>
      </c>
      <c r="U3519">
        <f t="shared" si="22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24"/>
        <v>110</v>
      </c>
      <c r="P3520">
        <f t="shared" si="225"/>
        <v>50.02</v>
      </c>
      <c r="Q3520" s="8" t="s">
        <v>8315</v>
      </c>
      <c r="R3520" t="s">
        <v>8316</v>
      </c>
      <c r="S3520" s="14">
        <f t="shared" si="226"/>
        <v>41893.783553240741</v>
      </c>
      <c r="T3520" s="14">
        <f t="shared" si="227"/>
        <v>41914.597916666666</v>
      </c>
      <c r="U3520">
        <f t="shared" si="22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18">
        <v>2000</v>
      </c>
      <c r="E3521" s="1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24"/>
        <v>101</v>
      </c>
      <c r="P3521">
        <f t="shared" si="225"/>
        <v>72.39</v>
      </c>
      <c r="Q3521" s="8" t="s">
        <v>8315</v>
      </c>
      <c r="R3521" t="s">
        <v>8316</v>
      </c>
      <c r="S3521" s="14">
        <f t="shared" si="226"/>
        <v>42037.598958333328</v>
      </c>
      <c r="T3521" s="14">
        <f t="shared" si="227"/>
        <v>42067.598958333328</v>
      </c>
      <c r="U3521">
        <f t="shared" si="22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18">
        <v>2000</v>
      </c>
      <c r="E3522" s="1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24"/>
        <v>101</v>
      </c>
      <c r="P3522">
        <f t="shared" si="225"/>
        <v>95.95</v>
      </c>
      <c r="Q3522" s="8" t="s">
        <v>8315</v>
      </c>
      <c r="R3522" t="s">
        <v>8316</v>
      </c>
      <c r="S3522" s="14">
        <f t="shared" si="226"/>
        <v>42227.824212962965</v>
      </c>
      <c r="T3522" s="14">
        <f t="shared" si="227"/>
        <v>42253.57430555555</v>
      </c>
      <c r="U3522">
        <f t="shared" si="22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4"/>
        <v>169</v>
      </c>
      <c r="P3523">
        <f t="shared" si="225"/>
        <v>45.62</v>
      </c>
      <c r="Q3523" s="8" t="s">
        <v>8315</v>
      </c>
      <c r="R3523" t="s">
        <v>8316</v>
      </c>
      <c r="S3523" s="14">
        <f t="shared" si="226"/>
        <v>41881.361342592594</v>
      </c>
      <c r="T3523" s="14">
        <f t="shared" si="227"/>
        <v>41911.361342592594</v>
      </c>
      <c r="U3523">
        <f t="shared" si="223"/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18">
        <v>1395</v>
      </c>
      <c r="E3524" s="1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4"/>
        <v>100</v>
      </c>
      <c r="P3524">
        <f t="shared" si="225"/>
        <v>41.03</v>
      </c>
      <c r="Q3524" s="8" t="s">
        <v>8315</v>
      </c>
      <c r="R3524" t="s">
        <v>8316</v>
      </c>
      <c r="S3524" s="14">
        <f t="shared" si="226"/>
        <v>42234.789884259255</v>
      </c>
      <c r="T3524" s="14">
        <f t="shared" si="227"/>
        <v>42262.420833333337</v>
      </c>
      <c r="U3524">
        <f t="shared" si="223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18">
        <v>4000</v>
      </c>
      <c r="E3525" s="1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4"/>
        <v>114</v>
      </c>
      <c r="P3525">
        <f t="shared" si="225"/>
        <v>56.83</v>
      </c>
      <c r="Q3525" s="8" t="s">
        <v>8315</v>
      </c>
      <c r="R3525" t="s">
        <v>8316</v>
      </c>
      <c r="S3525" s="14">
        <f t="shared" si="226"/>
        <v>42581.397546296299</v>
      </c>
      <c r="T3525" s="14">
        <f t="shared" si="227"/>
        <v>42638.958333333328</v>
      </c>
      <c r="U3525">
        <f t="shared" si="223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4"/>
        <v>102</v>
      </c>
      <c r="P3526">
        <f t="shared" si="225"/>
        <v>137.24</v>
      </c>
      <c r="Q3526" s="8" t="s">
        <v>8315</v>
      </c>
      <c r="R3526" t="s">
        <v>8316</v>
      </c>
      <c r="S3526" s="14">
        <f t="shared" si="226"/>
        <v>41880.76357638889</v>
      </c>
      <c r="T3526" s="14">
        <f t="shared" si="227"/>
        <v>41895.166666666664</v>
      </c>
      <c r="U3526">
        <f t="shared" si="223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4"/>
        <v>106</v>
      </c>
      <c r="P3527">
        <f t="shared" si="225"/>
        <v>75.709999999999994</v>
      </c>
      <c r="Q3527" s="8" t="s">
        <v>8315</v>
      </c>
      <c r="R3527" t="s">
        <v>8316</v>
      </c>
      <c r="S3527" s="14">
        <f t="shared" si="226"/>
        <v>42214.6956712963</v>
      </c>
      <c r="T3527" s="14">
        <f t="shared" si="227"/>
        <v>42225.666666666672</v>
      </c>
      <c r="U3527">
        <f t="shared" si="223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4"/>
        <v>102</v>
      </c>
      <c r="P3528">
        <f t="shared" si="225"/>
        <v>99</v>
      </c>
      <c r="Q3528" s="8" t="s">
        <v>8315</v>
      </c>
      <c r="R3528" t="s">
        <v>8316</v>
      </c>
      <c r="S3528" s="14">
        <f t="shared" si="226"/>
        <v>42460.335312499999</v>
      </c>
      <c r="T3528" s="14">
        <f t="shared" si="227"/>
        <v>42488.249305555553</v>
      </c>
      <c r="U3528">
        <f t="shared" si="223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4"/>
        <v>117</v>
      </c>
      <c r="P3529">
        <f t="shared" si="225"/>
        <v>81.569999999999993</v>
      </c>
      <c r="Q3529" s="8" t="s">
        <v>8315</v>
      </c>
      <c r="R3529" t="s">
        <v>8316</v>
      </c>
      <c r="S3529" s="14">
        <f t="shared" si="226"/>
        <v>42167.023206018523</v>
      </c>
      <c r="T3529" s="14">
        <f t="shared" si="227"/>
        <v>42196.165972222225</v>
      </c>
      <c r="U3529">
        <f t="shared" si="223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18">
        <v>1650</v>
      </c>
      <c r="E3530" s="1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4"/>
        <v>101</v>
      </c>
      <c r="P3530">
        <f t="shared" si="225"/>
        <v>45.11</v>
      </c>
      <c r="Q3530" s="8" t="s">
        <v>8315</v>
      </c>
      <c r="R3530" t="s">
        <v>8316</v>
      </c>
      <c r="S3530" s="14">
        <f t="shared" si="226"/>
        <v>42733.50136574074</v>
      </c>
      <c r="T3530" s="14">
        <f t="shared" si="227"/>
        <v>42753.50136574074</v>
      </c>
      <c r="U3530">
        <f t="shared" si="223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4"/>
        <v>132</v>
      </c>
      <c r="P3531">
        <f t="shared" si="225"/>
        <v>36.67</v>
      </c>
      <c r="Q3531" s="8" t="s">
        <v>8315</v>
      </c>
      <c r="R3531" t="s">
        <v>8316</v>
      </c>
      <c r="S3531" s="14">
        <f t="shared" si="226"/>
        <v>42177.761782407411</v>
      </c>
      <c r="T3531" s="14">
        <f t="shared" si="227"/>
        <v>42198.041666666672</v>
      </c>
      <c r="U3531">
        <f t="shared" si="223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18">
        <v>2750</v>
      </c>
      <c r="E3532" s="1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4"/>
        <v>100</v>
      </c>
      <c r="P3532">
        <f t="shared" si="225"/>
        <v>125</v>
      </c>
      <c r="Q3532" s="8" t="s">
        <v>8315</v>
      </c>
      <c r="R3532" t="s">
        <v>8316</v>
      </c>
      <c r="S3532" s="14">
        <f t="shared" si="226"/>
        <v>42442.623344907406</v>
      </c>
      <c r="T3532" s="14">
        <f t="shared" si="227"/>
        <v>42470.833333333328</v>
      </c>
      <c r="U3532">
        <f t="shared" si="223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 s="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4"/>
        <v>128</v>
      </c>
      <c r="P3533">
        <f t="shared" si="225"/>
        <v>49.23</v>
      </c>
      <c r="Q3533" s="8" t="s">
        <v>8315</v>
      </c>
      <c r="R3533" t="s">
        <v>8316</v>
      </c>
      <c r="S3533" s="14">
        <f t="shared" si="226"/>
        <v>42521.654328703706</v>
      </c>
      <c r="T3533" s="14">
        <f t="shared" si="227"/>
        <v>42551.654328703706</v>
      </c>
      <c r="U3533">
        <f t="shared" si="223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4"/>
        <v>119</v>
      </c>
      <c r="P3534">
        <f t="shared" si="225"/>
        <v>42.3</v>
      </c>
      <c r="Q3534" s="8" t="s">
        <v>8315</v>
      </c>
      <c r="R3534" t="s">
        <v>8316</v>
      </c>
      <c r="S3534" s="14">
        <f t="shared" si="226"/>
        <v>41884.599849537037</v>
      </c>
      <c r="T3534" s="14">
        <f t="shared" si="227"/>
        <v>41900.165972222225</v>
      </c>
      <c r="U3534">
        <f t="shared" si="223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4"/>
        <v>126</v>
      </c>
      <c r="P3535">
        <f t="shared" si="225"/>
        <v>78.88</v>
      </c>
      <c r="Q3535" s="8" t="s">
        <v>8315</v>
      </c>
      <c r="R3535" t="s">
        <v>8316</v>
      </c>
      <c r="S3535" s="14">
        <f t="shared" si="226"/>
        <v>42289.761192129634</v>
      </c>
      <c r="T3535" s="14">
        <f t="shared" si="227"/>
        <v>42319.802858796291</v>
      </c>
      <c r="U3535">
        <f t="shared" si="223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4"/>
        <v>156</v>
      </c>
      <c r="P3536">
        <f t="shared" si="225"/>
        <v>38.28</v>
      </c>
      <c r="Q3536" s="8" t="s">
        <v>8315</v>
      </c>
      <c r="R3536" t="s">
        <v>8316</v>
      </c>
      <c r="S3536" s="14">
        <f t="shared" si="226"/>
        <v>42243.6252662037</v>
      </c>
      <c r="T3536" s="14">
        <f t="shared" si="227"/>
        <v>42278.6252662037</v>
      </c>
      <c r="U3536">
        <f t="shared" si="223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18">
        <v>2000</v>
      </c>
      <c r="E3537" s="1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4"/>
        <v>103</v>
      </c>
      <c r="P3537">
        <f t="shared" si="225"/>
        <v>44.85</v>
      </c>
      <c r="Q3537" s="8" t="s">
        <v>8315</v>
      </c>
      <c r="R3537" t="s">
        <v>8316</v>
      </c>
      <c r="S3537" s="14">
        <f t="shared" si="226"/>
        <v>42248.640162037031</v>
      </c>
      <c r="T3537" s="14">
        <f t="shared" si="227"/>
        <v>42279.75</v>
      </c>
      <c r="U3537">
        <f t="shared" si="223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18">
        <v>150</v>
      </c>
      <c r="E3538" s="1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4"/>
        <v>153</v>
      </c>
      <c r="P3538">
        <f t="shared" si="225"/>
        <v>13.53</v>
      </c>
      <c r="Q3538" s="8" t="s">
        <v>8315</v>
      </c>
      <c r="R3538" t="s">
        <v>8316</v>
      </c>
      <c r="S3538" s="14">
        <f t="shared" si="226"/>
        <v>42328.727141203708</v>
      </c>
      <c r="T3538" s="14">
        <f t="shared" si="227"/>
        <v>42358.499305555553</v>
      </c>
      <c r="U3538">
        <f t="shared" si="223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4"/>
        <v>180</v>
      </c>
      <c r="P3539">
        <f t="shared" si="225"/>
        <v>43.5</v>
      </c>
      <c r="Q3539" s="8" t="s">
        <v>8315</v>
      </c>
      <c r="R3539" t="s">
        <v>8316</v>
      </c>
      <c r="S3539" s="14">
        <f t="shared" si="226"/>
        <v>41923.354351851849</v>
      </c>
      <c r="T3539" s="14">
        <f t="shared" si="227"/>
        <v>41960.332638888889</v>
      </c>
      <c r="U3539">
        <f t="shared" si="223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18">
        <v>2000</v>
      </c>
      <c r="E3540" s="1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4"/>
        <v>128</v>
      </c>
      <c r="P3540">
        <f t="shared" si="225"/>
        <v>30.95</v>
      </c>
      <c r="Q3540" s="8" t="s">
        <v>8315</v>
      </c>
      <c r="R3540" t="s">
        <v>8316</v>
      </c>
      <c r="S3540" s="14">
        <f t="shared" si="226"/>
        <v>42571.420601851853</v>
      </c>
      <c r="T3540" s="14">
        <f t="shared" si="227"/>
        <v>42599.420601851853</v>
      </c>
      <c r="U3540">
        <f t="shared" si="223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4"/>
        <v>120</v>
      </c>
      <c r="P3541">
        <f t="shared" si="225"/>
        <v>55.23</v>
      </c>
      <c r="Q3541" s="8" t="s">
        <v>8315</v>
      </c>
      <c r="R3541" t="s">
        <v>8316</v>
      </c>
      <c r="S3541" s="14">
        <f t="shared" si="226"/>
        <v>42600.756041666667</v>
      </c>
      <c r="T3541" s="14">
        <f t="shared" si="227"/>
        <v>42621.756041666667</v>
      </c>
      <c r="U3541">
        <f t="shared" si="223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18">
        <v>300</v>
      </c>
      <c r="E3542" s="1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4"/>
        <v>123</v>
      </c>
      <c r="P3542">
        <f t="shared" si="225"/>
        <v>46.13</v>
      </c>
      <c r="Q3542" s="8" t="s">
        <v>8315</v>
      </c>
      <c r="R3542" t="s">
        <v>8316</v>
      </c>
      <c r="S3542" s="14">
        <f t="shared" si="226"/>
        <v>42517.003368055557</v>
      </c>
      <c r="T3542" s="14">
        <f t="shared" si="227"/>
        <v>42547.003368055557</v>
      </c>
      <c r="U3542">
        <f t="shared" si="223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18">
        <v>1200</v>
      </c>
      <c r="E3543" s="1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4"/>
        <v>105</v>
      </c>
      <c r="P3543">
        <f t="shared" si="225"/>
        <v>39.380000000000003</v>
      </c>
      <c r="Q3543" s="8" t="s">
        <v>8315</v>
      </c>
      <c r="R3543" t="s">
        <v>8316</v>
      </c>
      <c r="S3543" s="14">
        <f t="shared" si="226"/>
        <v>42222.730034722219</v>
      </c>
      <c r="T3543" s="14">
        <f t="shared" si="227"/>
        <v>42247.730034722219</v>
      </c>
      <c r="U3543">
        <f t="shared" si="223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4"/>
        <v>102</v>
      </c>
      <c r="P3544">
        <f t="shared" si="225"/>
        <v>66.150000000000006</v>
      </c>
      <c r="Q3544" s="8" t="s">
        <v>8315</v>
      </c>
      <c r="R3544" t="s">
        <v>8316</v>
      </c>
      <c r="S3544" s="14">
        <f t="shared" si="226"/>
        <v>41829.599791666667</v>
      </c>
      <c r="T3544" s="14">
        <f t="shared" si="227"/>
        <v>41889.599791666667</v>
      </c>
      <c r="U3544">
        <f t="shared" si="223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4"/>
        <v>105</v>
      </c>
      <c r="P3545">
        <f t="shared" si="225"/>
        <v>54.14</v>
      </c>
      <c r="Q3545" s="8" t="s">
        <v>8315</v>
      </c>
      <c r="R3545" t="s">
        <v>8316</v>
      </c>
      <c r="S3545" s="14">
        <f t="shared" si="226"/>
        <v>42150.755312499998</v>
      </c>
      <c r="T3545" s="14">
        <f t="shared" si="227"/>
        <v>42180.755312499998</v>
      </c>
      <c r="U3545">
        <f t="shared" si="223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4"/>
        <v>100</v>
      </c>
      <c r="P3546">
        <f t="shared" si="225"/>
        <v>104.17</v>
      </c>
      <c r="Q3546" s="8" t="s">
        <v>8315</v>
      </c>
      <c r="R3546" t="s">
        <v>8316</v>
      </c>
      <c r="S3546" s="14">
        <f t="shared" si="226"/>
        <v>42040.831678240742</v>
      </c>
      <c r="T3546" s="14">
        <f t="shared" si="227"/>
        <v>42070.831678240742</v>
      </c>
      <c r="U3546">
        <f t="shared" si="223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4"/>
        <v>100</v>
      </c>
      <c r="P3547">
        <f t="shared" si="225"/>
        <v>31.38</v>
      </c>
      <c r="Q3547" s="8" t="s">
        <v>8315</v>
      </c>
      <c r="R3547" t="s">
        <v>8316</v>
      </c>
      <c r="S3547" s="14">
        <f t="shared" si="226"/>
        <v>42075.807395833333</v>
      </c>
      <c r="T3547" s="14">
        <f t="shared" si="227"/>
        <v>42105.807395833333</v>
      </c>
      <c r="U3547">
        <f t="shared" si="223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4"/>
        <v>102</v>
      </c>
      <c r="P3548">
        <f t="shared" si="225"/>
        <v>59.21</v>
      </c>
      <c r="Q3548" s="8" t="s">
        <v>8315</v>
      </c>
      <c r="R3548" t="s">
        <v>8316</v>
      </c>
      <c r="S3548" s="14">
        <f t="shared" si="226"/>
        <v>42073.660694444443</v>
      </c>
      <c r="T3548" s="14">
        <f t="shared" si="227"/>
        <v>42095.165972222225</v>
      </c>
      <c r="U3548">
        <f t="shared" si="223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4"/>
        <v>114</v>
      </c>
      <c r="P3549">
        <f t="shared" si="225"/>
        <v>119.18</v>
      </c>
      <c r="Q3549" s="8" t="s">
        <v>8315</v>
      </c>
      <c r="R3549" t="s">
        <v>8316</v>
      </c>
      <c r="S3549" s="14">
        <f t="shared" si="226"/>
        <v>42480.078715277778</v>
      </c>
      <c r="T3549" s="14">
        <f t="shared" si="227"/>
        <v>42504.165972222225</v>
      </c>
      <c r="U3549">
        <f t="shared" si="223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4"/>
        <v>102</v>
      </c>
      <c r="P3550">
        <f t="shared" si="225"/>
        <v>164.62</v>
      </c>
      <c r="Q3550" s="8" t="s">
        <v>8315</v>
      </c>
      <c r="R3550" t="s">
        <v>8316</v>
      </c>
      <c r="S3550" s="14">
        <f t="shared" si="226"/>
        <v>42411.942291666666</v>
      </c>
      <c r="T3550" s="14">
        <f t="shared" si="227"/>
        <v>42434.041666666672</v>
      </c>
      <c r="U3550">
        <f t="shared" si="223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18">
        <v>1000</v>
      </c>
      <c r="E3551" s="1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4"/>
        <v>102</v>
      </c>
      <c r="P3551">
        <f t="shared" si="225"/>
        <v>24.29</v>
      </c>
      <c r="Q3551" s="8" t="s">
        <v>8315</v>
      </c>
      <c r="R3551" t="s">
        <v>8316</v>
      </c>
      <c r="S3551" s="14">
        <f t="shared" si="226"/>
        <v>42223.394363425927</v>
      </c>
      <c r="T3551" s="14">
        <f t="shared" si="227"/>
        <v>42251.394363425927</v>
      </c>
      <c r="U3551">
        <f t="shared" ref="U3551:U3614" si="228">YEAR(S:S)</f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18">
        <v>2500</v>
      </c>
      <c r="E3552" s="1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4"/>
        <v>105</v>
      </c>
      <c r="P3552">
        <f t="shared" si="225"/>
        <v>40.94</v>
      </c>
      <c r="Q3552" s="8" t="s">
        <v>8315</v>
      </c>
      <c r="R3552" t="s">
        <v>8316</v>
      </c>
      <c r="S3552" s="14">
        <f t="shared" si="226"/>
        <v>42462.893495370372</v>
      </c>
      <c r="T3552" s="14">
        <f t="shared" si="227"/>
        <v>42492.893495370372</v>
      </c>
      <c r="U3552">
        <f t="shared" si="22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4"/>
        <v>102</v>
      </c>
      <c r="P3553">
        <f t="shared" si="225"/>
        <v>61.1</v>
      </c>
      <c r="Q3553" s="8" t="s">
        <v>8315</v>
      </c>
      <c r="R3553" t="s">
        <v>8316</v>
      </c>
      <c r="S3553" s="14">
        <f t="shared" si="226"/>
        <v>41753.515856481477</v>
      </c>
      <c r="T3553" s="14">
        <f t="shared" si="227"/>
        <v>41781.921527777777</v>
      </c>
      <c r="U3553">
        <f t="shared" si="22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18">
        <v>773</v>
      </c>
      <c r="E3554" s="1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4"/>
        <v>100</v>
      </c>
      <c r="P3554">
        <f t="shared" si="225"/>
        <v>38.65</v>
      </c>
      <c r="Q3554" s="8" t="s">
        <v>8315</v>
      </c>
      <c r="R3554" t="s">
        <v>8316</v>
      </c>
      <c r="S3554" s="14">
        <f t="shared" si="226"/>
        <v>41788.587083333332</v>
      </c>
      <c r="T3554" s="14">
        <f t="shared" si="227"/>
        <v>41818.587083333332</v>
      </c>
      <c r="U3554">
        <f t="shared" si="22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4"/>
        <v>106</v>
      </c>
      <c r="P3555">
        <f t="shared" si="225"/>
        <v>56.2</v>
      </c>
      <c r="Q3555" s="8" t="s">
        <v>8315</v>
      </c>
      <c r="R3555" t="s">
        <v>8316</v>
      </c>
      <c r="S3555" s="14">
        <f t="shared" si="226"/>
        <v>42196.028703703705</v>
      </c>
      <c r="T3555" s="14">
        <f t="shared" si="227"/>
        <v>42228</v>
      </c>
      <c r="U3555">
        <f t="shared" si="22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4"/>
        <v>113</v>
      </c>
      <c r="P3556">
        <f t="shared" si="225"/>
        <v>107</v>
      </c>
      <c r="Q3556" s="8" t="s">
        <v>8315</v>
      </c>
      <c r="R3556" t="s">
        <v>8316</v>
      </c>
      <c r="S3556" s="14">
        <f t="shared" si="226"/>
        <v>42016.050451388888</v>
      </c>
      <c r="T3556" s="14">
        <f t="shared" si="227"/>
        <v>42046.708333333328</v>
      </c>
      <c r="U3556">
        <f t="shared" si="22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4"/>
        <v>100</v>
      </c>
      <c r="P3557">
        <f t="shared" si="225"/>
        <v>171.43</v>
      </c>
      <c r="Q3557" s="8" t="s">
        <v>8315</v>
      </c>
      <c r="R3557" t="s">
        <v>8316</v>
      </c>
      <c r="S3557" s="14">
        <f t="shared" si="226"/>
        <v>42661.442060185189</v>
      </c>
      <c r="T3557" s="14">
        <f t="shared" si="227"/>
        <v>42691.483726851846</v>
      </c>
      <c r="U3557">
        <f t="shared" si="22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18">
        <v>2200</v>
      </c>
      <c r="E3558" s="1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4"/>
        <v>100</v>
      </c>
      <c r="P3558">
        <f t="shared" si="225"/>
        <v>110.5</v>
      </c>
      <c r="Q3558" s="8" t="s">
        <v>8315</v>
      </c>
      <c r="R3558" t="s">
        <v>8316</v>
      </c>
      <c r="S3558" s="14">
        <f t="shared" si="226"/>
        <v>41808.649583333332</v>
      </c>
      <c r="T3558" s="14">
        <f t="shared" si="227"/>
        <v>41868.649583333332</v>
      </c>
      <c r="U3558">
        <f t="shared" si="22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4"/>
        <v>100</v>
      </c>
      <c r="P3559">
        <f t="shared" si="225"/>
        <v>179.28</v>
      </c>
      <c r="Q3559" s="8" t="s">
        <v>8315</v>
      </c>
      <c r="R3559" t="s">
        <v>8316</v>
      </c>
      <c r="S3559" s="14">
        <f t="shared" si="226"/>
        <v>41730.276747685188</v>
      </c>
      <c r="T3559" s="14">
        <f t="shared" si="227"/>
        <v>41764.276747685188</v>
      </c>
      <c r="U3559">
        <f t="shared" si="22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18">
        <v>350</v>
      </c>
      <c r="E3560" s="1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4"/>
        <v>144</v>
      </c>
      <c r="P3560">
        <f t="shared" si="225"/>
        <v>22.91</v>
      </c>
      <c r="Q3560" s="8" t="s">
        <v>8315</v>
      </c>
      <c r="R3560" t="s">
        <v>8316</v>
      </c>
      <c r="S3560" s="14">
        <f t="shared" si="226"/>
        <v>42139.816840277781</v>
      </c>
      <c r="T3560" s="14">
        <f t="shared" si="227"/>
        <v>42181.875</v>
      </c>
      <c r="U3560">
        <f t="shared" si="22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4"/>
        <v>104</v>
      </c>
      <c r="P3561">
        <f t="shared" si="225"/>
        <v>43.13</v>
      </c>
      <c r="Q3561" s="8" t="s">
        <v>8315</v>
      </c>
      <c r="R3561" t="s">
        <v>8316</v>
      </c>
      <c r="S3561" s="14">
        <f t="shared" si="226"/>
        <v>42194.096157407403</v>
      </c>
      <c r="T3561" s="14">
        <f t="shared" si="227"/>
        <v>42216.373611111107</v>
      </c>
      <c r="U3561">
        <f t="shared" si="22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4"/>
        <v>108</v>
      </c>
      <c r="P3562">
        <f t="shared" si="225"/>
        <v>46.89</v>
      </c>
      <c r="Q3562" s="8" t="s">
        <v>8315</v>
      </c>
      <c r="R3562" t="s">
        <v>8316</v>
      </c>
      <c r="S3562" s="14">
        <f t="shared" si="226"/>
        <v>42115.889652777783</v>
      </c>
      <c r="T3562" s="14">
        <f t="shared" si="227"/>
        <v>42151.114583333328</v>
      </c>
      <c r="U3562">
        <f t="shared" si="22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4"/>
        <v>102</v>
      </c>
      <c r="P3563">
        <f t="shared" si="225"/>
        <v>47.41</v>
      </c>
      <c r="Q3563" s="8" t="s">
        <v>8315</v>
      </c>
      <c r="R3563" t="s">
        <v>8316</v>
      </c>
      <c r="S3563" s="14">
        <f t="shared" si="226"/>
        <v>42203.680300925931</v>
      </c>
      <c r="T3563" s="14">
        <f t="shared" si="227"/>
        <v>42221.774999999994</v>
      </c>
      <c r="U3563">
        <f t="shared" si="22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18">
        <v>315</v>
      </c>
      <c r="E3564" s="1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ref="O3564:O3627" si="229">ROUND(E3564/D3564*100,0)</f>
        <v>149</v>
      </c>
      <c r="P3564">
        <f t="shared" ref="P3564:P3627" si="230">IFERROR(ROUND(E3564/L3564,2),0)</f>
        <v>15.13</v>
      </c>
      <c r="Q3564" s="8" t="s">
        <v>8315</v>
      </c>
      <c r="R3564" t="s">
        <v>8316</v>
      </c>
      <c r="S3564" s="14">
        <f t="shared" ref="S3564:S3627" si="231">(((J3564/60)/60)/24)+DATE(1970,1,1)</f>
        <v>42433.761886574073</v>
      </c>
      <c r="T3564" s="14">
        <f t="shared" ref="T3564:T3627" si="232">(((I3564/60)/60)/24)+DATE(1970,1,1)</f>
        <v>42442.916666666672</v>
      </c>
      <c r="U3564">
        <f t="shared" si="22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18">
        <v>500</v>
      </c>
      <c r="E3565" s="1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9"/>
        <v>105</v>
      </c>
      <c r="P3565">
        <f t="shared" si="230"/>
        <v>21.1</v>
      </c>
      <c r="Q3565" s="8" t="s">
        <v>8315</v>
      </c>
      <c r="R3565" t="s">
        <v>8316</v>
      </c>
      <c r="S3565" s="14">
        <f t="shared" si="231"/>
        <v>42555.671944444446</v>
      </c>
      <c r="T3565" s="14">
        <f t="shared" si="232"/>
        <v>42583.791666666672</v>
      </c>
      <c r="U3565">
        <f t="shared" si="22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18">
        <v>1000</v>
      </c>
      <c r="E3566" s="1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9"/>
        <v>101</v>
      </c>
      <c r="P3566">
        <f t="shared" si="230"/>
        <v>59.12</v>
      </c>
      <c r="Q3566" s="8" t="s">
        <v>8315</v>
      </c>
      <c r="R3566" t="s">
        <v>8316</v>
      </c>
      <c r="S3566" s="14">
        <f t="shared" si="231"/>
        <v>42236.623252314821</v>
      </c>
      <c r="T3566" s="14">
        <f t="shared" si="232"/>
        <v>42282.666666666672</v>
      </c>
      <c r="U3566">
        <f t="shared" si="22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9"/>
        <v>131</v>
      </c>
      <c r="P3567">
        <f t="shared" si="230"/>
        <v>97.92</v>
      </c>
      <c r="Q3567" s="8" t="s">
        <v>8315</v>
      </c>
      <c r="R3567" t="s">
        <v>8316</v>
      </c>
      <c r="S3567" s="14">
        <f t="shared" si="231"/>
        <v>41974.743148148147</v>
      </c>
      <c r="T3567" s="14">
        <f t="shared" si="232"/>
        <v>42004.743148148147</v>
      </c>
      <c r="U3567">
        <f t="shared" si="22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18">
        <v>2000</v>
      </c>
      <c r="E3568" s="1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9"/>
        <v>105</v>
      </c>
      <c r="P3568">
        <f t="shared" si="230"/>
        <v>55.13</v>
      </c>
      <c r="Q3568" s="8" t="s">
        <v>8315</v>
      </c>
      <c r="R3568" t="s">
        <v>8316</v>
      </c>
      <c r="S3568" s="14">
        <f t="shared" si="231"/>
        <v>41997.507905092592</v>
      </c>
      <c r="T3568" s="14">
        <f t="shared" si="232"/>
        <v>42027.507905092592</v>
      </c>
      <c r="U3568">
        <f t="shared" si="22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18">
        <v>1000</v>
      </c>
      <c r="E3569" s="1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9"/>
        <v>109</v>
      </c>
      <c r="P3569">
        <f t="shared" si="230"/>
        <v>26.54</v>
      </c>
      <c r="Q3569" s="8" t="s">
        <v>8315</v>
      </c>
      <c r="R3569" t="s">
        <v>8316</v>
      </c>
      <c r="S3569" s="14">
        <f t="shared" si="231"/>
        <v>42135.810694444444</v>
      </c>
      <c r="T3569" s="14">
        <f t="shared" si="232"/>
        <v>42165.810694444444</v>
      </c>
      <c r="U3569">
        <f t="shared" si="22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9"/>
        <v>111</v>
      </c>
      <c r="P3570">
        <f t="shared" si="230"/>
        <v>58.42</v>
      </c>
      <c r="Q3570" s="8" t="s">
        <v>8315</v>
      </c>
      <c r="R3570" t="s">
        <v>8316</v>
      </c>
      <c r="S3570" s="14">
        <f t="shared" si="231"/>
        <v>41869.740671296298</v>
      </c>
      <c r="T3570" s="14">
        <f t="shared" si="232"/>
        <v>41899.740671296298</v>
      </c>
      <c r="U3570">
        <f t="shared" si="22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9"/>
        <v>100</v>
      </c>
      <c r="P3571">
        <f t="shared" si="230"/>
        <v>122.54</v>
      </c>
      <c r="Q3571" s="8" t="s">
        <v>8315</v>
      </c>
      <c r="R3571" t="s">
        <v>8316</v>
      </c>
      <c r="S3571" s="14">
        <f t="shared" si="231"/>
        <v>41982.688611111109</v>
      </c>
      <c r="T3571" s="14">
        <f t="shared" si="232"/>
        <v>42012.688611111109</v>
      </c>
      <c r="U3571">
        <f t="shared" si="22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9"/>
        <v>114</v>
      </c>
      <c r="P3572">
        <f t="shared" si="230"/>
        <v>87.96</v>
      </c>
      <c r="Q3572" s="8" t="s">
        <v>8315</v>
      </c>
      <c r="R3572" t="s">
        <v>8316</v>
      </c>
      <c r="S3572" s="14">
        <f t="shared" si="231"/>
        <v>41976.331979166673</v>
      </c>
      <c r="T3572" s="14">
        <f t="shared" si="232"/>
        <v>42004.291666666672</v>
      </c>
      <c r="U3572">
        <f t="shared" si="22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18">
        <v>1500</v>
      </c>
      <c r="E3573" s="1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9"/>
        <v>122</v>
      </c>
      <c r="P3573">
        <f t="shared" si="230"/>
        <v>73.239999999999995</v>
      </c>
      <c r="Q3573" s="8" t="s">
        <v>8315</v>
      </c>
      <c r="R3573" t="s">
        <v>8316</v>
      </c>
      <c r="S3573" s="14">
        <f t="shared" si="231"/>
        <v>41912.858946759261</v>
      </c>
      <c r="T3573" s="14">
        <f t="shared" si="232"/>
        <v>41942.858946759261</v>
      </c>
      <c r="U3573">
        <f t="shared" si="22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18">
        <v>500</v>
      </c>
      <c r="E3574" s="1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9"/>
        <v>100</v>
      </c>
      <c r="P3574">
        <f t="shared" si="230"/>
        <v>55.56</v>
      </c>
      <c r="Q3574" s="8" t="s">
        <v>8315</v>
      </c>
      <c r="R3574" t="s">
        <v>8316</v>
      </c>
      <c r="S3574" s="14">
        <f t="shared" si="231"/>
        <v>42146.570393518516</v>
      </c>
      <c r="T3574" s="14">
        <f t="shared" si="232"/>
        <v>42176.570393518516</v>
      </c>
      <c r="U3574">
        <f t="shared" si="22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18">
        <v>3000</v>
      </c>
      <c r="E3575" s="1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9"/>
        <v>103</v>
      </c>
      <c r="P3575">
        <f t="shared" si="230"/>
        <v>39.54</v>
      </c>
      <c r="Q3575" s="8" t="s">
        <v>8315</v>
      </c>
      <c r="R3575" t="s">
        <v>8316</v>
      </c>
      <c r="S3575" s="14">
        <f t="shared" si="231"/>
        <v>41921.375532407408</v>
      </c>
      <c r="T3575" s="14">
        <f t="shared" si="232"/>
        <v>41951.417199074072</v>
      </c>
      <c r="U3575">
        <f t="shared" si="22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9"/>
        <v>106</v>
      </c>
      <c r="P3576">
        <f t="shared" si="230"/>
        <v>136.78</v>
      </c>
      <c r="Q3576" s="8" t="s">
        <v>8315</v>
      </c>
      <c r="R3576" t="s">
        <v>8316</v>
      </c>
      <c r="S3576" s="14">
        <f t="shared" si="231"/>
        <v>41926.942685185182</v>
      </c>
      <c r="T3576" s="14">
        <f t="shared" si="232"/>
        <v>41956.984351851846</v>
      </c>
      <c r="U3576">
        <f t="shared" si="22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9"/>
        <v>101</v>
      </c>
      <c r="P3577">
        <f t="shared" si="230"/>
        <v>99.34</v>
      </c>
      <c r="Q3577" s="8" t="s">
        <v>8315</v>
      </c>
      <c r="R3577" t="s">
        <v>8316</v>
      </c>
      <c r="S3577" s="14">
        <f t="shared" si="231"/>
        <v>42561.783877314811</v>
      </c>
      <c r="T3577" s="14">
        <f t="shared" si="232"/>
        <v>42593.165972222225</v>
      </c>
      <c r="U3577">
        <f t="shared" si="22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9"/>
        <v>100</v>
      </c>
      <c r="P3578">
        <f t="shared" si="230"/>
        <v>20</v>
      </c>
      <c r="Q3578" s="8" t="s">
        <v>8315</v>
      </c>
      <c r="R3578" t="s">
        <v>8316</v>
      </c>
      <c r="S3578" s="14">
        <f t="shared" si="231"/>
        <v>42649.54923611111</v>
      </c>
      <c r="T3578" s="14">
        <f t="shared" si="232"/>
        <v>42709.590902777782</v>
      </c>
      <c r="U3578">
        <f t="shared" si="22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9"/>
        <v>130</v>
      </c>
      <c r="P3579">
        <f t="shared" si="230"/>
        <v>28.89</v>
      </c>
      <c r="Q3579" s="8" t="s">
        <v>8315</v>
      </c>
      <c r="R3579" t="s">
        <v>8316</v>
      </c>
      <c r="S3579" s="14">
        <f t="shared" si="231"/>
        <v>42093.786840277782</v>
      </c>
      <c r="T3579" s="14">
        <f t="shared" si="232"/>
        <v>42120.26944444445</v>
      </c>
      <c r="U3579">
        <f t="shared" si="22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18">
        <v>1500</v>
      </c>
      <c r="E3580" s="1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9"/>
        <v>100</v>
      </c>
      <c r="P3580">
        <f t="shared" si="230"/>
        <v>40.549999999999997</v>
      </c>
      <c r="Q3580" s="8" t="s">
        <v>8315</v>
      </c>
      <c r="R3580" t="s">
        <v>8316</v>
      </c>
      <c r="S3580" s="14">
        <f t="shared" si="231"/>
        <v>42460.733530092592</v>
      </c>
      <c r="T3580" s="14">
        <f t="shared" si="232"/>
        <v>42490.733530092592</v>
      </c>
      <c r="U3580">
        <f t="shared" si="22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18">
        <v>500</v>
      </c>
      <c r="E3581" s="1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9"/>
        <v>100</v>
      </c>
      <c r="P3581">
        <f t="shared" si="230"/>
        <v>35.71</v>
      </c>
      <c r="Q3581" s="8" t="s">
        <v>8315</v>
      </c>
      <c r="R3581" t="s">
        <v>8316</v>
      </c>
      <c r="S3581" s="14">
        <f t="shared" si="231"/>
        <v>42430.762222222227</v>
      </c>
      <c r="T3581" s="14">
        <f t="shared" si="232"/>
        <v>42460.720555555556</v>
      </c>
      <c r="U3581">
        <f t="shared" si="22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9"/>
        <v>114</v>
      </c>
      <c r="P3582">
        <f t="shared" si="230"/>
        <v>37.96</v>
      </c>
      <c r="Q3582" s="8" t="s">
        <v>8315</v>
      </c>
      <c r="R3582" t="s">
        <v>8316</v>
      </c>
      <c r="S3582" s="14">
        <f t="shared" si="231"/>
        <v>42026.176180555558</v>
      </c>
      <c r="T3582" s="14">
        <f t="shared" si="232"/>
        <v>42064.207638888889</v>
      </c>
      <c r="U3582">
        <f t="shared" si="22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18">
        <v>1500</v>
      </c>
      <c r="E3583" s="1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9"/>
        <v>100</v>
      </c>
      <c r="P3583">
        <f t="shared" si="230"/>
        <v>33.33</v>
      </c>
      <c r="Q3583" s="8" t="s">
        <v>8315</v>
      </c>
      <c r="R3583" t="s">
        <v>8316</v>
      </c>
      <c r="S3583" s="14">
        <f t="shared" si="231"/>
        <v>41836.471180555556</v>
      </c>
      <c r="T3583" s="14">
        <f t="shared" si="232"/>
        <v>41850.471180555556</v>
      </c>
      <c r="U3583">
        <f t="shared" si="22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9"/>
        <v>287</v>
      </c>
      <c r="P3584">
        <f t="shared" si="230"/>
        <v>58.57</v>
      </c>
      <c r="Q3584" s="8" t="s">
        <v>8315</v>
      </c>
      <c r="R3584" t="s">
        <v>8316</v>
      </c>
      <c r="S3584" s="14">
        <f t="shared" si="231"/>
        <v>42451.095856481479</v>
      </c>
      <c r="T3584" s="14">
        <f t="shared" si="232"/>
        <v>42465.095856481479</v>
      </c>
      <c r="U3584">
        <f t="shared" si="22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9"/>
        <v>109</v>
      </c>
      <c r="P3585">
        <f t="shared" si="230"/>
        <v>135.63</v>
      </c>
      <c r="Q3585" s="8" t="s">
        <v>8315</v>
      </c>
      <c r="R3585" t="s">
        <v>8316</v>
      </c>
      <c r="S3585" s="14">
        <f t="shared" si="231"/>
        <v>42418.425983796296</v>
      </c>
      <c r="T3585" s="14">
        <f t="shared" si="232"/>
        <v>42478.384317129632</v>
      </c>
      <c r="U3585">
        <f t="shared" si="22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18">
        <v>3000</v>
      </c>
      <c r="E3586" s="1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9"/>
        <v>116</v>
      </c>
      <c r="P3586">
        <f t="shared" si="230"/>
        <v>30.94</v>
      </c>
      <c r="Q3586" s="8" t="s">
        <v>8315</v>
      </c>
      <c r="R3586" t="s">
        <v>8316</v>
      </c>
      <c r="S3586" s="14">
        <f t="shared" si="231"/>
        <v>42168.316481481481</v>
      </c>
      <c r="T3586" s="14">
        <f t="shared" si="232"/>
        <v>42198.316481481481</v>
      </c>
      <c r="U3586">
        <f t="shared" si="22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9"/>
        <v>119</v>
      </c>
      <c r="P3587">
        <f t="shared" si="230"/>
        <v>176.09</v>
      </c>
      <c r="Q3587" s="8" t="s">
        <v>8315</v>
      </c>
      <c r="R3587" t="s">
        <v>8316</v>
      </c>
      <c r="S3587" s="14">
        <f t="shared" si="231"/>
        <v>41964.716319444444</v>
      </c>
      <c r="T3587" s="14">
        <f t="shared" si="232"/>
        <v>41994.716319444444</v>
      </c>
      <c r="U3587">
        <f t="shared" si="228"/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9"/>
        <v>109</v>
      </c>
      <c r="P3588">
        <f t="shared" si="230"/>
        <v>151.97999999999999</v>
      </c>
      <c r="Q3588" s="8" t="s">
        <v>8315</v>
      </c>
      <c r="R3588" t="s">
        <v>8316</v>
      </c>
      <c r="S3588" s="14">
        <f t="shared" si="231"/>
        <v>42576.697569444441</v>
      </c>
      <c r="T3588" s="14">
        <f t="shared" si="232"/>
        <v>42636.697569444441</v>
      </c>
      <c r="U3588">
        <f t="shared" si="228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18">
        <v>500</v>
      </c>
      <c r="E3589" s="1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9"/>
        <v>127</v>
      </c>
      <c r="P3589">
        <f t="shared" si="230"/>
        <v>22.61</v>
      </c>
      <c r="Q3589" s="8" t="s">
        <v>8315</v>
      </c>
      <c r="R3589" t="s">
        <v>8316</v>
      </c>
      <c r="S3589" s="14">
        <f t="shared" si="231"/>
        <v>42503.539976851855</v>
      </c>
      <c r="T3589" s="14">
        <f t="shared" si="232"/>
        <v>42548.791666666672</v>
      </c>
      <c r="U3589">
        <f t="shared" si="228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18">
        <v>200</v>
      </c>
      <c r="E3590" s="1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9"/>
        <v>101</v>
      </c>
      <c r="P3590">
        <f t="shared" si="230"/>
        <v>18.27</v>
      </c>
      <c r="Q3590" s="8" t="s">
        <v>8315</v>
      </c>
      <c r="R3590" t="s">
        <v>8316</v>
      </c>
      <c r="S3590" s="14">
        <f t="shared" si="231"/>
        <v>42101.828819444447</v>
      </c>
      <c r="T3590" s="14">
        <f t="shared" si="232"/>
        <v>42123.958333333328</v>
      </c>
      <c r="U3590">
        <f t="shared" si="228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9"/>
        <v>128</v>
      </c>
      <c r="P3591">
        <f t="shared" si="230"/>
        <v>82.26</v>
      </c>
      <c r="Q3591" s="8" t="s">
        <v>8315</v>
      </c>
      <c r="R3591" t="s">
        <v>8316</v>
      </c>
      <c r="S3591" s="14">
        <f t="shared" si="231"/>
        <v>42125.647534722222</v>
      </c>
      <c r="T3591" s="14">
        <f t="shared" si="232"/>
        <v>42150.647534722222</v>
      </c>
      <c r="U3591">
        <f t="shared" si="228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18">
        <v>5000</v>
      </c>
      <c r="E3592" s="1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9"/>
        <v>100</v>
      </c>
      <c r="P3592">
        <f t="shared" si="230"/>
        <v>68.53</v>
      </c>
      <c r="Q3592" s="8" t="s">
        <v>8315</v>
      </c>
      <c r="R3592" t="s">
        <v>8316</v>
      </c>
      <c r="S3592" s="14">
        <f t="shared" si="231"/>
        <v>41902.333726851852</v>
      </c>
      <c r="T3592" s="14">
        <f t="shared" si="232"/>
        <v>41932.333726851852</v>
      </c>
      <c r="U3592">
        <f t="shared" si="228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9"/>
        <v>175</v>
      </c>
      <c r="P3593">
        <f t="shared" si="230"/>
        <v>68.06</v>
      </c>
      <c r="Q3593" s="8" t="s">
        <v>8315</v>
      </c>
      <c r="R3593" t="s">
        <v>8316</v>
      </c>
      <c r="S3593" s="14">
        <f t="shared" si="231"/>
        <v>42003.948425925926</v>
      </c>
      <c r="T3593" s="14">
        <f t="shared" si="232"/>
        <v>42028.207638888889</v>
      </c>
      <c r="U3593">
        <f t="shared" si="228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9"/>
        <v>127</v>
      </c>
      <c r="P3594">
        <f t="shared" si="230"/>
        <v>72.709999999999994</v>
      </c>
      <c r="Q3594" s="8" t="s">
        <v>8315</v>
      </c>
      <c r="R3594" t="s">
        <v>8316</v>
      </c>
      <c r="S3594" s="14">
        <f t="shared" si="231"/>
        <v>41988.829942129625</v>
      </c>
      <c r="T3594" s="14">
        <f t="shared" si="232"/>
        <v>42046.207638888889</v>
      </c>
      <c r="U3594">
        <f t="shared" si="228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9"/>
        <v>111</v>
      </c>
      <c r="P3595">
        <f t="shared" si="230"/>
        <v>77.19</v>
      </c>
      <c r="Q3595" s="8" t="s">
        <v>8315</v>
      </c>
      <c r="R3595" t="s">
        <v>8316</v>
      </c>
      <c r="S3595" s="14">
        <f t="shared" si="231"/>
        <v>41974.898599537039</v>
      </c>
      <c r="T3595" s="14">
        <f t="shared" si="232"/>
        <v>42009.851388888885</v>
      </c>
      <c r="U3595">
        <f t="shared" si="228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9"/>
        <v>126</v>
      </c>
      <c r="P3596">
        <f t="shared" si="230"/>
        <v>55.97</v>
      </c>
      <c r="Q3596" s="8" t="s">
        <v>8315</v>
      </c>
      <c r="R3596" t="s">
        <v>8316</v>
      </c>
      <c r="S3596" s="14">
        <f t="shared" si="231"/>
        <v>42592.066921296297</v>
      </c>
      <c r="T3596" s="14">
        <f t="shared" si="232"/>
        <v>42617.066921296297</v>
      </c>
      <c r="U3596">
        <f t="shared" si="228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9"/>
        <v>119</v>
      </c>
      <c r="P3597">
        <f t="shared" si="230"/>
        <v>49.69</v>
      </c>
      <c r="Q3597" s="8" t="s">
        <v>8315</v>
      </c>
      <c r="R3597" t="s">
        <v>8316</v>
      </c>
      <c r="S3597" s="14">
        <f t="shared" si="231"/>
        <v>42050.008368055554</v>
      </c>
      <c r="T3597" s="14">
        <f t="shared" si="232"/>
        <v>42076.290972222225</v>
      </c>
      <c r="U3597">
        <f t="shared" si="228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9"/>
        <v>108</v>
      </c>
      <c r="P3598">
        <f t="shared" si="230"/>
        <v>79</v>
      </c>
      <c r="Q3598" s="8" t="s">
        <v>8315</v>
      </c>
      <c r="R3598" t="s">
        <v>8316</v>
      </c>
      <c r="S3598" s="14">
        <f t="shared" si="231"/>
        <v>41856.715069444443</v>
      </c>
      <c r="T3598" s="14">
        <f t="shared" si="232"/>
        <v>41877.715069444443</v>
      </c>
      <c r="U3598">
        <f t="shared" si="228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9"/>
        <v>103</v>
      </c>
      <c r="P3599">
        <f t="shared" si="230"/>
        <v>77.73</v>
      </c>
      <c r="Q3599" s="8" t="s">
        <v>8315</v>
      </c>
      <c r="R3599" t="s">
        <v>8316</v>
      </c>
      <c r="S3599" s="14">
        <f t="shared" si="231"/>
        <v>42417.585532407407</v>
      </c>
      <c r="T3599" s="14">
        <f t="shared" si="232"/>
        <v>42432.249305555553</v>
      </c>
      <c r="U3599">
        <f t="shared" si="228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9"/>
        <v>110</v>
      </c>
      <c r="P3600">
        <f t="shared" si="230"/>
        <v>40.78</v>
      </c>
      <c r="Q3600" s="8" t="s">
        <v>8315</v>
      </c>
      <c r="R3600" t="s">
        <v>8316</v>
      </c>
      <c r="S3600" s="14">
        <f t="shared" si="231"/>
        <v>41866.79886574074</v>
      </c>
      <c r="T3600" s="14">
        <f t="shared" si="232"/>
        <v>41885.207638888889</v>
      </c>
      <c r="U3600">
        <f t="shared" si="228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9"/>
        <v>202</v>
      </c>
      <c r="P3601">
        <f t="shared" si="230"/>
        <v>59.41</v>
      </c>
      <c r="Q3601" s="8" t="s">
        <v>8315</v>
      </c>
      <c r="R3601" t="s">
        <v>8316</v>
      </c>
      <c r="S3601" s="14">
        <f t="shared" si="231"/>
        <v>42220.79487268519</v>
      </c>
      <c r="T3601" s="14">
        <f t="shared" si="232"/>
        <v>42246</v>
      </c>
      <c r="U3601">
        <f t="shared" si="228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9"/>
        <v>130</v>
      </c>
      <c r="P3602">
        <f t="shared" si="230"/>
        <v>3.25</v>
      </c>
      <c r="Q3602" s="8" t="s">
        <v>8315</v>
      </c>
      <c r="R3602" t="s">
        <v>8316</v>
      </c>
      <c r="S3602" s="14">
        <f t="shared" si="231"/>
        <v>42628.849120370374</v>
      </c>
      <c r="T3602" s="14">
        <f t="shared" si="232"/>
        <v>42656.849120370374</v>
      </c>
      <c r="U3602">
        <f t="shared" si="228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18">
        <v>2000</v>
      </c>
      <c r="E3603" s="1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9"/>
        <v>104</v>
      </c>
      <c r="P3603">
        <f t="shared" si="230"/>
        <v>39.380000000000003</v>
      </c>
      <c r="Q3603" s="8" t="s">
        <v>8315</v>
      </c>
      <c r="R3603" t="s">
        <v>8316</v>
      </c>
      <c r="S3603" s="14">
        <f t="shared" si="231"/>
        <v>41990.99863425926</v>
      </c>
      <c r="T3603" s="14">
        <f t="shared" si="232"/>
        <v>42020.99863425926</v>
      </c>
      <c r="U3603">
        <f t="shared" si="228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9"/>
        <v>100</v>
      </c>
      <c r="P3604">
        <f t="shared" si="230"/>
        <v>81.67</v>
      </c>
      <c r="Q3604" s="8" t="s">
        <v>8315</v>
      </c>
      <c r="R3604" t="s">
        <v>8316</v>
      </c>
      <c r="S3604" s="14">
        <f t="shared" si="231"/>
        <v>42447.894432870366</v>
      </c>
      <c r="T3604" s="14">
        <f t="shared" si="232"/>
        <v>42507.894432870366</v>
      </c>
      <c r="U3604">
        <f t="shared" si="228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9"/>
        <v>171</v>
      </c>
      <c r="P3605">
        <f t="shared" si="230"/>
        <v>44.91</v>
      </c>
      <c r="Q3605" s="8" t="s">
        <v>8315</v>
      </c>
      <c r="R3605" t="s">
        <v>8316</v>
      </c>
      <c r="S3605" s="14">
        <f t="shared" si="231"/>
        <v>42283.864351851851</v>
      </c>
      <c r="T3605" s="14">
        <f t="shared" si="232"/>
        <v>42313.906018518523</v>
      </c>
      <c r="U3605">
        <f t="shared" si="228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9"/>
        <v>113</v>
      </c>
      <c r="P3606">
        <f t="shared" si="230"/>
        <v>49.06</v>
      </c>
      <c r="Q3606" s="8" t="s">
        <v>8315</v>
      </c>
      <c r="R3606" t="s">
        <v>8316</v>
      </c>
      <c r="S3606" s="14">
        <f t="shared" si="231"/>
        <v>42483.015694444446</v>
      </c>
      <c r="T3606" s="14">
        <f t="shared" si="232"/>
        <v>42489.290972222225</v>
      </c>
      <c r="U3606">
        <f t="shared" si="228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18">
        <v>250</v>
      </c>
      <c r="E3607" s="1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9"/>
        <v>184</v>
      </c>
      <c r="P3607">
        <f t="shared" si="230"/>
        <v>30.67</v>
      </c>
      <c r="Q3607" s="8" t="s">
        <v>8315</v>
      </c>
      <c r="R3607" t="s">
        <v>8316</v>
      </c>
      <c r="S3607" s="14">
        <f t="shared" si="231"/>
        <v>42383.793124999997</v>
      </c>
      <c r="T3607" s="14">
        <f t="shared" si="232"/>
        <v>42413.793124999997</v>
      </c>
      <c r="U3607">
        <f t="shared" si="228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18">
        <v>3000</v>
      </c>
      <c r="E3608" s="1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9"/>
        <v>130</v>
      </c>
      <c r="P3608">
        <f t="shared" si="230"/>
        <v>61.06</v>
      </c>
      <c r="Q3608" s="8" t="s">
        <v>8315</v>
      </c>
      <c r="R3608" t="s">
        <v>8316</v>
      </c>
      <c r="S3608" s="14">
        <f t="shared" si="231"/>
        <v>42566.604826388888</v>
      </c>
      <c r="T3608" s="14">
        <f t="shared" si="232"/>
        <v>42596.604826388888</v>
      </c>
      <c r="U3608">
        <f t="shared" si="228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18">
        <v>550</v>
      </c>
      <c r="E3609" s="1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9"/>
        <v>105</v>
      </c>
      <c r="P3609">
        <f t="shared" si="230"/>
        <v>29</v>
      </c>
      <c r="Q3609" s="8" t="s">
        <v>8315</v>
      </c>
      <c r="R3609" t="s">
        <v>8316</v>
      </c>
      <c r="S3609" s="14">
        <f t="shared" si="231"/>
        <v>42338.963912037041</v>
      </c>
      <c r="T3609" s="14">
        <f t="shared" si="232"/>
        <v>42353</v>
      </c>
      <c r="U3609">
        <f t="shared" si="228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18">
        <v>800</v>
      </c>
      <c r="E3610" s="1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9"/>
        <v>100</v>
      </c>
      <c r="P3610">
        <f t="shared" si="230"/>
        <v>29.63</v>
      </c>
      <c r="Q3610" s="8" t="s">
        <v>8315</v>
      </c>
      <c r="R3610" t="s">
        <v>8316</v>
      </c>
      <c r="S3610" s="14">
        <f t="shared" si="231"/>
        <v>42506.709375000006</v>
      </c>
      <c r="T3610" s="14">
        <f t="shared" si="232"/>
        <v>42538.583333333328</v>
      </c>
      <c r="U3610">
        <f t="shared" si="228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18">
        <v>1960</v>
      </c>
      <c r="E3611" s="1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9"/>
        <v>153</v>
      </c>
      <c r="P3611">
        <f t="shared" si="230"/>
        <v>143.1</v>
      </c>
      <c r="Q3611" s="8" t="s">
        <v>8315</v>
      </c>
      <c r="R3611" t="s">
        <v>8316</v>
      </c>
      <c r="S3611" s="14">
        <f t="shared" si="231"/>
        <v>42429.991724537031</v>
      </c>
      <c r="T3611" s="14">
        <f t="shared" si="232"/>
        <v>42459.950057870374</v>
      </c>
      <c r="U3611">
        <f t="shared" si="228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18">
        <v>1000</v>
      </c>
      <c r="E3612" s="1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9"/>
        <v>162</v>
      </c>
      <c r="P3612">
        <f t="shared" si="230"/>
        <v>52.35</v>
      </c>
      <c r="Q3612" s="8" t="s">
        <v>8315</v>
      </c>
      <c r="R3612" t="s">
        <v>8316</v>
      </c>
      <c r="S3612" s="14">
        <f t="shared" si="231"/>
        <v>42203.432129629626</v>
      </c>
      <c r="T3612" s="14">
        <f t="shared" si="232"/>
        <v>42233.432129629626</v>
      </c>
      <c r="U3612">
        <f t="shared" si="228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18">
        <v>2500</v>
      </c>
      <c r="E3613" s="1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9"/>
        <v>136</v>
      </c>
      <c r="P3613">
        <f t="shared" si="230"/>
        <v>66.67</v>
      </c>
      <c r="Q3613" s="8" t="s">
        <v>8315</v>
      </c>
      <c r="R3613" t="s">
        <v>8316</v>
      </c>
      <c r="S3613" s="14">
        <f t="shared" si="231"/>
        <v>42072.370381944449</v>
      </c>
      <c r="T3613" s="14">
        <f t="shared" si="232"/>
        <v>42102.370381944449</v>
      </c>
      <c r="U3613">
        <f t="shared" si="228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9"/>
        <v>144</v>
      </c>
      <c r="P3614">
        <f t="shared" si="230"/>
        <v>126.67</v>
      </c>
      <c r="Q3614" s="8" t="s">
        <v>8315</v>
      </c>
      <c r="R3614" t="s">
        <v>8316</v>
      </c>
      <c r="S3614" s="14">
        <f t="shared" si="231"/>
        <v>41789.726979166669</v>
      </c>
      <c r="T3614" s="14">
        <f t="shared" si="232"/>
        <v>41799.726979166669</v>
      </c>
      <c r="U3614">
        <f t="shared" si="228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9"/>
        <v>100</v>
      </c>
      <c r="P3615">
        <f t="shared" si="230"/>
        <v>62.5</v>
      </c>
      <c r="Q3615" s="8" t="s">
        <v>8315</v>
      </c>
      <c r="R3615" t="s">
        <v>8316</v>
      </c>
      <c r="S3615" s="14">
        <f t="shared" si="231"/>
        <v>41788.58997685185</v>
      </c>
      <c r="T3615" s="14">
        <f t="shared" si="232"/>
        <v>41818.58997685185</v>
      </c>
      <c r="U3615">
        <f t="shared" ref="U3615:U3631" si="233">YEAR(S:S)</f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9"/>
        <v>101</v>
      </c>
      <c r="P3616">
        <f t="shared" si="230"/>
        <v>35.49</v>
      </c>
      <c r="Q3616" s="8" t="s">
        <v>8315</v>
      </c>
      <c r="R3616" t="s">
        <v>8316</v>
      </c>
      <c r="S3616" s="14">
        <f t="shared" si="231"/>
        <v>42144.041851851856</v>
      </c>
      <c r="T3616" s="14">
        <f t="shared" si="232"/>
        <v>42174.041851851856</v>
      </c>
      <c r="U3616">
        <f t="shared" si="23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18">
        <v>2500</v>
      </c>
      <c r="E3617" s="1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9"/>
        <v>107</v>
      </c>
      <c r="P3617">
        <f t="shared" si="230"/>
        <v>37.08</v>
      </c>
      <c r="Q3617" s="8" t="s">
        <v>8315</v>
      </c>
      <c r="R3617" t="s">
        <v>8316</v>
      </c>
      <c r="S3617" s="14">
        <f t="shared" si="231"/>
        <v>42318.593703703707</v>
      </c>
      <c r="T3617" s="14">
        <f t="shared" si="232"/>
        <v>42348.593703703707</v>
      </c>
      <c r="U3617">
        <f t="shared" si="23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18">
        <v>2500</v>
      </c>
      <c r="E3618" s="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9"/>
        <v>125</v>
      </c>
      <c r="P3618">
        <f t="shared" si="230"/>
        <v>69.33</v>
      </c>
      <c r="Q3618" s="8" t="s">
        <v>8315</v>
      </c>
      <c r="R3618" t="s">
        <v>8316</v>
      </c>
      <c r="S3618" s="14">
        <f t="shared" si="231"/>
        <v>42052.949814814812</v>
      </c>
      <c r="T3618" s="14">
        <f t="shared" si="232"/>
        <v>42082.908148148148</v>
      </c>
      <c r="U3618">
        <f t="shared" si="23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18">
        <v>740</v>
      </c>
      <c r="E3619" s="1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9"/>
        <v>119</v>
      </c>
      <c r="P3619">
        <f t="shared" si="230"/>
        <v>17.25</v>
      </c>
      <c r="Q3619" s="8" t="s">
        <v>8315</v>
      </c>
      <c r="R3619" t="s">
        <v>8316</v>
      </c>
      <c r="S3619" s="14">
        <f t="shared" si="231"/>
        <v>42779.610289351855</v>
      </c>
      <c r="T3619" s="14">
        <f t="shared" si="232"/>
        <v>42794</v>
      </c>
      <c r="U3619">
        <f t="shared" si="23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18">
        <v>2000</v>
      </c>
      <c r="E3620" s="1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9"/>
        <v>101</v>
      </c>
      <c r="P3620">
        <f t="shared" si="230"/>
        <v>36.07</v>
      </c>
      <c r="Q3620" s="8" t="s">
        <v>8315</v>
      </c>
      <c r="R3620" t="s">
        <v>8316</v>
      </c>
      <c r="S3620" s="14">
        <f t="shared" si="231"/>
        <v>42128.627893518518</v>
      </c>
      <c r="T3620" s="14">
        <f t="shared" si="232"/>
        <v>42158.627893518518</v>
      </c>
      <c r="U3620">
        <f t="shared" si="23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9"/>
        <v>113</v>
      </c>
      <c r="P3621">
        <f t="shared" si="230"/>
        <v>66.47</v>
      </c>
      <c r="Q3621" s="8" t="s">
        <v>8315</v>
      </c>
      <c r="R3621" t="s">
        <v>8316</v>
      </c>
      <c r="S3621" s="14">
        <f t="shared" si="231"/>
        <v>42661.132245370376</v>
      </c>
      <c r="T3621" s="14">
        <f t="shared" si="232"/>
        <v>42693.916666666672</v>
      </c>
      <c r="U3621">
        <f t="shared" si="23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9"/>
        <v>105</v>
      </c>
      <c r="P3622">
        <f t="shared" si="230"/>
        <v>56.07</v>
      </c>
      <c r="Q3622" s="8" t="s">
        <v>8315</v>
      </c>
      <c r="R3622" t="s">
        <v>8316</v>
      </c>
      <c r="S3622" s="14">
        <f t="shared" si="231"/>
        <v>42037.938206018516</v>
      </c>
      <c r="T3622" s="14">
        <f t="shared" si="232"/>
        <v>42068.166666666672</v>
      </c>
      <c r="U3622">
        <f t="shared" si="23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9"/>
        <v>110</v>
      </c>
      <c r="P3623">
        <f t="shared" si="230"/>
        <v>47.03</v>
      </c>
      <c r="Q3623" s="8" t="s">
        <v>8315</v>
      </c>
      <c r="R3623" t="s">
        <v>8316</v>
      </c>
      <c r="S3623" s="14">
        <f t="shared" si="231"/>
        <v>42619.935694444444</v>
      </c>
      <c r="T3623" s="14">
        <f t="shared" si="232"/>
        <v>42643.875</v>
      </c>
      <c r="U3623">
        <f t="shared" si="23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9"/>
        <v>100</v>
      </c>
      <c r="P3624">
        <f t="shared" si="230"/>
        <v>47.67</v>
      </c>
      <c r="Q3624" s="8" t="s">
        <v>8315</v>
      </c>
      <c r="R3624" t="s">
        <v>8316</v>
      </c>
      <c r="S3624" s="14">
        <f t="shared" si="231"/>
        <v>41877.221886574072</v>
      </c>
      <c r="T3624" s="14">
        <f t="shared" si="232"/>
        <v>41910.140972222223</v>
      </c>
      <c r="U3624">
        <f t="shared" si="23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9"/>
        <v>120</v>
      </c>
      <c r="P3625">
        <f t="shared" si="230"/>
        <v>88.24</v>
      </c>
      <c r="Q3625" s="8" t="s">
        <v>8315</v>
      </c>
      <c r="R3625" t="s">
        <v>8316</v>
      </c>
      <c r="S3625" s="14">
        <f t="shared" si="231"/>
        <v>41828.736921296295</v>
      </c>
      <c r="T3625" s="14">
        <f t="shared" si="232"/>
        <v>41846.291666666664</v>
      </c>
      <c r="U3625">
        <f t="shared" si="23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9"/>
        <v>105</v>
      </c>
      <c r="P3626">
        <f t="shared" si="230"/>
        <v>80.72</v>
      </c>
      <c r="Q3626" s="8" t="s">
        <v>8315</v>
      </c>
      <c r="R3626" t="s">
        <v>8316</v>
      </c>
      <c r="S3626" s="14">
        <f t="shared" si="231"/>
        <v>42545.774189814809</v>
      </c>
      <c r="T3626" s="14">
        <f t="shared" si="232"/>
        <v>42605.774189814809</v>
      </c>
      <c r="U3626">
        <f t="shared" si="23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18">
        <v>3000</v>
      </c>
      <c r="E3627" s="1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9"/>
        <v>103</v>
      </c>
      <c r="P3627">
        <f t="shared" si="230"/>
        <v>39.49</v>
      </c>
      <c r="Q3627" s="8" t="s">
        <v>8315</v>
      </c>
      <c r="R3627" t="s">
        <v>8316</v>
      </c>
      <c r="S3627" s="14">
        <f t="shared" si="231"/>
        <v>42157.652511574073</v>
      </c>
      <c r="T3627" s="14">
        <f t="shared" si="232"/>
        <v>42187.652511574073</v>
      </c>
      <c r="U3627">
        <f t="shared" si="23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18">
        <v>4000</v>
      </c>
      <c r="E3628" s="1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ref="O3628:O3691" si="234">ROUND(E3628/D3628*100,0)</f>
        <v>102</v>
      </c>
      <c r="P3628">
        <f t="shared" ref="P3628:P3691" si="235">IFERROR(ROUND(E3628/L3628,2),0)</f>
        <v>84.85</v>
      </c>
      <c r="Q3628" s="8" t="s">
        <v>8315</v>
      </c>
      <c r="R3628" t="s">
        <v>8316</v>
      </c>
      <c r="S3628" s="14">
        <f t="shared" ref="S3628:S3691" si="236">(((J3628/60)/60)/24)+DATE(1970,1,1)</f>
        <v>41846.667326388888</v>
      </c>
      <c r="T3628" s="14">
        <f t="shared" ref="T3628:T3691" si="237">(((I3628/60)/60)/24)+DATE(1970,1,1)</f>
        <v>41867.667326388888</v>
      </c>
      <c r="U3628">
        <f t="shared" si="23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34"/>
        <v>100</v>
      </c>
      <c r="P3629">
        <f t="shared" si="235"/>
        <v>68.97</v>
      </c>
      <c r="Q3629" s="8" t="s">
        <v>8315</v>
      </c>
      <c r="R3629" t="s">
        <v>8316</v>
      </c>
      <c r="S3629" s="14">
        <f t="shared" si="236"/>
        <v>42460.741747685184</v>
      </c>
      <c r="T3629" s="14">
        <f t="shared" si="237"/>
        <v>42511.165972222225</v>
      </c>
      <c r="U3629">
        <f t="shared" si="23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34"/>
        <v>0</v>
      </c>
      <c r="P3630">
        <f t="shared" si="235"/>
        <v>0</v>
      </c>
      <c r="Q3630" s="8" t="s">
        <v>8315</v>
      </c>
      <c r="R3630" t="s">
        <v>8357</v>
      </c>
      <c r="S3630" s="14">
        <f t="shared" si="236"/>
        <v>42291.833287037036</v>
      </c>
      <c r="T3630" s="14">
        <f t="shared" si="237"/>
        <v>42351.874953703707</v>
      </c>
      <c r="U3630">
        <f t="shared" si="23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34"/>
        <v>0</v>
      </c>
      <c r="P3631">
        <f t="shared" si="235"/>
        <v>1</v>
      </c>
      <c r="Q3631" s="8" t="s">
        <v>8315</v>
      </c>
      <c r="R3631" t="s">
        <v>8357</v>
      </c>
      <c r="S3631" s="14">
        <f t="shared" si="236"/>
        <v>42437.094490740739</v>
      </c>
      <c r="T3631" s="14">
        <f t="shared" si="237"/>
        <v>42495.708333333328</v>
      </c>
      <c r="U3631">
        <f t="shared" si="23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34"/>
        <v>0</v>
      </c>
      <c r="P3632">
        <f t="shared" si="235"/>
        <v>1</v>
      </c>
      <c r="Q3632" s="8" t="s">
        <v>8315</v>
      </c>
      <c r="R3632" t="s">
        <v>8357</v>
      </c>
      <c r="S3632" s="14">
        <f t="shared" si="236"/>
        <v>41942.84710648148</v>
      </c>
      <c r="T3632" s="14">
        <f t="shared" si="237"/>
        <v>41972.888773148152</v>
      </c>
      <c r="U3632">
        <f>YEAR(S:S)</f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34"/>
        <v>51</v>
      </c>
      <c r="P3633">
        <f t="shared" si="235"/>
        <v>147.88</v>
      </c>
      <c r="Q3633" s="8" t="s">
        <v>8315</v>
      </c>
      <c r="R3633" t="s">
        <v>8357</v>
      </c>
      <c r="S3633" s="14">
        <f t="shared" si="236"/>
        <v>41880.753437499996</v>
      </c>
      <c r="T3633" s="14">
        <f t="shared" si="237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34"/>
        <v>20</v>
      </c>
      <c r="P3634">
        <f t="shared" si="235"/>
        <v>100</v>
      </c>
      <c r="Q3634" s="8" t="s">
        <v>8315</v>
      </c>
      <c r="R3634" t="s">
        <v>8357</v>
      </c>
      <c r="S3634" s="14">
        <f t="shared" si="236"/>
        <v>41946.936909722222</v>
      </c>
      <c r="T3634" s="14">
        <f t="shared" si="237"/>
        <v>41966.936909722222</v>
      </c>
      <c r="U3634">
        <f>YEAR(S:S)</f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34"/>
        <v>35</v>
      </c>
      <c r="P3635">
        <f t="shared" si="235"/>
        <v>56.84</v>
      </c>
      <c r="Q3635" s="8" t="s">
        <v>8315</v>
      </c>
      <c r="R3635" t="s">
        <v>8357</v>
      </c>
      <c r="S3635" s="14">
        <f t="shared" si="236"/>
        <v>42649.623460648145</v>
      </c>
      <c r="T3635" s="14">
        <f t="shared" si="237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34"/>
        <v>4</v>
      </c>
      <c r="P3636">
        <f t="shared" si="235"/>
        <v>176.94</v>
      </c>
      <c r="Q3636" s="8" t="s">
        <v>8315</v>
      </c>
      <c r="R3636" t="s">
        <v>8357</v>
      </c>
      <c r="S3636" s="14">
        <f t="shared" si="236"/>
        <v>42701.166365740741</v>
      </c>
      <c r="T3636" s="14">
        <f t="shared" si="237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34"/>
        <v>36</v>
      </c>
      <c r="P3637">
        <f t="shared" si="235"/>
        <v>127.6</v>
      </c>
      <c r="Q3637" s="8" t="s">
        <v>8315</v>
      </c>
      <c r="R3637" t="s">
        <v>8357</v>
      </c>
      <c r="S3637" s="14">
        <f t="shared" si="236"/>
        <v>42450.88282407407</v>
      </c>
      <c r="T3637" s="14">
        <f t="shared" si="237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34"/>
        <v>0</v>
      </c>
      <c r="P3638">
        <f t="shared" si="235"/>
        <v>0</v>
      </c>
      <c r="Q3638" s="8" t="s">
        <v>8315</v>
      </c>
      <c r="R3638" t="s">
        <v>8357</v>
      </c>
      <c r="S3638" s="14">
        <f t="shared" si="236"/>
        <v>42226.694780092599</v>
      </c>
      <c r="T3638" s="14">
        <f t="shared" si="237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34"/>
        <v>31</v>
      </c>
      <c r="P3639">
        <f t="shared" si="235"/>
        <v>66.14</v>
      </c>
      <c r="Q3639" s="8" t="s">
        <v>8315</v>
      </c>
      <c r="R3639" t="s">
        <v>8357</v>
      </c>
      <c r="S3639" s="14">
        <f t="shared" si="236"/>
        <v>41975.700636574074</v>
      </c>
      <c r="T3639" s="14">
        <f t="shared" si="237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34"/>
        <v>7</v>
      </c>
      <c r="P3640">
        <f t="shared" si="235"/>
        <v>108</v>
      </c>
      <c r="Q3640" s="8" t="s">
        <v>8315</v>
      </c>
      <c r="R3640" t="s">
        <v>8357</v>
      </c>
      <c r="S3640" s="14">
        <f t="shared" si="236"/>
        <v>42053.672824074078</v>
      </c>
      <c r="T3640" s="14">
        <f t="shared" si="237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34"/>
        <v>0</v>
      </c>
      <c r="P3641">
        <f t="shared" si="235"/>
        <v>1</v>
      </c>
      <c r="Q3641" s="8" t="s">
        <v>8315</v>
      </c>
      <c r="R3641" t="s">
        <v>8357</v>
      </c>
      <c r="S3641" s="14">
        <f t="shared" si="236"/>
        <v>42590.677152777775</v>
      </c>
      <c r="T3641" s="14">
        <f t="shared" si="237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34"/>
        <v>6</v>
      </c>
      <c r="P3642">
        <f t="shared" si="235"/>
        <v>18.329999999999998</v>
      </c>
      <c r="Q3642" s="8" t="s">
        <v>8315</v>
      </c>
      <c r="R3642" t="s">
        <v>8357</v>
      </c>
      <c r="S3642" s="14">
        <f t="shared" si="236"/>
        <v>42104.781597222223</v>
      </c>
      <c r="T3642" s="14">
        <f t="shared" si="237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34"/>
        <v>0</v>
      </c>
      <c r="P3643">
        <f t="shared" si="235"/>
        <v>0</v>
      </c>
      <c r="Q3643" s="8" t="s">
        <v>8315</v>
      </c>
      <c r="R3643" t="s">
        <v>8357</v>
      </c>
      <c r="S3643" s="14">
        <f t="shared" si="236"/>
        <v>41899.627071759263</v>
      </c>
      <c r="T3643" s="14">
        <f t="shared" si="237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34"/>
        <v>2</v>
      </c>
      <c r="P3644">
        <f t="shared" si="235"/>
        <v>7.5</v>
      </c>
      <c r="Q3644" s="8" t="s">
        <v>8315</v>
      </c>
      <c r="R3644" t="s">
        <v>8357</v>
      </c>
      <c r="S3644" s="14">
        <f t="shared" si="236"/>
        <v>42297.816284722227</v>
      </c>
      <c r="T3644" s="14">
        <f t="shared" si="237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34"/>
        <v>0</v>
      </c>
      <c r="P3645">
        <f t="shared" si="235"/>
        <v>0</v>
      </c>
      <c r="Q3645" s="8" t="s">
        <v>8315</v>
      </c>
      <c r="R3645" t="s">
        <v>8357</v>
      </c>
      <c r="S3645" s="14">
        <f t="shared" si="236"/>
        <v>42285.143969907411</v>
      </c>
      <c r="T3645" s="14">
        <f t="shared" si="237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34"/>
        <v>16</v>
      </c>
      <c r="P3646">
        <f t="shared" si="235"/>
        <v>68.42</v>
      </c>
      <c r="Q3646" s="8" t="s">
        <v>8315</v>
      </c>
      <c r="R3646" t="s">
        <v>8357</v>
      </c>
      <c r="S3646" s="14">
        <f t="shared" si="236"/>
        <v>42409.241747685184</v>
      </c>
      <c r="T3646" s="14">
        <f t="shared" si="237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34"/>
        <v>0</v>
      </c>
      <c r="P3647">
        <f t="shared" si="235"/>
        <v>1</v>
      </c>
      <c r="Q3647" s="8" t="s">
        <v>8315</v>
      </c>
      <c r="R3647" t="s">
        <v>8357</v>
      </c>
      <c r="S3647" s="14">
        <f t="shared" si="236"/>
        <v>42665.970347222217</v>
      </c>
      <c r="T3647" s="14">
        <f t="shared" si="237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34"/>
        <v>5</v>
      </c>
      <c r="P3648">
        <f t="shared" si="235"/>
        <v>60.13</v>
      </c>
      <c r="Q3648" s="8" t="s">
        <v>8315</v>
      </c>
      <c r="R3648" t="s">
        <v>8357</v>
      </c>
      <c r="S3648" s="14">
        <f t="shared" si="236"/>
        <v>42140.421319444446</v>
      </c>
      <c r="T3648" s="14">
        <f t="shared" si="237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34"/>
        <v>6</v>
      </c>
      <c r="P3649">
        <f t="shared" si="235"/>
        <v>15</v>
      </c>
      <c r="Q3649" s="8" t="s">
        <v>8315</v>
      </c>
      <c r="R3649" t="s">
        <v>8357</v>
      </c>
      <c r="S3649" s="14">
        <f t="shared" si="236"/>
        <v>42598.749155092592</v>
      </c>
      <c r="T3649" s="14">
        <f t="shared" si="237"/>
        <v>42643.749155092592</v>
      </c>
      <c r="U3649">
        <f>YEAR(S:S)</f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34"/>
        <v>100</v>
      </c>
      <c r="P3650">
        <f t="shared" si="235"/>
        <v>550.04</v>
      </c>
      <c r="Q3650" s="8" t="s">
        <v>8315</v>
      </c>
      <c r="R3650" t="s">
        <v>8316</v>
      </c>
      <c r="S3650" s="14">
        <f t="shared" si="236"/>
        <v>41887.292187500003</v>
      </c>
      <c r="T3650" s="14">
        <f t="shared" si="237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34"/>
        <v>104</v>
      </c>
      <c r="P3651">
        <f t="shared" si="235"/>
        <v>97.5</v>
      </c>
      <c r="Q3651" s="8" t="s">
        <v>8315</v>
      </c>
      <c r="R3651" t="s">
        <v>8316</v>
      </c>
      <c r="S3651" s="14">
        <f t="shared" si="236"/>
        <v>41780.712893518517</v>
      </c>
      <c r="T3651" s="14">
        <f t="shared" si="237"/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18">
        <v>500</v>
      </c>
      <c r="E3652" s="1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4"/>
        <v>100</v>
      </c>
      <c r="P3652">
        <f t="shared" si="235"/>
        <v>29.41</v>
      </c>
      <c r="Q3652" s="8" t="s">
        <v>8315</v>
      </c>
      <c r="R3652" t="s">
        <v>8316</v>
      </c>
      <c r="S3652" s="14">
        <f t="shared" si="236"/>
        <v>42381.478981481487</v>
      </c>
      <c r="T3652" s="14">
        <f t="shared" si="237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4"/>
        <v>104</v>
      </c>
      <c r="P3653">
        <f t="shared" si="235"/>
        <v>57.78</v>
      </c>
      <c r="Q3653" s="8" t="s">
        <v>8315</v>
      </c>
      <c r="R3653" t="s">
        <v>8316</v>
      </c>
      <c r="S3653" s="14">
        <f t="shared" si="236"/>
        <v>41828.646319444444</v>
      </c>
      <c r="T3653" s="14">
        <f t="shared" si="237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4"/>
        <v>251</v>
      </c>
      <c r="P3654">
        <f t="shared" si="235"/>
        <v>44.24</v>
      </c>
      <c r="Q3654" s="8" t="s">
        <v>8315</v>
      </c>
      <c r="R3654" t="s">
        <v>8316</v>
      </c>
      <c r="S3654" s="14">
        <f t="shared" si="236"/>
        <v>42596.644699074073</v>
      </c>
      <c r="T3654" s="14">
        <f t="shared" si="237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18">
        <v>2000</v>
      </c>
      <c r="E3655" s="1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4"/>
        <v>101</v>
      </c>
      <c r="P3655">
        <f t="shared" si="235"/>
        <v>60.91</v>
      </c>
      <c r="Q3655" s="8" t="s">
        <v>8315</v>
      </c>
      <c r="R3655" t="s">
        <v>8316</v>
      </c>
      <c r="S3655" s="14">
        <f t="shared" si="236"/>
        <v>42191.363506944443</v>
      </c>
      <c r="T3655" s="14">
        <f t="shared" si="237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18">
        <v>1500</v>
      </c>
      <c r="E3656" s="1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4"/>
        <v>174</v>
      </c>
      <c r="P3656">
        <f t="shared" si="235"/>
        <v>68.84</v>
      </c>
      <c r="Q3656" s="8" t="s">
        <v>8315</v>
      </c>
      <c r="R3656" t="s">
        <v>8316</v>
      </c>
      <c r="S3656" s="14">
        <f t="shared" si="236"/>
        <v>42440.416504629626</v>
      </c>
      <c r="T3656" s="14">
        <f t="shared" si="237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4"/>
        <v>116</v>
      </c>
      <c r="P3657">
        <f t="shared" si="235"/>
        <v>73.58</v>
      </c>
      <c r="Q3657" s="8" t="s">
        <v>8315</v>
      </c>
      <c r="R3657" t="s">
        <v>8316</v>
      </c>
      <c r="S3657" s="14">
        <f t="shared" si="236"/>
        <v>42173.803217592591</v>
      </c>
      <c r="T3657" s="14">
        <f t="shared" si="237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4"/>
        <v>106</v>
      </c>
      <c r="P3658">
        <f t="shared" si="235"/>
        <v>115.02</v>
      </c>
      <c r="Q3658" s="8" t="s">
        <v>8315</v>
      </c>
      <c r="R3658" t="s">
        <v>8316</v>
      </c>
      <c r="S3658" s="14">
        <f t="shared" si="236"/>
        <v>42737.910138888896</v>
      </c>
      <c r="T3658" s="14">
        <f t="shared" si="237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4"/>
        <v>111</v>
      </c>
      <c r="P3659">
        <f t="shared" si="235"/>
        <v>110.75</v>
      </c>
      <c r="Q3659" s="8" t="s">
        <v>8315</v>
      </c>
      <c r="R3659" t="s">
        <v>8316</v>
      </c>
      <c r="S3659" s="14">
        <f t="shared" si="236"/>
        <v>42499.629849537043</v>
      </c>
      <c r="T3659" s="14">
        <f t="shared" si="237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4"/>
        <v>101</v>
      </c>
      <c r="P3660">
        <f t="shared" si="235"/>
        <v>75.5</v>
      </c>
      <c r="Q3660" s="8" t="s">
        <v>8315</v>
      </c>
      <c r="R3660" t="s">
        <v>8316</v>
      </c>
      <c r="S3660" s="14">
        <f t="shared" si="236"/>
        <v>41775.858564814815</v>
      </c>
      <c r="T3660" s="14">
        <f t="shared" si="237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4"/>
        <v>102</v>
      </c>
      <c r="P3661">
        <f t="shared" si="235"/>
        <v>235.46</v>
      </c>
      <c r="Q3661" s="8" t="s">
        <v>8315</v>
      </c>
      <c r="R3661" t="s">
        <v>8316</v>
      </c>
      <c r="S3661" s="14">
        <f t="shared" si="236"/>
        <v>42055.277199074073</v>
      </c>
      <c r="T3661" s="14">
        <f t="shared" si="237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18">
        <v>250</v>
      </c>
      <c r="E3662" s="1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4"/>
        <v>100</v>
      </c>
      <c r="P3662">
        <f t="shared" si="235"/>
        <v>11.36</v>
      </c>
      <c r="Q3662" s="8" t="s">
        <v>8315</v>
      </c>
      <c r="R3662" t="s">
        <v>8316</v>
      </c>
      <c r="S3662" s="14">
        <f t="shared" si="236"/>
        <v>41971.881076388891</v>
      </c>
      <c r="T3662" s="14">
        <f t="shared" si="237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4"/>
        <v>111</v>
      </c>
      <c r="P3663">
        <f t="shared" si="235"/>
        <v>92.5</v>
      </c>
      <c r="Q3663" s="8" t="s">
        <v>8315</v>
      </c>
      <c r="R3663" t="s">
        <v>8316</v>
      </c>
      <c r="S3663" s="14">
        <f t="shared" si="236"/>
        <v>42447.896666666667</v>
      </c>
      <c r="T3663" s="14">
        <f t="shared" si="237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4"/>
        <v>101</v>
      </c>
      <c r="P3664">
        <f t="shared" si="235"/>
        <v>202.85</v>
      </c>
      <c r="Q3664" s="8" t="s">
        <v>8315</v>
      </c>
      <c r="R3664" t="s">
        <v>8316</v>
      </c>
      <c r="S3664" s="14">
        <f t="shared" si="236"/>
        <v>42064.220069444447</v>
      </c>
      <c r="T3664" s="14">
        <f t="shared" si="23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18">
        <v>225</v>
      </c>
      <c r="E3665" s="1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4"/>
        <v>104</v>
      </c>
      <c r="P3665">
        <f t="shared" si="235"/>
        <v>26</v>
      </c>
      <c r="Q3665" s="8" t="s">
        <v>8315</v>
      </c>
      <c r="R3665" t="s">
        <v>8316</v>
      </c>
      <c r="S3665" s="14">
        <f t="shared" si="236"/>
        <v>42665.451736111107</v>
      </c>
      <c r="T3665" s="14">
        <f t="shared" si="23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4"/>
        <v>109</v>
      </c>
      <c r="P3666">
        <f t="shared" si="235"/>
        <v>46.05</v>
      </c>
      <c r="Q3666" s="8" t="s">
        <v>8315</v>
      </c>
      <c r="R3666" t="s">
        <v>8316</v>
      </c>
      <c r="S3666" s="14">
        <f t="shared" si="236"/>
        <v>42523.248715277776</v>
      </c>
      <c r="T3666" s="14">
        <f t="shared" si="23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4"/>
        <v>115</v>
      </c>
      <c r="P3667">
        <f t="shared" si="235"/>
        <v>51</v>
      </c>
      <c r="Q3667" s="8" t="s">
        <v>8315</v>
      </c>
      <c r="R3667" t="s">
        <v>8316</v>
      </c>
      <c r="S3667" s="14">
        <f t="shared" si="236"/>
        <v>42294.808124999996</v>
      </c>
      <c r="T3667" s="14">
        <f t="shared" si="23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4"/>
        <v>100</v>
      </c>
      <c r="P3668">
        <f t="shared" si="235"/>
        <v>31.58</v>
      </c>
      <c r="Q3668" s="8" t="s">
        <v>8315</v>
      </c>
      <c r="R3668" t="s">
        <v>8316</v>
      </c>
      <c r="S3668" s="14">
        <f t="shared" si="236"/>
        <v>41822.90488425926</v>
      </c>
      <c r="T3668" s="14">
        <f t="shared" si="23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18">
        <v>3000</v>
      </c>
      <c r="E3669" s="1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4"/>
        <v>103</v>
      </c>
      <c r="P3669">
        <f t="shared" si="235"/>
        <v>53.36</v>
      </c>
      <c r="Q3669" s="8" t="s">
        <v>8315</v>
      </c>
      <c r="R3669" t="s">
        <v>8316</v>
      </c>
      <c r="S3669" s="14">
        <f t="shared" si="236"/>
        <v>42173.970127314817</v>
      </c>
      <c r="T3669" s="14">
        <f t="shared" si="23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4"/>
        <v>104</v>
      </c>
      <c r="P3670">
        <f t="shared" si="235"/>
        <v>36.96</v>
      </c>
      <c r="Q3670" s="8" t="s">
        <v>8315</v>
      </c>
      <c r="R3670" t="s">
        <v>8316</v>
      </c>
      <c r="S3670" s="14">
        <f t="shared" si="236"/>
        <v>42185.556157407409</v>
      </c>
      <c r="T3670" s="14">
        <f t="shared" si="23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18">
        <v>1000</v>
      </c>
      <c r="E3671" s="1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4"/>
        <v>138</v>
      </c>
      <c r="P3671">
        <f t="shared" si="235"/>
        <v>81.290000000000006</v>
      </c>
      <c r="Q3671" s="8" t="s">
        <v>8315</v>
      </c>
      <c r="R3671" t="s">
        <v>8316</v>
      </c>
      <c r="S3671" s="14">
        <f t="shared" si="236"/>
        <v>42136.675196759257</v>
      </c>
      <c r="T3671" s="14">
        <f t="shared" si="23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18">
        <v>220</v>
      </c>
      <c r="E3672" s="1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4"/>
        <v>110</v>
      </c>
      <c r="P3672">
        <f t="shared" si="235"/>
        <v>20.079999999999998</v>
      </c>
      <c r="Q3672" s="8" t="s">
        <v>8315</v>
      </c>
      <c r="R3672" t="s">
        <v>8316</v>
      </c>
      <c r="S3672" s="14">
        <f t="shared" si="236"/>
        <v>42142.514016203699</v>
      </c>
      <c r="T3672" s="14">
        <f t="shared" si="23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4"/>
        <v>101</v>
      </c>
      <c r="P3673">
        <f t="shared" si="235"/>
        <v>88.25</v>
      </c>
      <c r="Q3673" s="8" t="s">
        <v>8315</v>
      </c>
      <c r="R3673" t="s">
        <v>8316</v>
      </c>
      <c r="S3673" s="14">
        <f t="shared" si="236"/>
        <v>41820.62809027778</v>
      </c>
      <c r="T3673" s="14">
        <f t="shared" si="23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18">
        <v>3000</v>
      </c>
      <c r="E3674" s="1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4"/>
        <v>102</v>
      </c>
      <c r="P3674">
        <f t="shared" si="235"/>
        <v>53.44</v>
      </c>
      <c r="Q3674" s="8" t="s">
        <v>8315</v>
      </c>
      <c r="R3674" t="s">
        <v>8316</v>
      </c>
      <c r="S3674" s="14">
        <f t="shared" si="236"/>
        <v>41878.946574074071</v>
      </c>
      <c r="T3674" s="14">
        <f t="shared" si="23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18">
        <v>4000</v>
      </c>
      <c r="E3675" s="1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4"/>
        <v>114</v>
      </c>
      <c r="P3675">
        <f t="shared" si="235"/>
        <v>39.869999999999997</v>
      </c>
      <c r="Q3675" s="8" t="s">
        <v>8315</v>
      </c>
      <c r="R3675" t="s">
        <v>8316</v>
      </c>
      <c r="S3675" s="14">
        <f t="shared" si="236"/>
        <v>41914.295104166667</v>
      </c>
      <c r="T3675" s="14">
        <f t="shared" si="23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4"/>
        <v>100</v>
      </c>
      <c r="P3676">
        <f t="shared" si="235"/>
        <v>145.16</v>
      </c>
      <c r="Q3676" s="8" t="s">
        <v>8315</v>
      </c>
      <c r="R3676" t="s">
        <v>8316</v>
      </c>
      <c r="S3676" s="14">
        <f t="shared" si="236"/>
        <v>42556.873020833329</v>
      </c>
      <c r="T3676" s="14">
        <f t="shared" si="23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18">
        <v>50</v>
      </c>
      <c r="E3677" s="1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4"/>
        <v>140</v>
      </c>
      <c r="P3677">
        <f t="shared" si="235"/>
        <v>23.33</v>
      </c>
      <c r="Q3677" s="8" t="s">
        <v>8315</v>
      </c>
      <c r="R3677" t="s">
        <v>8316</v>
      </c>
      <c r="S3677" s="14">
        <f t="shared" si="236"/>
        <v>42493.597013888888</v>
      </c>
      <c r="T3677" s="14">
        <f t="shared" si="23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4"/>
        <v>129</v>
      </c>
      <c r="P3678">
        <f t="shared" si="235"/>
        <v>64.38</v>
      </c>
      <c r="Q3678" s="8" t="s">
        <v>8315</v>
      </c>
      <c r="R3678" t="s">
        <v>8316</v>
      </c>
      <c r="S3678" s="14">
        <f t="shared" si="236"/>
        <v>41876.815787037034</v>
      </c>
      <c r="T3678" s="14">
        <f t="shared" si="23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4"/>
        <v>103</v>
      </c>
      <c r="P3679">
        <f t="shared" si="235"/>
        <v>62.05</v>
      </c>
      <c r="Q3679" s="8" t="s">
        <v>8315</v>
      </c>
      <c r="R3679" t="s">
        <v>8316</v>
      </c>
      <c r="S3679" s="14">
        <f t="shared" si="236"/>
        <v>41802.574282407404</v>
      </c>
      <c r="T3679" s="14">
        <f t="shared" si="23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18">
        <v>2000</v>
      </c>
      <c r="E3680" s="1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4"/>
        <v>103</v>
      </c>
      <c r="P3680">
        <f t="shared" si="235"/>
        <v>66.13</v>
      </c>
      <c r="Q3680" s="8" t="s">
        <v>8315</v>
      </c>
      <c r="R3680" t="s">
        <v>8316</v>
      </c>
      <c r="S3680" s="14">
        <f t="shared" si="236"/>
        <v>42120.531226851846</v>
      </c>
      <c r="T3680" s="14">
        <f t="shared" si="23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4"/>
        <v>110</v>
      </c>
      <c r="P3681">
        <f t="shared" si="235"/>
        <v>73.400000000000006</v>
      </c>
      <c r="Q3681" s="8" t="s">
        <v>8315</v>
      </c>
      <c r="R3681" t="s">
        <v>8316</v>
      </c>
      <c r="S3681" s="14">
        <f t="shared" si="236"/>
        <v>41786.761354166665</v>
      </c>
      <c r="T3681" s="14">
        <f t="shared" si="23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4"/>
        <v>113</v>
      </c>
      <c r="P3682">
        <f t="shared" si="235"/>
        <v>99.5</v>
      </c>
      <c r="Q3682" s="8" t="s">
        <v>8315</v>
      </c>
      <c r="R3682" t="s">
        <v>8316</v>
      </c>
      <c r="S3682" s="14">
        <f t="shared" si="236"/>
        <v>42627.454097222217</v>
      </c>
      <c r="T3682" s="14">
        <f t="shared" si="23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4"/>
        <v>112</v>
      </c>
      <c r="P3683">
        <f t="shared" si="235"/>
        <v>62.17</v>
      </c>
      <c r="Q3683" s="8" t="s">
        <v>8315</v>
      </c>
      <c r="R3683" t="s">
        <v>8316</v>
      </c>
      <c r="S3683" s="14">
        <f t="shared" si="236"/>
        <v>42374.651504629626</v>
      </c>
      <c r="T3683" s="14">
        <f t="shared" si="23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4"/>
        <v>139</v>
      </c>
      <c r="P3684">
        <f t="shared" si="235"/>
        <v>62.33</v>
      </c>
      <c r="Q3684" s="8" t="s">
        <v>8315</v>
      </c>
      <c r="R3684" t="s">
        <v>8316</v>
      </c>
      <c r="S3684" s="14">
        <f t="shared" si="236"/>
        <v>41772.685393518521</v>
      </c>
      <c r="T3684" s="14">
        <f t="shared" si="23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4"/>
        <v>111</v>
      </c>
      <c r="P3685">
        <f t="shared" si="235"/>
        <v>58.79</v>
      </c>
      <c r="Q3685" s="8" t="s">
        <v>8315</v>
      </c>
      <c r="R3685" t="s">
        <v>8316</v>
      </c>
      <c r="S3685" s="14">
        <f t="shared" si="236"/>
        <v>42633.116851851853</v>
      </c>
      <c r="T3685" s="14">
        <f t="shared" si="23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4"/>
        <v>139</v>
      </c>
      <c r="P3686">
        <f t="shared" si="235"/>
        <v>45.35</v>
      </c>
      <c r="Q3686" s="8" t="s">
        <v>8315</v>
      </c>
      <c r="R3686" t="s">
        <v>8316</v>
      </c>
      <c r="S3686" s="14">
        <f t="shared" si="236"/>
        <v>42219.180393518516</v>
      </c>
      <c r="T3686" s="14">
        <f t="shared" si="23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4"/>
        <v>106</v>
      </c>
      <c r="P3687">
        <f t="shared" si="235"/>
        <v>41.94</v>
      </c>
      <c r="Q3687" s="8" t="s">
        <v>8315</v>
      </c>
      <c r="R3687" t="s">
        <v>8316</v>
      </c>
      <c r="S3687" s="14">
        <f t="shared" si="236"/>
        <v>41753.593275462961</v>
      </c>
      <c r="T3687" s="14">
        <f t="shared" si="23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4"/>
        <v>101</v>
      </c>
      <c r="P3688">
        <f t="shared" si="235"/>
        <v>59.17</v>
      </c>
      <c r="Q3688" s="8" t="s">
        <v>8315</v>
      </c>
      <c r="R3688" t="s">
        <v>8316</v>
      </c>
      <c r="S3688" s="14">
        <f t="shared" si="236"/>
        <v>42230.662731481483</v>
      </c>
      <c r="T3688" s="14">
        <f t="shared" si="23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4"/>
        <v>100</v>
      </c>
      <c r="P3689">
        <f t="shared" si="235"/>
        <v>200.49</v>
      </c>
      <c r="Q3689" s="8" t="s">
        <v>8315</v>
      </c>
      <c r="R3689" t="s">
        <v>8316</v>
      </c>
      <c r="S3689" s="14">
        <f t="shared" si="236"/>
        <v>41787.218229166669</v>
      </c>
      <c r="T3689" s="14">
        <f t="shared" si="23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18">
        <v>3000</v>
      </c>
      <c r="E3690" s="1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4"/>
        <v>109</v>
      </c>
      <c r="P3690">
        <f t="shared" si="235"/>
        <v>83.97</v>
      </c>
      <c r="Q3690" s="8" t="s">
        <v>8315</v>
      </c>
      <c r="R3690" t="s">
        <v>8316</v>
      </c>
      <c r="S3690" s="14">
        <f t="shared" si="236"/>
        <v>41829.787083333329</v>
      </c>
      <c r="T3690" s="14">
        <f t="shared" si="23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4"/>
        <v>118</v>
      </c>
      <c r="P3691">
        <f t="shared" si="235"/>
        <v>57.26</v>
      </c>
      <c r="Q3691" s="8" t="s">
        <v>8315</v>
      </c>
      <c r="R3691" t="s">
        <v>8316</v>
      </c>
      <c r="S3691" s="14">
        <f t="shared" si="236"/>
        <v>42147.826840277776</v>
      </c>
      <c r="T3691" s="14">
        <f t="shared" si="23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ref="O3692:O3755" si="238">ROUND(E3692/D3692*100,0)</f>
        <v>120</v>
      </c>
      <c r="P3692">
        <f t="shared" ref="P3692:P3755" si="239">IFERROR(ROUND(E3692/L3692,2),0)</f>
        <v>58.06</v>
      </c>
      <c r="Q3692" s="8" t="s">
        <v>8315</v>
      </c>
      <c r="R3692" t="s">
        <v>8316</v>
      </c>
      <c r="S3692" s="14">
        <f t="shared" ref="S3692:S3755" si="240">(((J3692/60)/60)/24)+DATE(1970,1,1)</f>
        <v>41940.598182870373</v>
      </c>
      <c r="T3692" s="14">
        <f t="shared" ref="T3692:T3755" si="241">(((I3692/60)/60)/24)+DATE(1970,1,1)</f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8"/>
        <v>128</v>
      </c>
      <c r="P3693">
        <f t="shared" si="239"/>
        <v>186.8</v>
      </c>
      <c r="Q3693" s="8" t="s">
        <v>8315</v>
      </c>
      <c r="R3693" t="s">
        <v>8316</v>
      </c>
      <c r="S3693" s="14">
        <f t="shared" si="240"/>
        <v>42020.700567129628</v>
      </c>
      <c r="T3693" s="14">
        <f t="shared" si="24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8"/>
        <v>126</v>
      </c>
      <c r="P3694">
        <f t="shared" si="239"/>
        <v>74.12</v>
      </c>
      <c r="Q3694" s="8" t="s">
        <v>8315</v>
      </c>
      <c r="R3694" t="s">
        <v>8316</v>
      </c>
      <c r="S3694" s="14">
        <f t="shared" si="240"/>
        <v>41891.96503472222</v>
      </c>
      <c r="T3694" s="14">
        <f t="shared" si="24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18">
        <v>333</v>
      </c>
      <c r="E3695" s="1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8"/>
        <v>129</v>
      </c>
      <c r="P3695">
        <f t="shared" si="239"/>
        <v>30.71</v>
      </c>
      <c r="Q3695" s="8" t="s">
        <v>8315</v>
      </c>
      <c r="R3695" t="s">
        <v>8316</v>
      </c>
      <c r="S3695" s="14">
        <f t="shared" si="240"/>
        <v>42309.191307870366</v>
      </c>
      <c r="T3695" s="14">
        <f t="shared" si="24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8"/>
        <v>107</v>
      </c>
      <c r="P3696">
        <f t="shared" si="239"/>
        <v>62.67</v>
      </c>
      <c r="Q3696" s="8" t="s">
        <v>8315</v>
      </c>
      <c r="R3696" t="s">
        <v>8316</v>
      </c>
      <c r="S3696" s="14">
        <f t="shared" si="240"/>
        <v>42490.133877314816</v>
      </c>
      <c r="T3696" s="14">
        <f t="shared" si="24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8"/>
        <v>100</v>
      </c>
      <c r="P3697">
        <f t="shared" si="239"/>
        <v>121.36</v>
      </c>
      <c r="Q3697" s="8" t="s">
        <v>8315</v>
      </c>
      <c r="R3697" t="s">
        <v>8316</v>
      </c>
      <c r="S3697" s="14">
        <f t="shared" si="240"/>
        <v>41995.870486111111</v>
      </c>
      <c r="T3697" s="14">
        <f t="shared" si="24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18">
        <v>2000</v>
      </c>
      <c r="E3698" s="1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8"/>
        <v>155</v>
      </c>
      <c r="P3698">
        <f t="shared" si="239"/>
        <v>39.74</v>
      </c>
      <c r="Q3698" s="8" t="s">
        <v>8315</v>
      </c>
      <c r="R3698" t="s">
        <v>8316</v>
      </c>
      <c r="S3698" s="14">
        <f t="shared" si="240"/>
        <v>41988.617083333331</v>
      </c>
      <c r="T3698" s="14">
        <f t="shared" si="24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18">
        <v>2000</v>
      </c>
      <c r="E3699" s="1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8"/>
        <v>108</v>
      </c>
      <c r="P3699">
        <f t="shared" si="239"/>
        <v>72</v>
      </c>
      <c r="Q3699" s="8" t="s">
        <v>8315</v>
      </c>
      <c r="R3699" t="s">
        <v>8316</v>
      </c>
      <c r="S3699" s="14">
        <f t="shared" si="240"/>
        <v>42479.465833333335</v>
      </c>
      <c r="T3699" s="14">
        <f t="shared" si="24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8"/>
        <v>111</v>
      </c>
      <c r="P3700">
        <f t="shared" si="239"/>
        <v>40.630000000000003</v>
      </c>
      <c r="Q3700" s="8" t="s">
        <v>8315</v>
      </c>
      <c r="R3700" t="s">
        <v>8316</v>
      </c>
      <c r="S3700" s="14">
        <f t="shared" si="240"/>
        <v>42401.806562500002</v>
      </c>
      <c r="T3700" s="14">
        <f t="shared" si="24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8"/>
        <v>101</v>
      </c>
      <c r="P3701">
        <f t="shared" si="239"/>
        <v>63</v>
      </c>
      <c r="Q3701" s="8" t="s">
        <v>8315</v>
      </c>
      <c r="R3701" t="s">
        <v>8316</v>
      </c>
      <c r="S3701" s="14">
        <f t="shared" si="240"/>
        <v>41897.602037037039</v>
      </c>
      <c r="T3701" s="14">
        <f t="shared" si="24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8"/>
        <v>121</v>
      </c>
      <c r="P3702">
        <f t="shared" si="239"/>
        <v>33.67</v>
      </c>
      <c r="Q3702" s="8" t="s">
        <v>8315</v>
      </c>
      <c r="R3702" t="s">
        <v>8316</v>
      </c>
      <c r="S3702" s="14">
        <f t="shared" si="240"/>
        <v>41882.585648148146</v>
      </c>
      <c r="T3702" s="14">
        <f t="shared" si="24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18">
        <v>1500</v>
      </c>
      <c r="E3703" s="1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8"/>
        <v>100</v>
      </c>
      <c r="P3703">
        <f t="shared" si="239"/>
        <v>38.590000000000003</v>
      </c>
      <c r="Q3703" s="8" t="s">
        <v>8315</v>
      </c>
      <c r="R3703" t="s">
        <v>8316</v>
      </c>
      <c r="S3703" s="14">
        <f t="shared" si="240"/>
        <v>42129.541585648149</v>
      </c>
      <c r="T3703" s="14">
        <f t="shared" si="24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18">
        <v>3000</v>
      </c>
      <c r="E3704" s="1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8"/>
        <v>109</v>
      </c>
      <c r="P3704">
        <f t="shared" si="239"/>
        <v>155.94999999999999</v>
      </c>
      <c r="Q3704" s="8" t="s">
        <v>8315</v>
      </c>
      <c r="R3704" t="s">
        <v>8316</v>
      </c>
      <c r="S3704" s="14">
        <f t="shared" si="240"/>
        <v>42524.53800925926</v>
      </c>
      <c r="T3704" s="14">
        <f t="shared" si="24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8"/>
        <v>123</v>
      </c>
      <c r="P3705">
        <f t="shared" si="239"/>
        <v>43.2</v>
      </c>
      <c r="Q3705" s="8" t="s">
        <v>8315</v>
      </c>
      <c r="R3705" t="s">
        <v>8316</v>
      </c>
      <c r="S3705" s="14">
        <f t="shared" si="240"/>
        <v>42556.504490740743</v>
      </c>
      <c r="T3705" s="14">
        <f t="shared" si="24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18">
        <v>300</v>
      </c>
      <c r="E3706" s="1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8"/>
        <v>136</v>
      </c>
      <c r="P3706">
        <f t="shared" si="239"/>
        <v>15.15</v>
      </c>
      <c r="Q3706" s="8" t="s">
        <v>8315</v>
      </c>
      <c r="R3706" t="s">
        <v>8316</v>
      </c>
      <c r="S3706" s="14">
        <f t="shared" si="240"/>
        <v>42461.689745370371</v>
      </c>
      <c r="T3706" s="14">
        <f t="shared" si="24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8"/>
        <v>103</v>
      </c>
      <c r="P3707">
        <f t="shared" si="239"/>
        <v>83.57</v>
      </c>
      <c r="Q3707" s="8" t="s">
        <v>8315</v>
      </c>
      <c r="R3707" t="s">
        <v>8316</v>
      </c>
      <c r="S3707" s="14">
        <f t="shared" si="240"/>
        <v>41792.542986111112</v>
      </c>
      <c r="T3707" s="14">
        <f t="shared" si="24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8"/>
        <v>121</v>
      </c>
      <c r="P3708">
        <f t="shared" si="239"/>
        <v>140</v>
      </c>
      <c r="Q3708" s="8" t="s">
        <v>8315</v>
      </c>
      <c r="R3708" t="s">
        <v>8316</v>
      </c>
      <c r="S3708" s="14">
        <f t="shared" si="240"/>
        <v>41879.913761574076</v>
      </c>
      <c r="T3708" s="14">
        <f t="shared" si="24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8"/>
        <v>186</v>
      </c>
      <c r="P3709">
        <f t="shared" si="239"/>
        <v>80.87</v>
      </c>
      <c r="Q3709" s="8" t="s">
        <v>8315</v>
      </c>
      <c r="R3709" t="s">
        <v>8316</v>
      </c>
      <c r="S3709" s="14">
        <f t="shared" si="240"/>
        <v>42552.048356481479</v>
      </c>
      <c r="T3709" s="14">
        <f t="shared" si="24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8"/>
        <v>300</v>
      </c>
      <c r="P3710">
        <f t="shared" si="239"/>
        <v>53.85</v>
      </c>
      <c r="Q3710" s="8" t="s">
        <v>8315</v>
      </c>
      <c r="R3710" t="s">
        <v>8316</v>
      </c>
      <c r="S3710" s="14">
        <f t="shared" si="240"/>
        <v>41810.142199074071</v>
      </c>
      <c r="T3710" s="14">
        <f t="shared" si="24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18">
        <v>1000</v>
      </c>
      <c r="E3711" s="1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8"/>
        <v>108</v>
      </c>
      <c r="P3711">
        <f t="shared" si="239"/>
        <v>30.93</v>
      </c>
      <c r="Q3711" s="8" t="s">
        <v>8315</v>
      </c>
      <c r="R3711" t="s">
        <v>8316</v>
      </c>
      <c r="S3711" s="14">
        <f t="shared" si="240"/>
        <v>41785.707708333335</v>
      </c>
      <c r="T3711" s="14">
        <f t="shared" si="24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8"/>
        <v>141</v>
      </c>
      <c r="P3712">
        <f t="shared" si="239"/>
        <v>67.959999999999994</v>
      </c>
      <c r="Q3712" s="8" t="s">
        <v>8315</v>
      </c>
      <c r="R3712" t="s">
        <v>8316</v>
      </c>
      <c r="S3712" s="14">
        <f t="shared" si="240"/>
        <v>42072.576249999998</v>
      </c>
      <c r="T3712" s="14">
        <f t="shared" si="24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8"/>
        <v>114</v>
      </c>
      <c r="P3713">
        <f t="shared" si="239"/>
        <v>27.14</v>
      </c>
      <c r="Q3713" s="8" t="s">
        <v>8315</v>
      </c>
      <c r="R3713" t="s">
        <v>8316</v>
      </c>
      <c r="S3713" s="14">
        <f t="shared" si="240"/>
        <v>41779.724224537036</v>
      </c>
      <c r="T3713" s="14">
        <f t="shared" si="24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8"/>
        <v>154</v>
      </c>
      <c r="P3714">
        <f t="shared" si="239"/>
        <v>110.87</v>
      </c>
      <c r="Q3714" s="8" t="s">
        <v>8315</v>
      </c>
      <c r="R3714" t="s">
        <v>8316</v>
      </c>
      <c r="S3714" s="14">
        <f t="shared" si="240"/>
        <v>42134.172071759262</v>
      </c>
      <c r="T3714" s="14">
        <f t="shared" si="24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8"/>
        <v>102</v>
      </c>
      <c r="P3715">
        <f t="shared" si="239"/>
        <v>106.84</v>
      </c>
      <c r="Q3715" s="8" t="s">
        <v>8315</v>
      </c>
      <c r="R3715" t="s">
        <v>8316</v>
      </c>
      <c r="S3715" s="14">
        <f t="shared" si="240"/>
        <v>42505.738032407404</v>
      </c>
      <c r="T3715" s="14">
        <f t="shared" si="241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8"/>
        <v>102</v>
      </c>
      <c r="P3716">
        <f t="shared" si="239"/>
        <v>105.52</v>
      </c>
      <c r="Q3716" s="8" t="s">
        <v>8315</v>
      </c>
      <c r="R3716" t="s">
        <v>8316</v>
      </c>
      <c r="S3716" s="14">
        <f t="shared" si="240"/>
        <v>42118.556331018524</v>
      </c>
      <c r="T3716" s="14">
        <f t="shared" si="241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18">
        <v>3500</v>
      </c>
      <c r="E3717" s="1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8"/>
        <v>103</v>
      </c>
      <c r="P3717">
        <f t="shared" si="239"/>
        <v>132.96</v>
      </c>
      <c r="Q3717" s="8" t="s">
        <v>8315</v>
      </c>
      <c r="R3717" t="s">
        <v>8316</v>
      </c>
      <c r="S3717" s="14">
        <f t="shared" si="240"/>
        <v>42036.995590277773</v>
      </c>
      <c r="T3717" s="14">
        <f t="shared" si="241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8"/>
        <v>156</v>
      </c>
      <c r="P3718">
        <f t="shared" si="239"/>
        <v>51.92</v>
      </c>
      <c r="Q3718" s="8" t="s">
        <v>8315</v>
      </c>
      <c r="R3718" t="s">
        <v>8316</v>
      </c>
      <c r="S3718" s="14">
        <f t="shared" si="240"/>
        <v>42360.887835648144</v>
      </c>
      <c r="T3718" s="14">
        <f t="shared" si="241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18">
        <v>4000</v>
      </c>
      <c r="E3719" s="1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8"/>
        <v>101</v>
      </c>
      <c r="P3719">
        <f t="shared" si="239"/>
        <v>310</v>
      </c>
      <c r="Q3719" s="8" t="s">
        <v>8315</v>
      </c>
      <c r="R3719" t="s">
        <v>8316</v>
      </c>
      <c r="S3719" s="14">
        <f t="shared" si="240"/>
        <v>42102.866307870368</v>
      </c>
      <c r="T3719" s="14">
        <f t="shared" si="241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18">
        <v>500</v>
      </c>
      <c r="E3720" s="1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8"/>
        <v>239</v>
      </c>
      <c r="P3720">
        <f t="shared" si="239"/>
        <v>26.02</v>
      </c>
      <c r="Q3720" s="8" t="s">
        <v>8315</v>
      </c>
      <c r="R3720" t="s">
        <v>8316</v>
      </c>
      <c r="S3720" s="14">
        <f t="shared" si="240"/>
        <v>42032.716145833328</v>
      </c>
      <c r="T3720" s="14">
        <f t="shared" si="241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18">
        <v>200</v>
      </c>
      <c r="E3721" s="1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8"/>
        <v>210</v>
      </c>
      <c r="P3721">
        <f t="shared" si="239"/>
        <v>105</v>
      </c>
      <c r="Q3721" s="8" t="s">
        <v>8315</v>
      </c>
      <c r="R3721" t="s">
        <v>8316</v>
      </c>
      <c r="S3721" s="14">
        <f t="shared" si="240"/>
        <v>42147.729930555557</v>
      </c>
      <c r="T3721" s="14">
        <f t="shared" si="241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8"/>
        <v>105</v>
      </c>
      <c r="P3722">
        <f t="shared" si="239"/>
        <v>86.23</v>
      </c>
      <c r="Q3722" s="8" t="s">
        <v>8315</v>
      </c>
      <c r="R3722" t="s">
        <v>8316</v>
      </c>
      <c r="S3722" s="14">
        <f t="shared" si="240"/>
        <v>42165.993125000001</v>
      </c>
      <c r="T3722" s="14">
        <f t="shared" si="241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8"/>
        <v>101</v>
      </c>
      <c r="P3723">
        <f t="shared" si="239"/>
        <v>114.55</v>
      </c>
      <c r="Q3723" s="8" t="s">
        <v>8315</v>
      </c>
      <c r="R3723" t="s">
        <v>8316</v>
      </c>
      <c r="S3723" s="14">
        <f t="shared" si="240"/>
        <v>41927.936157407406</v>
      </c>
      <c r="T3723" s="14">
        <f t="shared" si="241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8"/>
        <v>111</v>
      </c>
      <c r="P3724">
        <f t="shared" si="239"/>
        <v>47.66</v>
      </c>
      <c r="Q3724" s="8" t="s">
        <v>8315</v>
      </c>
      <c r="R3724" t="s">
        <v>8316</v>
      </c>
      <c r="S3724" s="14">
        <f t="shared" si="240"/>
        <v>42381.671840277777</v>
      </c>
      <c r="T3724" s="14">
        <f t="shared" si="241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18">
        <v>4500</v>
      </c>
      <c r="E3725" s="1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8"/>
        <v>102</v>
      </c>
      <c r="P3725">
        <f t="shared" si="239"/>
        <v>72.89</v>
      </c>
      <c r="Q3725" s="8" t="s">
        <v>8315</v>
      </c>
      <c r="R3725" t="s">
        <v>8316</v>
      </c>
      <c r="S3725" s="14">
        <f t="shared" si="240"/>
        <v>41943.753032407411</v>
      </c>
      <c r="T3725" s="14">
        <f t="shared" si="241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18">
        <v>4300</v>
      </c>
      <c r="E3726" s="1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8"/>
        <v>103</v>
      </c>
      <c r="P3726">
        <f t="shared" si="239"/>
        <v>49.55</v>
      </c>
      <c r="Q3726" s="8" t="s">
        <v>8315</v>
      </c>
      <c r="R3726" t="s">
        <v>8316</v>
      </c>
      <c r="S3726" s="14">
        <f t="shared" si="240"/>
        <v>42465.491435185191</v>
      </c>
      <c r="T3726" s="14">
        <f t="shared" si="241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18">
        <v>300</v>
      </c>
      <c r="E3727" s="1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8"/>
        <v>127</v>
      </c>
      <c r="P3727">
        <f t="shared" si="239"/>
        <v>25.4</v>
      </c>
      <c r="Q3727" s="8" t="s">
        <v>8315</v>
      </c>
      <c r="R3727" t="s">
        <v>8316</v>
      </c>
      <c r="S3727" s="14">
        <f t="shared" si="240"/>
        <v>42401.945219907408</v>
      </c>
      <c r="T3727" s="14">
        <f t="shared" si="241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8"/>
        <v>339</v>
      </c>
      <c r="P3728">
        <f t="shared" si="239"/>
        <v>62.59</v>
      </c>
      <c r="Q3728" s="8" t="s">
        <v>8315</v>
      </c>
      <c r="R3728" t="s">
        <v>8316</v>
      </c>
      <c r="S3728" s="14">
        <f t="shared" si="240"/>
        <v>42462.140868055561</v>
      </c>
      <c r="T3728" s="14">
        <f t="shared" si="241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8"/>
        <v>101</v>
      </c>
      <c r="P3729">
        <f t="shared" si="239"/>
        <v>61.06</v>
      </c>
      <c r="Q3729" s="8" t="s">
        <v>8315</v>
      </c>
      <c r="R3729" t="s">
        <v>8316</v>
      </c>
      <c r="S3729" s="14">
        <f t="shared" si="240"/>
        <v>42632.348310185189</v>
      </c>
      <c r="T3729" s="14">
        <f t="shared" si="241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8"/>
        <v>9</v>
      </c>
      <c r="P3730">
        <f t="shared" si="239"/>
        <v>60.06</v>
      </c>
      <c r="Q3730" s="8" t="s">
        <v>8315</v>
      </c>
      <c r="R3730" t="s">
        <v>8316</v>
      </c>
      <c r="S3730" s="14">
        <f t="shared" si="240"/>
        <v>42205.171018518522</v>
      </c>
      <c r="T3730" s="14">
        <f t="shared" si="241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8"/>
        <v>7</v>
      </c>
      <c r="P3731">
        <f t="shared" si="239"/>
        <v>72.400000000000006</v>
      </c>
      <c r="Q3731" s="8" t="s">
        <v>8315</v>
      </c>
      <c r="R3731" t="s">
        <v>8316</v>
      </c>
      <c r="S3731" s="14">
        <f t="shared" si="240"/>
        <v>42041.205000000002</v>
      </c>
      <c r="T3731" s="14">
        <f t="shared" si="241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8"/>
        <v>10</v>
      </c>
      <c r="P3732">
        <f t="shared" si="239"/>
        <v>100</v>
      </c>
      <c r="Q3732" s="8" t="s">
        <v>8315</v>
      </c>
      <c r="R3732" t="s">
        <v>8316</v>
      </c>
      <c r="S3732" s="14">
        <f t="shared" si="240"/>
        <v>42203.677766203706</v>
      </c>
      <c r="T3732" s="14">
        <f t="shared" si="241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8"/>
        <v>11</v>
      </c>
      <c r="P3733">
        <f t="shared" si="239"/>
        <v>51.67</v>
      </c>
      <c r="Q3733" s="8" t="s">
        <v>8315</v>
      </c>
      <c r="R3733" t="s">
        <v>8316</v>
      </c>
      <c r="S3733" s="14">
        <f t="shared" si="240"/>
        <v>41983.752847222218</v>
      </c>
      <c r="T3733" s="14">
        <f t="shared" si="241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8"/>
        <v>15</v>
      </c>
      <c r="P3734">
        <f t="shared" si="239"/>
        <v>32.75</v>
      </c>
      <c r="Q3734" s="8" t="s">
        <v>8315</v>
      </c>
      <c r="R3734" t="s">
        <v>8316</v>
      </c>
      <c r="S3734" s="14">
        <f t="shared" si="240"/>
        <v>41968.677465277782</v>
      </c>
      <c r="T3734" s="14">
        <f t="shared" si="241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8"/>
        <v>0</v>
      </c>
      <c r="P3735">
        <f t="shared" si="239"/>
        <v>0</v>
      </c>
      <c r="Q3735" s="8" t="s">
        <v>8315</v>
      </c>
      <c r="R3735" t="s">
        <v>8316</v>
      </c>
      <c r="S3735" s="14">
        <f t="shared" si="240"/>
        <v>42103.024398148147</v>
      </c>
      <c r="T3735" s="14">
        <f t="shared" si="241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8"/>
        <v>28</v>
      </c>
      <c r="P3736">
        <f t="shared" si="239"/>
        <v>61</v>
      </c>
      <c r="Q3736" s="8" t="s">
        <v>8315</v>
      </c>
      <c r="R3736" t="s">
        <v>8316</v>
      </c>
      <c r="S3736" s="14">
        <f t="shared" si="240"/>
        <v>42089.901574074072</v>
      </c>
      <c r="T3736" s="14">
        <f t="shared" si="241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18">
        <v>150</v>
      </c>
      <c r="E3737" s="1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8"/>
        <v>13</v>
      </c>
      <c r="P3737">
        <f t="shared" si="239"/>
        <v>10</v>
      </c>
      <c r="Q3737" s="8" t="s">
        <v>8315</v>
      </c>
      <c r="R3737" t="s">
        <v>8316</v>
      </c>
      <c r="S3737" s="14">
        <f t="shared" si="240"/>
        <v>42122.693159722221</v>
      </c>
      <c r="T3737" s="14">
        <f t="shared" si="241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18">
        <v>1500</v>
      </c>
      <c r="E3738" s="1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8"/>
        <v>1</v>
      </c>
      <c r="P3738">
        <f t="shared" si="239"/>
        <v>10</v>
      </c>
      <c r="Q3738" s="8" t="s">
        <v>8315</v>
      </c>
      <c r="R3738" t="s">
        <v>8316</v>
      </c>
      <c r="S3738" s="14">
        <f t="shared" si="240"/>
        <v>42048.711724537032</v>
      </c>
      <c r="T3738" s="14">
        <f t="shared" si="241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8"/>
        <v>21</v>
      </c>
      <c r="P3739">
        <f t="shared" si="239"/>
        <v>37.5</v>
      </c>
      <c r="Q3739" s="8" t="s">
        <v>8315</v>
      </c>
      <c r="R3739" t="s">
        <v>8316</v>
      </c>
      <c r="S3739" s="14">
        <f t="shared" si="240"/>
        <v>42297.691006944442</v>
      </c>
      <c r="T3739" s="14">
        <f t="shared" si="241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18">
        <v>1500</v>
      </c>
      <c r="E3740" s="1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8"/>
        <v>18</v>
      </c>
      <c r="P3740">
        <f t="shared" si="239"/>
        <v>45</v>
      </c>
      <c r="Q3740" s="8" t="s">
        <v>8315</v>
      </c>
      <c r="R3740" t="s">
        <v>8316</v>
      </c>
      <c r="S3740" s="14">
        <f t="shared" si="240"/>
        <v>41813.938715277778</v>
      </c>
      <c r="T3740" s="14">
        <f t="shared" si="241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18">
        <v>4000</v>
      </c>
      <c r="E3741" s="1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8"/>
        <v>20</v>
      </c>
      <c r="P3741">
        <f t="shared" si="239"/>
        <v>100.63</v>
      </c>
      <c r="Q3741" s="8" t="s">
        <v>8315</v>
      </c>
      <c r="R3741" t="s">
        <v>8316</v>
      </c>
      <c r="S3741" s="14">
        <f t="shared" si="240"/>
        <v>42548.449861111112</v>
      </c>
      <c r="T3741" s="14">
        <f t="shared" si="241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8"/>
        <v>18</v>
      </c>
      <c r="P3742">
        <f t="shared" si="239"/>
        <v>25.57</v>
      </c>
      <c r="Q3742" s="8" t="s">
        <v>8315</v>
      </c>
      <c r="R3742" t="s">
        <v>8316</v>
      </c>
      <c r="S3742" s="14">
        <f t="shared" si="240"/>
        <v>41833.089756944442</v>
      </c>
      <c r="T3742" s="14">
        <f t="shared" si="241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8"/>
        <v>0</v>
      </c>
      <c r="P3743">
        <f t="shared" si="239"/>
        <v>0</v>
      </c>
      <c r="Q3743" s="8" t="s">
        <v>8315</v>
      </c>
      <c r="R3743" t="s">
        <v>8316</v>
      </c>
      <c r="S3743" s="14">
        <f t="shared" si="240"/>
        <v>42325.920717592591</v>
      </c>
      <c r="T3743" s="14">
        <f t="shared" si="241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8"/>
        <v>2</v>
      </c>
      <c r="P3744">
        <f t="shared" si="239"/>
        <v>25</v>
      </c>
      <c r="Q3744" s="8" t="s">
        <v>8315</v>
      </c>
      <c r="R3744" t="s">
        <v>8316</v>
      </c>
      <c r="S3744" s="14">
        <f t="shared" si="240"/>
        <v>41858.214629629627</v>
      </c>
      <c r="T3744" s="14">
        <f t="shared" si="241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8"/>
        <v>0</v>
      </c>
      <c r="P3745">
        <f t="shared" si="239"/>
        <v>0</v>
      </c>
      <c r="Q3745" s="8" t="s">
        <v>8315</v>
      </c>
      <c r="R3745" t="s">
        <v>8316</v>
      </c>
      <c r="S3745" s="14">
        <f t="shared" si="240"/>
        <v>41793.710231481484</v>
      </c>
      <c r="T3745" s="14">
        <f t="shared" si="241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8"/>
        <v>0</v>
      </c>
      <c r="P3746">
        <f t="shared" si="239"/>
        <v>0</v>
      </c>
      <c r="Q3746" s="8" t="s">
        <v>8315</v>
      </c>
      <c r="R3746" t="s">
        <v>8316</v>
      </c>
      <c r="S3746" s="14">
        <f t="shared" si="240"/>
        <v>41793.814259259263</v>
      </c>
      <c r="T3746" s="14">
        <f t="shared" si="241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8"/>
        <v>10</v>
      </c>
      <c r="P3747">
        <f t="shared" si="239"/>
        <v>10</v>
      </c>
      <c r="Q3747" s="8" t="s">
        <v>8315</v>
      </c>
      <c r="R3747" t="s">
        <v>8316</v>
      </c>
      <c r="S3747" s="14">
        <f t="shared" si="240"/>
        <v>41831.697939814818</v>
      </c>
      <c r="T3747" s="14">
        <f t="shared" si="241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8"/>
        <v>2</v>
      </c>
      <c r="P3748">
        <f t="shared" si="239"/>
        <v>202</v>
      </c>
      <c r="Q3748" s="8" t="s">
        <v>8315</v>
      </c>
      <c r="R3748" t="s">
        <v>8316</v>
      </c>
      <c r="S3748" s="14">
        <f t="shared" si="240"/>
        <v>42621.389340277776</v>
      </c>
      <c r="T3748" s="14">
        <f t="shared" si="241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18">
        <v>2500</v>
      </c>
      <c r="E3749" s="1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8"/>
        <v>1</v>
      </c>
      <c r="P3749">
        <f t="shared" si="239"/>
        <v>25</v>
      </c>
      <c r="Q3749" s="8" t="s">
        <v>8315</v>
      </c>
      <c r="R3749" t="s">
        <v>8316</v>
      </c>
      <c r="S3749" s="14">
        <f t="shared" si="240"/>
        <v>42164.299722222218</v>
      </c>
      <c r="T3749" s="14">
        <f t="shared" si="241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8"/>
        <v>104</v>
      </c>
      <c r="P3750">
        <f t="shared" si="239"/>
        <v>99.54</v>
      </c>
      <c r="Q3750" s="8" t="s">
        <v>8315</v>
      </c>
      <c r="R3750" t="s">
        <v>8357</v>
      </c>
      <c r="S3750" s="14">
        <f t="shared" si="240"/>
        <v>42395.706435185188</v>
      </c>
      <c r="T3750" s="14">
        <f t="shared" si="241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8"/>
        <v>105</v>
      </c>
      <c r="P3751">
        <f t="shared" si="239"/>
        <v>75</v>
      </c>
      <c r="Q3751" s="8" t="s">
        <v>8315</v>
      </c>
      <c r="R3751" t="s">
        <v>8357</v>
      </c>
      <c r="S3751" s="14">
        <f t="shared" si="240"/>
        <v>42458.127175925925</v>
      </c>
      <c r="T3751" s="14">
        <f t="shared" si="241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8"/>
        <v>100</v>
      </c>
      <c r="P3752">
        <f t="shared" si="239"/>
        <v>215.25</v>
      </c>
      <c r="Q3752" s="8" t="s">
        <v>8315</v>
      </c>
      <c r="R3752" t="s">
        <v>8357</v>
      </c>
      <c r="S3752" s="14">
        <f t="shared" si="240"/>
        <v>42016.981574074074</v>
      </c>
      <c r="T3752" s="14">
        <f t="shared" si="241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8"/>
        <v>133</v>
      </c>
      <c r="P3753">
        <f t="shared" si="239"/>
        <v>120.55</v>
      </c>
      <c r="Q3753" s="8" t="s">
        <v>8315</v>
      </c>
      <c r="R3753" t="s">
        <v>8357</v>
      </c>
      <c r="S3753" s="14">
        <f t="shared" si="240"/>
        <v>42403.035567129627</v>
      </c>
      <c r="T3753" s="14">
        <f t="shared" si="241"/>
        <v>42462.993900462956</v>
      </c>
    </row>
    <row r="3754" spans="1:21" ht="60" x14ac:dyDescent="0.25">
      <c r="A3754">
        <v>3785</v>
      </c>
      <c r="B3754" s="3" t="s">
        <v>3782</v>
      </c>
      <c r="C3754" s="3" t="s">
        <v>7895</v>
      </c>
      <c r="D3754" s="18">
        <v>2000</v>
      </c>
      <c r="E3754" s="18">
        <v>3015</v>
      </c>
      <c r="F3754" t="s">
        <v>8218</v>
      </c>
      <c r="G3754" t="s">
        <v>8224</v>
      </c>
      <c r="H3754" t="s">
        <v>8246</v>
      </c>
      <c r="I3754">
        <v>1470132180</v>
      </c>
      <c r="J3754">
        <v>1467040769</v>
      </c>
      <c r="K3754" t="b">
        <v>0</v>
      </c>
      <c r="L3754">
        <v>30</v>
      </c>
      <c r="M3754" t="b">
        <v>1</v>
      </c>
      <c r="N3754" t="s">
        <v>8303</v>
      </c>
      <c r="O3754">
        <f t="shared" si="238"/>
        <v>151</v>
      </c>
      <c r="P3754">
        <f t="shared" si="239"/>
        <v>100.5</v>
      </c>
      <c r="Q3754" s="8" t="s">
        <v>8315</v>
      </c>
      <c r="R3754" t="s">
        <v>8357</v>
      </c>
      <c r="S3754" s="14">
        <f t="shared" si="240"/>
        <v>42548.63853009259</v>
      </c>
      <c r="T3754" s="14">
        <f t="shared" si="241"/>
        <v>42584.418749999997</v>
      </c>
      <c r="U3754">
        <f>YEAR(S:S)</f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8"/>
        <v>103</v>
      </c>
      <c r="P3755">
        <f t="shared" si="239"/>
        <v>172.23</v>
      </c>
      <c r="Q3755" s="8" t="s">
        <v>8315</v>
      </c>
      <c r="R3755" t="s">
        <v>8357</v>
      </c>
      <c r="S3755" s="14">
        <f t="shared" si="240"/>
        <v>42128.824074074073</v>
      </c>
      <c r="T3755" s="14">
        <f t="shared" si="241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ref="O3756:O3787" si="242">ROUND(E3756/D3756*100,0)</f>
        <v>120</v>
      </c>
      <c r="P3756">
        <f t="shared" ref="P3756:P3787" si="243">IFERROR(ROUND(E3756/L3756,2),0)</f>
        <v>111.11</v>
      </c>
      <c r="Q3756" s="8" t="s">
        <v>8315</v>
      </c>
      <c r="R3756" t="s">
        <v>8357</v>
      </c>
      <c r="S3756" s="14">
        <f t="shared" ref="S3756:S3787" si="244">(((J3756/60)/60)/24)+DATE(1970,1,1)</f>
        <v>41808.881215277775</v>
      </c>
      <c r="T3756" s="14">
        <f t="shared" ref="T3756:T3787" si="245">(((I3756/60)/60)/24)+DATE(1970,1,1)</f>
        <v>41846.207638888889</v>
      </c>
    </row>
    <row r="3757" spans="1:21" ht="30" x14ac:dyDescent="0.25">
      <c r="A3757">
        <v>2937</v>
      </c>
      <c r="B3757" s="3" t="s">
        <v>2937</v>
      </c>
      <c r="C3757" s="3" t="s">
        <v>7047</v>
      </c>
      <c r="D3757" s="18">
        <v>1500</v>
      </c>
      <c r="E3757" s="18">
        <v>2000</v>
      </c>
      <c r="F3757" t="s">
        <v>8218</v>
      </c>
      <c r="G3757" t="s">
        <v>8224</v>
      </c>
      <c r="H3757" t="s">
        <v>8246</v>
      </c>
      <c r="I3757">
        <v>1405249113</v>
      </c>
      <c r="J3757">
        <v>1402657113</v>
      </c>
      <c r="K3757" t="b">
        <v>0</v>
      </c>
      <c r="L3757">
        <v>55</v>
      </c>
      <c r="M3757" t="b">
        <v>1</v>
      </c>
      <c r="N3757" t="s">
        <v>8303</v>
      </c>
      <c r="O3757">
        <f t="shared" si="242"/>
        <v>133</v>
      </c>
      <c r="P3757">
        <f t="shared" si="243"/>
        <v>36.36</v>
      </c>
      <c r="Q3757" s="8" t="s">
        <v>8315</v>
      </c>
      <c r="R3757" t="s">
        <v>8357</v>
      </c>
      <c r="S3757" s="14">
        <f t="shared" si="244"/>
        <v>41803.457326388889</v>
      </c>
      <c r="T3757" s="14">
        <f t="shared" si="245"/>
        <v>41833.457326388889</v>
      </c>
      <c r="U3757">
        <f>YEAR(S:S)</f>
        <v>2014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42"/>
        <v>101</v>
      </c>
      <c r="P3758">
        <f t="shared" si="243"/>
        <v>267.64999999999998</v>
      </c>
      <c r="Q3758" s="8" t="s">
        <v>8315</v>
      </c>
      <c r="R3758" t="s">
        <v>8357</v>
      </c>
      <c r="S3758" s="14">
        <f t="shared" si="244"/>
        <v>41771.814791666664</v>
      </c>
      <c r="T3758" s="14">
        <f t="shared" si="245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42"/>
        <v>109</v>
      </c>
      <c r="P3759">
        <f t="shared" si="243"/>
        <v>75.959999999999994</v>
      </c>
      <c r="Q3759" s="8" t="s">
        <v>8315</v>
      </c>
      <c r="R3759" t="s">
        <v>8357</v>
      </c>
      <c r="S3759" s="14">
        <f t="shared" si="244"/>
        <v>41954.850868055553</v>
      </c>
      <c r="T3759" s="14">
        <f t="shared" si="245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42"/>
        <v>102</v>
      </c>
      <c r="P3760">
        <f t="shared" si="243"/>
        <v>59.04</v>
      </c>
      <c r="Q3760" s="8" t="s">
        <v>8315</v>
      </c>
      <c r="R3760" t="s">
        <v>8357</v>
      </c>
      <c r="S3760" s="14">
        <f t="shared" si="244"/>
        <v>41747.471504629626</v>
      </c>
      <c r="T3760" s="14">
        <f t="shared" si="245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42"/>
        <v>110</v>
      </c>
      <c r="P3761">
        <f t="shared" si="243"/>
        <v>50.11</v>
      </c>
      <c r="Q3761" s="8" t="s">
        <v>8315</v>
      </c>
      <c r="R3761" t="s">
        <v>8357</v>
      </c>
      <c r="S3761" s="14">
        <f t="shared" si="244"/>
        <v>42182.108252314814</v>
      </c>
      <c r="T3761" s="14">
        <f t="shared" si="245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42"/>
        <v>101</v>
      </c>
      <c r="P3762">
        <f t="shared" si="243"/>
        <v>55.5</v>
      </c>
      <c r="Q3762" s="8" t="s">
        <v>8315</v>
      </c>
      <c r="R3762" t="s">
        <v>8357</v>
      </c>
      <c r="S3762" s="14">
        <f t="shared" si="244"/>
        <v>41739.525300925925</v>
      </c>
      <c r="T3762" s="14">
        <f t="shared" si="245"/>
        <v>41764.525300925925</v>
      </c>
    </row>
    <row r="3763" spans="1:21" ht="45" x14ac:dyDescent="0.25">
      <c r="A3763">
        <v>3762</v>
      </c>
      <c r="B3763" s="3" t="s">
        <v>3759</v>
      </c>
      <c r="C3763" s="3" t="s">
        <v>7872</v>
      </c>
      <c r="D3763" s="18">
        <v>1250</v>
      </c>
      <c r="E3763" s="18">
        <v>1328</v>
      </c>
      <c r="F3763" t="s">
        <v>8218</v>
      </c>
      <c r="G3763" t="s">
        <v>8224</v>
      </c>
      <c r="H3763" t="s">
        <v>8246</v>
      </c>
      <c r="I3763">
        <v>1438543889</v>
      </c>
      <c r="J3763">
        <v>1436383889</v>
      </c>
      <c r="K3763" t="b">
        <v>0</v>
      </c>
      <c r="L3763">
        <v>28</v>
      </c>
      <c r="M3763" t="b">
        <v>1</v>
      </c>
      <c r="N3763" t="s">
        <v>8303</v>
      </c>
      <c r="O3763">
        <f t="shared" si="242"/>
        <v>106</v>
      </c>
      <c r="P3763">
        <f t="shared" si="243"/>
        <v>47.43</v>
      </c>
      <c r="Q3763" s="8" t="s">
        <v>8315</v>
      </c>
      <c r="R3763" t="s">
        <v>8357</v>
      </c>
      <c r="S3763" s="14">
        <f t="shared" si="244"/>
        <v>42193.813530092593</v>
      </c>
      <c r="T3763" s="14">
        <f t="shared" si="245"/>
        <v>42218.813530092593</v>
      </c>
      <c r="U3763">
        <f t="shared" ref="U3763:U3764" si="246">YEAR(S:S)</f>
        <v>2015</v>
      </c>
    </row>
    <row r="3764" spans="1:21" ht="60" x14ac:dyDescent="0.25">
      <c r="A3764">
        <v>3755</v>
      </c>
      <c r="B3764" s="3" t="s">
        <v>3752</v>
      </c>
      <c r="C3764" s="3" t="s">
        <v>7865</v>
      </c>
      <c r="D3764" s="18">
        <v>550</v>
      </c>
      <c r="E3764" s="18">
        <v>713</v>
      </c>
      <c r="F3764" t="s">
        <v>8218</v>
      </c>
      <c r="G3764" t="s">
        <v>8224</v>
      </c>
      <c r="H3764" t="s">
        <v>8246</v>
      </c>
      <c r="I3764">
        <v>1460753307</v>
      </c>
      <c r="J3764">
        <v>1458161307</v>
      </c>
      <c r="K3764" t="b">
        <v>0</v>
      </c>
      <c r="L3764">
        <v>28</v>
      </c>
      <c r="M3764" t="b">
        <v>1</v>
      </c>
      <c r="N3764" t="s">
        <v>8303</v>
      </c>
      <c r="O3764">
        <f t="shared" si="242"/>
        <v>130</v>
      </c>
      <c r="P3764">
        <f t="shared" si="243"/>
        <v>25.46</v>
      </c>
      <c r="Q3764" s="8" t="s">
        <v>8315</v>
      </c>
      <c r="R3764" t="s">
        <v>8357</v>
      </c>
      <c r="S3764" s="14">
        <f t="shared" si="244"/>
        <v>42445.866979166662</v>
      </c>
      <c r="T3764" s="14">
        <f t="shared" si="245"/>
        <v>42475.866979166662</v>
      </c>
      <c r="U3764">
        <f t="shared" si="246"/>
        <v>2016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42"/>
        <v>100</v>
      </c>
      <c r="P3765">
        <f t="shared" si="243"/>
        <v>64.94</v>
      </c>
      <c r="Q3765" s="8" t="s">
        <v>8315</v>
      </c>
      <c r="R3765" t="s">
        <v>8357</v>
      </c>
      <c r="S3765" s="14">
        <f t="shared" si="244"/>
        <v>42065.750300925924</v>
      </c>
      <c r="T3765" s="14">
        <f t="shared" si="245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42"/>
        <v>100</v>
      </c>
      <c r="P3766">
        <f t="shared" si="243"/>
        <v>55.56</v>
      </c>
      <c r="Q3766" s="8" t="s">
        <v>8315</v>
      </c>
      <c r="R3766" t="s">
        <v>8357</v>
      </c>
      <c r="S3766" s="14">
        <f t="shared" si="244"/>
        <v>42499.842962962968</v>
      </c>
      <c r="T3766" s="14">
        <f t="shared" si="245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42"/>
        <v>113</v>
      </c>
      <c r="P3767">
        <f t="shared" si="243"/>
        <v>74.22</v>
      </c>
      <c r="Q3767" s="8" t="s">
        <v>8315</v>
      </c>
      <c r="R3767" t="s">
        <v>8357</v>
      </c>
      <c r="S3767" s="14">
        <f t="shared" si="244"/>
        <v>41820.776412037041</v>
      </c>
      <c r="T3767" s="14">
        <f t="shared" si="245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42"/>
        <v>103</v>
      </c>
      <c r="P3768">
        <f t="shared" si="243"/>
        <v>106.93</v>
      </c>
      <c r="Q3768" s="8" t="s">
        <v>8315</v>
      </c>
      <c r="R3768" t="s">
        <v>8357</v>
      </c>
      <c r="S3768" s="14">
        <f t="shared" si="244"/>
        <v>41788.167187500003</v>
      </c>
      <c r="T3768" s="14">
        <f t="shared" si="245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42"/>
        <v>117</v>
      </c>
      <c r="P3769">
        <f t="shared" si="243"/>
        <v>41.7</v>
      </c>
      <c r="Q3769" s="8" t="s">
        <v>8315</v>
      </c>
      <c r="R3769" t="s">
        <v>8357</v>
      </c>
      <c r="S3769" s="14">
        <f t="shared" si="244"/>
        <v>42050.019641203704</v>
      </c>
      <c r="T3769" s="14">
        <f t="shared" si="245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42"/>
        <v>108</v>
      </c>
      <c r="P3770">
        <f t="shared" si="243"/>
        <v>74.239999999999995</v>
      </c>
      <c r="Q3770" s="8" t="s">
        <v>8315</v>
      </c>
      <c r="R3770" t="s">
        <v>8357</v>
      </c>
      <c r="S3770" s="14">
        <f t="shared" si="244"/>
        <v>41772.727893518517</v>
      </c>
      <c r="T3770" s="14">
        <f t="shared" si="245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42"/>
        <v>100</v>
      </c>
      <c r="P3771">
        <f t="shared" si="243"/>
        <v>73.33</v>
      </c>
      <c r="Q3771" s="8" t="s">
        <v>8315</v>
      </c>
      <c r="R3771" t="s">
        <v>8357</v>
      </c>
      <c r="S3771" s="14">
        <f t="shared" si="244"/>
        <v>42445.598136574074</v>
      </c>
      <c r="T3771" s="14">
        <f t="shared" si="245"/>
        <v>42475.598136574074</v>
      </c>
    </row>
    <row r="3772" spans="1:21" ht="60" x14ac:dyDescent="0.25">
      <c r="A3772">
        <v>2922</v>
      </c>
      <c r="B3772" s="3" t="s">
        <v>2922</v>
      </c>
      <c r="C3772" s="3" t="s">
        <v>7032</v>
      </c>
      <c r="D3772" s="18">
        <v>500</v>
      </c>
      <c r="E3772" s="18">
        <v>500</v>
      </c>
      <c r="F3772" t="s">
        <v>8218</v>
      </c>
      <c r="G3772" t="s">
        <v>8224</v>
      </c>
      <c r="H3772" t="s">
        <v>8246</v>
      </c>
      <c r="I3772">
        <v>1431982727</v>
      </c>
      <c r="J3772">
        <v>1428094727</v>
      </c>
      <c r="K3772" t="b">
        <v>0</v>
      </c>
      <c r="L3772">
        <v>6</v>
      </c>
      <c r="M3772" t="b">
        <v>1</v>
      </c>
      <c r="N3772" t="s">
        <v>8303</v>
      </c>
      <c r="O3772">
        <f t="shared" si="242"/>
        <v>100</v>
      </c>
      <c r="P3772">
        <f t="shared" si="243"/>
        <v>83.33</v>
      </c>
      <c r="Q3772" s="8" t="s">
        <v>8315</v>
      </c>
      <c r="R3772" t="s">
        <v>8357</v>
      </c>
      <c r="S3772" s="14">
        <f t="shared" si="244"/>
        <v>42097.874155092592</v>
      </c>
      <c r="T3772" s="14">
        <f t="shared" si="245"/>
        <v>42142.874155092592</v>
      </c>
      <c r="U3772">
        <f>YEAR(S:S)</f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42"/>
        <v>146</v>
      </c>
      <c r="P3773">
        <f t="shared" si="243"/>
        <v>38.42</v>
      </c>
      <c r="Q3773" s="8" t="s">
        <v>8315</v>
      </c>
      <c r="R3773" t="s">
        <v>8357</v>
      </c>
      <c r="S3773" s="14">
        <f t="shared" si="244"/>
        <v>42493.857083333336</v>
      </c>
      <c r="T3773" s="14">
        <f t="shared" si="245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42"/>
        <v>110</v>
      </c>
      <c r="P3774">
        <f t="shared" si="243"/>
        <v>166.97</v>
      </c>
      <c r="Q3774" s="8" t="s">
        <v>8315</v>
      </c>
      <c r="R3774" t="s">
        <v>8357</v>
      </c>
      <c r="S3774" s="14">
        <f t="shared" si="244"/>
        <v>42682.616967592592</v>
      </c>
      <c r="T3774" s="14">
        <f t="shared" si="245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42"/>
        <v>108</v>
      </c>
      <c r="P3775">
        <f t="shared" si="243"/>
        <v>94.91</v>
      </c>
      <c r="Q3775" s="8" t="s">
        <v>8315</v>
      </c>
      <c r="R3775" t="s">
        <v>8357</v>
      </c>
      <c r="S3775" s="14">
        <f t="shared" si="244"/>
        <v>42656.005173611105</v>
      </c>
      <c r="T3775" s="14">
        <f t="shared" si="245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42"/>
        <v>100</v>
      </c>
      <c r="P3776">
        <f t="shared" si="243"/>
        <v>100</v>
      </c>
      <c r="Q3776" s="8" t="s">
        <v>8315</v>
      </c>
      <c r="R3776" t="s">
        <v>8357</v>
      </c>
      <c r="S3776" s="14">
        <f t="shared" si="244"/>
        <v>42087.792303240742</v>
      </c>
      <c r="T3776" s="14">
        <f t="shared" si="245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42"/>
        <v>100</v>
      </c>
      <c r="P3777">
        <f t="shared" si="243"/>
        <v>143.21</v>
      </c>
      <c r="Q3777" s="8" t="s">
        <v>8315</v>
      </c>
      <c r="R3777" t="s">
        <v>8357</v>
      </c>
      <c r="S3777" s="14">
        <f t="shared" si="244"/>
        <v>42075.942627314813</v>
      </c>
      <c r="T3777" s="14">
        <f t="shared" si="245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42"/>
        <v>107</v>
      </c>
      <c r="P3778">
        <f t="shared" si="243"/>
        <v>90.82</v>
      </c>
      <c r="Q3778" s="8" t="s">
        <v>8315</v>
      </c>
      <c r="R3778" t="s">
        <v>8357</v>
      </c>
      <c r="S3778" s="14">
        <f t="shared" si="244"/>
        <v>41814.367800925924</v>
      </c>
      <c r="T3778" s="14">
        <f t="shared" si="245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42"/>
        <v>143</v>
      </c>
      <c r="P3779">
        <f t="shared" si="243"/>
        <v>48.54</v>
      </c>
      <c r="Q3779" s="8" t="s">
        <v>8315</v>
      </c>
      <c r="R3779" t="s">
        <v>8357</v>
      </c>
      <c r="S3779" s="14">
        <f t="shared" si="244"/>
        <v>41887.111354166671</v>
      </c>
      <c r="T3779" s="14">
        <f t="shared" si="245"/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42"/>
        <v>105</v>
      </c>
      <c r="P3780">
        <f t="shared" si="243"/>
        <v>70.03</v>
      </c>
      <c r="Q3780" s="8" t="s">
        <v>8315</v>
      </c>
      <c r="R3780" t="s">
        <v>8357</v>
      </c>
      <c r="S3780" s="14">
        <f t="shared" si="244"/>
        <v>41989.819212962961</v>
      </c>
      <c r="T3780" s="14">
        <f t="shared" si="245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42"/>
        <v>104</v>
      </c>
      <c r="P3781">
        <f t="shared" si="243"/>
        <v>135.63</v>
      </c>
      <c r="Q3781" s="8" t="s">
        <v>8315</v>
      </c>
      <c r="R3781" t="s">
        <v>8357</v>
      </c>
      <c r="S3781" s="14">
        <f t="shared" si="244"/>
        <v>42425.735416666663</v>
      </c>
      <c r="T3781" s="14">
        <f t="shared" si="245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42"/>
        <v>120</v>
      </c>
      <c r="P3782">
        <f t="shared" si="243"/>
        <v>100</v>
      </c>
      <c r="Q3782" s="8" t="s">
        <v>8315</v>
      </c>
      <c r="R3782" t="s">
        <v>8357</v>
      </c>
      <c r="S3782" s="14">
        <f t="shared" si="244"/>
        <v>42166.219733796301</v>
      </c>
      <c r="T3782" s="14">
        <f t="shared" si="245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42"/>
        <v>110</v>
      </c>
      <c r="P3783">
        <f t="shared" si="243"/>
        <v>94.9</v>
      </c>
      <c r="Q3783" s="8" t="s">
        <v>8315</v>
      </c>
      <c r="R3783" t="s">
        <v>8357</v>
      </c>
      <c r="S3783" s="14">
        <f t="shared" si="244"/>
        <v>41865.882928240739</v>
      </c>
      <c r="T3783" s="14">
        <f t="shared" si="245"/>
        <v>41890.882928240739</v>
      </c>
    </row>
    <row r="3784" spans="1:21" ht="60" x14ac:dyDescent="0.25">
      <c r="A3784">
        <v>3752</v>
      </c>
      <c r="B3784" s="3" t="s">
        <v>3749</v>
      </c>
      <c r="C3784" s="3" t="s">
        <v>7862</v>
      </c>
      <c r="D3784" s="18">
        <v>500</v>
      </c>
      <c r="E3784" s="18">
        <v>565</v>
      </c>
      <c r="F3784" t="s">
        <v>8218</v>
      </c>
      <c r="G3784" t="s">
        <v>8224</v>
      </c>
      <c r="H3784" t="s">
        <v>8246</v>
      </c>
      <c r="I3784">
        <v>1476651600</v>
      </c>
      <c r="J3784">
        <v>1473189335</v>
      </c>
      <c r="K3784" t="b">
        <v>0</v>
      </c>
      <c r="L3784">
        <v>15</v>
      </c>
      <c r="M3784" t="b">
        <v>1</v>
      </c>
      <c r="N3784" t="s">
        <v>8303</v>
      </c>
      <c r="O3784">
        <f t="shared" si="242"/>
        <v>113</v>
      </c>
      <c r="P3784">
        <f t="shared" si="243"/>
        <v>37.67</v>
      </c>
      <c r="Q3784" s="8" t="s">
        <v>8315</v>
      </c>
      <c r="R3784" t="s">
        <v>8357</v>
      </c>
      <c r="S3784" s="14">
        <f t="shared" si="244"/>
        <v>42619.802488425921</v>
      </c>
      <c r="T3784" s="14">
        <f t="shared" si="245"/>
        <v>42659.875</v>
      </c>
      <c r="U3784">
        <f>YEAR(S:S)</f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42"/>
        <v>129</v>
      </c>
      <c r="P3785">
        <f t="shared" si="243"/>
        <v>64.459999999999994</v>
      </c>
      <c r="Q3785" s="8" t="s">
        <v>8315</v>
      </c>
      <c r="R3785" t="s">
        <v>8357</v>
      </c>
      <c r="S3785" s="14">
        <f t="shared" si="244"/>
        <v>42420.140277777777</v>
      </c>
      <c r="T3785" s="14">
        <f t="shared" si="245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42"/>
        <v>115</v>
      </c>
      <c r="P3786">
        <f t="shared" si="243"/>
        <v>115</v>
      </c>
      <c r="Q3786" s="8" t="s">
        <v>8315</v>
      </c>
      <c r="R3786" t="s">
        <v>8357</v>
      </c>
      <c r="S3786" s="14">
        <f t="shared" si="244"/>
        <v>42531.980694444443</v>
      </c>
      <c r="T3786" s="14">
        <f t="shared" si="245"/>
        <v>42561.980694444443</v>
      </c>
    </row>
    <row r="3787" spans="1:21" ht="60" x14ac:dyDescent="0.25">
      <c r="A3787">
        <v>3761</v>
      </c>
      <c r="B3787" s="3" t="s">
        <v>3758</v>
      </c>
      <c r="C3787" s="3" t="s">
        <v>7871</v>
      </c>
      <c r="D3787" s="18">
        <v>500</v>
      </c>
      <c r="E3787" s="18">
        <v>500</v>
      </c>
      <c r="F3787" t="s">
        <v>8218</v>
      </c>
      <c r="G3787" t="s">
        <v>8224</v>
      </c>
      <c r="H3787" t="s">
        <v>8246</v>
      </c>
      <c r="I3787">
        <v>1439247600</v>
      </c>
      <c r="J3787">
        <v>1434625937</v>
      </c>
      <c r="K3787" t="b">
        <v>0</v>
      </c>
      <c r="L3787">
        <v>3</v>
      </c>
      <c r="M3787" t="b">
        <v>1</v>
      </c>
      <c r="N3787" t="s">
        <v>8303</v>
      </c>
      <c r="O3787">
        <f t="shared" si="242"/>
        <v>100</v>
      </c>
      <c r="P3787">
        <f t="shared" si="243"/>
        <v>166.67</v>
      </c>
      <c r="Q3787" s="8" t="s">
        <v>8315</v>
      </c>
      <c r="R3787" t="s">
        <v>8357</v>
      </c>
      <c r="S3787" s="14">
        <f t="shared" si="244"/>
        <v>42173.466863425929</v>
      </c>
      <c r="T3787" s="14">
        <f t="shared" si="245"/>
        <v>42226.958333333328</v>
      </c>
      <c r="U3787">
        <f>YEAR(S:S)</f>
        <v>2015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ref="O3788:O3842" si="247">ROUND(E3788/D3788*100,0)</f>
        <v>111</v>
      </c>
      <c r="P3788">
        <f t="shared" ref="P3788:P3804" si="248">IFERROR(ROUND(E3788/L3788,2),0)</f>
        <v>93.77</v>
      </c>
      <c r="Q3788" s="8" t="s">
        <v>8315</v>
      </c>
      <c r="R3788" t="s">
        <v>8357</v>
      </c>
      <c r="S3788" s="14">
        <f t="shared" ref="S3788:S3842" si="249">(((J3788/60)/60)/24)+DATE(1970,1,1)</f>
        <v>42487.037905092591</v>
      </c>
      <c r="T3788" s="14">
        <f t="shared" ref="T3788:T3842" si="250">(((I3788/60)/60)/24)+DATE(1970,1,1)</f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47"/>
        <v>100</v>
      </c>
      <c r="P3789">
        <f t="shared" si="248"/>
        <v>35.1</v>
      </c>
      <c r="Q3789" s="8" t="s">
        <v>8315</v>
      </c>
      <c r="R3789" t="s">
        <v>8357</v>
      </c>
      <c r="S3789" s="14">
        <f t="shared" si="249"/>
        <v>42167.534791666665</v>
      </c>
      <c r="T3789" s="14">
        <f t="shared" si="250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47"/>
        <v>1</v>
      </c>
      <c r="P3790">
        <f t="shared" si="248"/>
        <v>500</v>
      </c>
      <c r="Q3790" s="8" t="s">
        <v>8315</v>
      </c>
      <c r="R3790" t="s">
        <v>8357</v>
      </c>
      <c r="S3790" s="14">
        <f t="shared" si="249"/>
        <v>42333.695821759262</v>
      </c>
      <c r="T3790" s="14">
        <f t="shared" si="250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47"/>
        <v>3</v>
      </c>
      <c r="P3791">
        <f t="shared" si="248"/>
        <v>29</v>
      </c>
      <c r="Q3791" s="8" t="s">
        <v>8315</v>
      </c>
      <c r="R3791" t="s">
        <v>8357</v>
      </c>
      <c r="S3791" s="14">
        <f t="shared" si="249"/>
        <v>42138.798819444448</v>
      </c>
      <c r="T3791" s="14">
        <f t="shared" si="250"/>
        <v>42170.798819444448</v>
      </c>
      <c r="U3791">
        <f>YEAR(S:S)</f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47"/>
        <v>0</v>
      </c>
      <c r="P3792">
        <f t="shared" si="248"/>
        <v>0</v>
      </c>
      <c r="Q3792" s="8" t="s">
        <v>8315</v>
      </c>
      <c r="R3792" t="s">
        <v>8357</v>
      </c>
      <c r="S3792" s="14">
        <f t="shared" si="249"/>
        <v>42666.666932870372</v>
      </c>
      <c r="T3792" s="14">
        <f t="shared" si="250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47"/>
        <v>0</v>
      </c>
      <c r="P3793">
        <f t="shared" si="248"/>
        <v>0</v>
      </c>
      <c r="Q3793" s="8" t="s">
        <v>8315</v>
      </c>
      <c r="R3793" t="s">
        <v>8357</v>
      </c>
      <c r="S3793" s="14">
        <f t="shared" si="249"/>
        <v>41766.692037037035</v>
      </c>
      <c r="T3793" s="14">
        <f t="shared" si="250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47"/>
        <v>0</v>
      </c>
      <c r="P3794">
        <f t="shared" si="248"/>
        <v>17.5</v>
      </c>
      <c r="Q3794" s="8" t="s">
        <v>8315</v>
      </c>
      <c r="R3794" t="s">
        <v>8357</v>
      </c>
      <c r="S3794" s="14">
        <f t="shared" si="249"/>
        <v>42170.447013888886</v>
      </c>
      <c r="T3794" s="14">
        <f t="shared" si="250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47"/>
        <v>60</v>
      </c>
      <c r="P3795">
        <f t="shared" si="248"/>
        <v>174</v>
      </c>
      <c r="Q3795" s="8" t="s">
        <v>8315</v>
      </c>
      <c r="R3795" t="s">
        <v>8357</v>
      </c>
      <c r="S3795" s="14">
        <f t="shared" si="249"/>
        <v>41968.938993055555</v>
      </c>
      <c r="T3795" s="14">
        <f t="shared" si="250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47"/>
        <v>1</v>
      </c>
      <c r="P3796">
        <f t="shared" si="248"/>
        <v>50</v>
      </c>
      <c r="Q3796" s="8" t="s">
        <v>8315</v>
      </c>
      <c r="R3796" t="s">
        <v>8357</v>
      </c>
      <c r="S3796" s="14">
        <f t="shared" si="249"/>
        <v>42132.58048611111</v>
      </c>
      <c r="T3796" s="14">
        <f t="shared" si="250"/>
        <v>42162.58048611111</v>
      </c>
      <c r="U3796">
        <f t="shared" ref="U3796:U3797" si="251">YEAR(S:S)</f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47"/>
        <v>2</v>
      </c>
      <c r="P3797">
        <f t="shared" si="248"/>
        <v>5</v>
      </c>
      <c r="Q3797" s="8" t="s">
        <v>8315</v>
      </c>
      <c r="R3797" t="s">
        <v>8357</v>
      </c>
      <c r="S3797" s="14">
        <f t="shared" si="249"/>
        <v>42201.436226851853</v>
      </c>
      <c r="T3797" s="14">
        <f t="shared" si="250"/>
        <v>42244.9375</v>
      </c>
      <c r="U3797">
        <f t="shared" si="251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47"/>
        <v>0</v>
      </c>
      <c r="P3798">
        <f t="shared" si="248"/>
        <v>1</v>
      </c>
      <c r="Q3798" s="8" t="s">
        <v>8315</v>
      </c>
      <c r="R3798" t="s">
        <v>8357</v>
      </c>
      <c r="S3798" s="14">
        <f t="shared" si="249"/>
        <v>42689.029583333337</v>
      </c>
      <c r="T3798" s="14">
        <f t="shared" si="250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47"/>
        <v>90</v>
      </c>
      <c r="P3799">
        <f t="shared" si="248"/>
        <v>145.41</v>
      </c>
      <c r="Q3799" s="8" t="s">
        <v>8315</v>
      </c>
      <c r="R3799" t="s">
        <v>8357</v>
      </c>
      <c r="S3799" s="14">
        <f t="shared" si="249"/>
        <v>42084.881539351853</v>
      </c>
      <c r="T3799" s="14">
        <f t="shared" si="250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47"/>
        <v>1</v>
      </c>
      <c r="P3800">
        <f t="shared" si="248"/>
        <v>205</v>
      </c>
      <c r="Q3800" s="8" t="s">
        <v>8315</v>
      </c>
      <c r="R3800" t="s">
        <v>8357</v>
      </c>
      <c r="S3800" s="14">
        <f t="shared" si="249"/>
        <v>41831.722777777781</v>
      </c>
      <c r="T3800" s="14">
        <f t="shared" si="250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47"/>
        <v>4</v>
      </c>
      <c r="P3801">
        <f t="shared" si="248"/>
        <v>100.5</v>
      </c>
      <c r="Q3801" s="8" t="s">
        <v>8315</v>
      </c>
      <c r="R3801" t="s">
        <v>8357</v>
      </c>
      <c r="S3801" s="14">
        <f t="shared" si="249"/>
        <v>42410.93105324074</v>
      </c>
      <c r="T3801" s="14">
        <f t="shared" si="250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47"/>
        <v>4</v>
      </c>
      <c r="P3802">
        <f t="shared" si="248"/>
        <v>55.06</v>
      </c>
      <c r="Q3802" s="8" t="s">
        <v>8315</v>
      </c>
      <c r="R3802" t="s">
        <v>8357</v>
      </c>
      <c r="S3802" s="14">
        <f t="shared" si="249"/>
        <v>41982.737071759257</v>
      </c>
      <c r="T3802" s="14">
        <f t="shared" si="250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47"/>
        <v>9</v>
      </c>
      <c r="P3803">
        <f t="shared" si="248"/>
        <v>47.33</v>
      </c>
      <c r="Q3803" s="8" t="s">
        <v>8315</v>
      </c>
      <c r="R3803" t="s">
        <v>8357</v>
      </c>
      <c r="S3803" s="14">
        <f t="shared" si="249"/>
        <v>41975.676111111112</v>
      </c>
      <c r="T3803" s="14">
        <f t="shared" si="250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47"/>
        <v>0</v>
      </c>
      <c r="P3804">
        <f t="shared" si="248"/>
        <v>0</v>
      </c>
      <c r="Q3804" s="8" t="s">
        <v>8315</v>
      </c>
      <c r="R3804" t="s">
        <v>8357</v>
      </c>
      <c r="S3804" s="14">
        <f t="shared" si="249"/>
        <v>42269.126226851848</v>
      </c>
      <c r="T3804" s="14">
        <f t="shared" si="250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47"/>
        <v>20</v>
      </c>
      <c r="P3805">
        <f t="shared" ref="P3805:P3868" si="252">IFERROR(ROUND(E3805/L3805,2),0)</f>
        <v>58.95</v>
      </c>
      <c r="Q3805" s="8" t="s">
        <v>8315</v>
      </c>
      <c r="R3805" t="s">
        <v>8357</v>
      </c>
      <c r="S3805" s="14">
        <f t="shared" si="249"/>
        <v>42403.971851851849</v>
      </c>
      <c r="T3805" s="14">
        <f t="shared" si="250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47"/>
        <v>0</v>
      </c>
      <c r="P3806">
        <f t="shared" si="252"/>
        <v>0</v>
      </c>
      <c r="Q3806" s="8" t="s">
        <v>8315</v>
      </c>
      <c r="R3806" t="s">
        <v>8357</v>
      </c>
      <c r="S3806" s="14">
        <f t="shared" si="249"/>
        <v>42527.00953703704</v>
      </c>
      <c r="T3806" s="14">
        <f t="shared" si="250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47"/>
        <v>0</v>
      </c>
      <c r="P3807">
        <f t="shared" si="252"/>
        <v>1.5</v>
      </c>
      <c r="Q3807" s="8" t="s">
        <v>8315</v>
      </c>
      <c r="R3807" t="s">
        <v>8357</v>
      </c>
      <c r="S3807" s="14">
        <f t="shared" si="249"/>
        <v>41849.887037037035</v>
      </c>
      <c r="T3807" s="14">
        <f t="shared" si="250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47"/>
        <v>0</v>
      </c>
      <c r="P3808">
        <f t="shared" si="252"/>
        <v>5</v>
      </c>
      <c r="Q3808" s="8" t="s">
        <v>8315</v>
      </c>
      <c r="R3808" t="s">
        <v>8357</v>
      </c>
      <c r="S3808" s="14">
        <f t="shared" si="249"/>
        <v>41799.259039351848</v>
      </c>
      <c r="T3808" s="14">
        <f t="shared" si="250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47"/>
        <v>30</v>
      </c>
      <c r="P3809">
        <f t="shared" si="252"/>
        <v>50.56</v>
      </c>
      <c r="Q3809" s="8" t="s">
        <v>8315</v>
      </c>
      <c r="R3809" t="s">
        <v>8357</v>
      </c>
      <c r="S3809" s="14">
        <f t="shared" si="249"/>
        <v>42090.909016203703</v>
      </c>
      <c r="T3809" s="14">
        <f t="shared" si="250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18">
        <v>1000</v>
      </c>
      <c r="E3810" s="1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47"/>
        <v>100</v>
      </c>
      <c r="P3810">
        <f t="shared" si="252"/>
        <v>41.67</v>
      </c>
      <c r="Q3810" s="8" t="s">
        <v>8315</v>
      </c>
      <c r="R3810" t="s">
        <v>8316</v>
      </c>
      <c r="S3810" s="14">
        <f t="shared" si="249"/>
        <v>42059.453923611116</v>
      </c>
      <c r="T3810" s="14">
        <f t="shared" si="250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18">
        <v>2000</v>
      </c>
      <c r="E3811" s="1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47"/>
        <v>101</v>
      </c>
      <c r="P3811">
        <f t="shared" si="252"/>
        <v>53.29</v>
      </c>
      <c r="Q3811" s="8" t="s">
        <v>8315</v>
      </c>
      <c r="R3811" t="s">
        <v>8316</v>
      </c>
      <c r="S3811" s="14">
        <f t="shared" si="249"/>
        <v>41800.526701388888</v>
      </c>
      <c r="T3811" s="14">
        <f t="shared" si="250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47"/>
        <v>122</v>
      </c>
      <c r="P3812">
        <f t="shared" si="252"/>
        <v>70.23</v>
      </c>
      <c r="Q3812" s="8" t="s">
        <v>8315</v>
      </c>
      <c r="R3812" t="s">
        <v>8316</v>
      </c>
      <c r="S3812" s="14">
        <f t="shared" si="249"/>
        <v>42054.849050925928</v>
      </c>
      <c r="T3812" s="14">
        <f t="shared" si="250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18">
        <v>250</v>
      </c>
      <c r="E3813" s="1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47"/>
        <v>330</v>
      </c>
      <c r="P3813">
        <f t="shared" si="252"/>
        <v>43.42</v>
      </c>
      <c r="Q3813" s="8" t="s">
        <v>8315</v>
      </c>
      <c r="R3813" t="s">
        <v>8316</v>
      </c>
      <c r="S3813" s="14">
        <f t="shared" si="249"/>
        <v>42487.62700231481</v>
      </c>
      <c r="T3813" s="14">
        <f t="shared" si="250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47"/>
        <v>110</v>
      </c>
      <c r="P3814">
        <f t="shared" si="252"/>
        <v>199.18</v>
      </c>
      <c r="Q3814" s="8" t="s">
        <v>8315</v>
      </c>
      <c r="R3814" t="s">
        <v>8316</v>
      </c>
      <c r="S3814" s="14">
        <f t="shared" si="249"/>
        <v>42109.751250000001</v>
      </c>
      <c r="T3814" s="14">
        <f t="shared" si="250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47"/>
        <v>101</v>
      </c>
      <c r="P3815">
        <f t="shared" si="252"/>
        <v>78.52</v>
      </c>
      <c r="Q3815" s="8" t="s">
        <v>8315</v>
      </c>
      <c r="R3815" t="s">
        <v>8316</v>
      </c>
      <c r="S3815" s="14">
        <f t="shared" si="249"/>
        <v>42497.275706018518</v>
      </c>
      <c r="T3815" s="14">
        <f t="shared" si="250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47"/>
        <v>140</v>
      </c>
      <c r="P3816">
        <f t="shared" si="252"/>
        <v>61.82</v>
      </c>
      <c r="Q3816" s="8" t="s">
        <v>8315</v>
      </c>
      <c r="R3816" t="s">
        <v>8316</v>
      </c>
      <c r="S3816" s="14">
        <f t="shared" si="249"/>
        <v>42058.904074074075</v>
      </c>
      <c r="T3816" s="14">
        <f t="shared" si="250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18">
        <v>1000</v>
      </c>
      <c r="E3817" s="1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47"/>
        <v>100</v>
      </c>
      <c r="P3817">
        <f t="shared" si="252"/>
        <v>50</v>
      </c>
      <c r="Q3817" s="8" t="s">
        <v>8315</v>
      </c>
      <c r="R3817" t="s">
        <v>8316</v>
      </c>
      <c r="S3817" s="14">
        <f t="shared" si="249"/>
        <v>42207.259918981479</v>
      </c>
      <c r="T3817" s="14">
        <f t="shared" si="250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47"/>
        <v>119</v>
      </c>
      <c r="P3818">
        <f t="shared" si="252"/>
        <v>48.34</v>
      </c>
      <c r="Q3818" s="8" t="s">
        <v>8315</v>
      </c>
      <c r="R3818" t="s">
        <v>8316</v>
      </c>
      <c r="S3818" s="14">
        <f t="shared" si="249"/>
        <v>41807.690081018518</v>
      </c>
      <c r="T3818" s="14">
        <f t="shared" si="250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47"/>
        <v>107</v>
      </c>
      <c r="P3819">
        <f t="shared" si="252"/>
        <v>107.25</v>
      </c>
      <c r="Q3819" s="8" t="s">
        <v>8315</v>
      </c>
      <c r="R3819" t="s">
        <v>8316</v>
      </c>
      <c r="S3819" s="14">
        <f t="shared" si="249"/>
        <v>42284.69694444444</v>
      </c>
      <c r="T3819" s="14">
        <f t="shared" si="250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47"/>
        <v>228</v>
      </c>
      <c r="P3820">
        <f t="shared" si="252"/>
        <v>57</v>
      </c>
      <c r="Q3820" s="8" t="s">
        <v>8315</v>
      </c>
      <c r="R3820" t="s">
        <v>8316</v>
      </c>
      <c r="S3820" s="14">
        <f t="shared" si="249"/>
        <v>42045.84238425926</v>
      </c>
      <c r="T3820" s="14">
        <f t="shared" si="250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47"/>
        <v>106</v>
      </c>
      <c r="P3821">
        <f t="shared" si="252"/>
        <v>40.92</v>
      </c>
      <c r="Q3821" s="8" t="s">
        <v>8315</v>
      </c>
      <c r="R3821" t="s">
        <v>8316</v>
      </c>
      <c r="S3821" s="14">
        <f t="shared" si="249"/>
        <v>42184.209537037037</v>
      </c>
      <c r="T3821" s="14">
        <f t="shared" si="250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18">
        <v>300</v>
      </c>
      <c r="E3822" s="1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47"/>
        <v>143</v>
      </c>
      <c r="P3822">
        <f t="shared" si="252"/>
        <v>21.5</v>
      </c>
      <c r="Q3822" s="8" t="s">
        <v>8315</v>
      </c>
      <c r="R3822" t="s">
        <v>8316</v>
      </c>
      <c r="S3822" s="14">
        <f t="shared" si="249"/>
        <v>42160.651817129634</v>
      </c>
      <c r="T3822" s="14">
        <f t="shared" si="250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47"/>
        <v>105</v>
      </c>
      <c r="P3823">
        <f t="shared" si="252"/>
        <v>79.540000000000006</v>
      </c>
      <c r="Q3823" s="8" t="s">
        <v>8315</v>
      </c>
      <c r="R3823" t="s">
        <v>8316</v>
      </c>
      <c r="S3823" s="14">
        <f t="shared" si="249"/>
        <v>42341.180636574078</v>
      </c>
      <c r="T3823" s="14">
        <f t="shared" si="250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47"/>
        <v>110</v>
      </c>
      <c r="P3824">
        <f t="shared" si="252"/>
        <v>72.38</v>
      </c>
      <c r="Q3824" s="8" t="s">
        <v>8315</v>
      </c>
      <c r="R3824" t="s">
        <v>8316</v>
      </c>
      <c r="S3824" s="14">
        <f t="shared" si="249"/>
        <v>42329.838159722218</v>
      </c>
      <c r="T3824" s="14">
        <f t="shared" si="250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47"/>
        <v>106</v>
      </c>
      <c r="P3825">
        <f t="shared" si="252"/>
        <v>64.63</v>
      </c>
      <c r="Q3825" s="8" t="s">
        <v>8315</v>
      </c>
      <c r="R3825" t="s">
        <v>8316</v>
      </c>
      <c r="S3825" s="14">
        <f t="shared" si="249"/>
        <v>42170.910231481481</v>
      </c>
      <c r="T3825" s="14">
        <f t="shared" si="250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18">
        <v>250</v>
      </c>
      <c r="E3826" s="1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47"/>
        <v>108</v>
      </c>
      <c r="P3826">
        <f t="shared" si="252"/>
        <v>38.57</v>
      </c>
      <c r="Q3826" s="8" t="s">
        <v>8315</v>
      </c>
      <c r="R3826" t="s">
        <v>8316</v>
      </c>
      <c r="S3826" s="14">
        <f t="shared" si="249"/>
        <v>42571.626192129625</v>
      </c>
      <c r="T3826" s="14">
        <f t="shared" si="250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47"/>
        <v>105</v>
      </c>
      <c r="P3827">
        <f t="shared" si="252"/>
        <v>107.57</v>
      </c>
      <c r="Q3827" s="8" t="s">
        <v>8315</v>
      </c>
      <c r="R3827" t="s">
        <v>8316</v>
      </c>
      <c r="S3827" s="14">
        <f t="shared" si="249"/>
        <v>42151.069606481484</v>
      </c>
      <c r="T3827" s="14">
        <f t="shared" si="250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18">
        <v>600</v>
      </c>
      <c r="E3828" s="1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47"/>
        <v>119</v>
      </c>
      <c r="P3828">
        <f t="shared" si="252"/>
        <v>27.5</v>
      </c>
      <c r="Q3828" s="8" t="s">
        <v>8315</v>
      </c>
      <c r="R3828" t="s">
        <v>8316</v>
      </c>
      <c r="S3828" s="14">
        <f t="shared" si="249"/>
        <v>42101.423541666663</v>
      </c>
      <c r="T3828" s="14">
        <f t="shared" si="250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18">
        <v>3000</v>
      </c>
      <c r="E3829" s="1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47"/>
        <v>153</v>
      </c>
      <c r="P3829">
        <f t="shared" si="252"/>
        <v>70.459999999999994</v>
      </c>
      <c r="Q3829" s="8" t="s">
        <v>8315</v>
      </c>
      <c r="R3829" t="s">
        <v>8316</v>
      </c>
      <c r="S3829" s="14">
        <f t="shared" si="249"/>
        <v>42034.928252314814</v>
      </c>
      <c r="T3829" s="14">
        <f t="shared" si="250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47"/>
        <v>100</v>
      </c>
      <c r="P3830">
        <f t="shared" si="252"/>
        <v>178.57</v>
      </c>
      <c r="Q3830" s="8" t="s">
        <v>8315</v>
      </c>
      <c r="R3830" t="s">
        <v>8316</v>
      </c>
      <c r="S3830" s="14">
        <f t="shared" si="249"/>
        <v>41944.527627314819</v>
      </c>
      <c r="T3830" s="14">
        <f t="shared" si="250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47"/>
        <v>100</v>
      </c>
      <c r="P3831">
        <f t="shared" si="252"/>
        <v>62.63</v>
      </c>
      <c r="Q3831" s="8" t="s">
        <v>8315</v>
      </c>
      <c r="R3831" t="s">
        <v>8316</v>
      </c>
      <c r="S3831" s="14">
        <f t="shared" si="249"/>
        <v>42593.865405092598</v>
      </c>
      <c r="T3831" s="14">
        <f t="shared" si="250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47"/>
        <v>225</v>
      </c>
      <c r="P3832">
        <f t="shared" si="252"/>
        <v>75</v>
      </c>
      <c r="Q3832" s="8" t="s">
        <v>8315</v>
      </c>
      <c r="R3832" t="s">
        <v>8316</v>
      </c>
      <c r="S3832" s="14">
        <f t="shared" si="249"/>
        <v>42503.740868055553</v>
      </c>
      <c r="T3832" s="14">
        <f t="shared" si="250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47"/>
        <v>106</v>
      </c>
      <c r="P3833">
        <f t="shared" si="252"/>
        <v>58.9</v>
      </c>
      <c r="Q3833" s="8" t="s">
        <v>8315</v>
      </c>
      <c r="R3833" t="s">
        <v>8316</v>
      </c>
      <c r="S3833" s="14">
        <f t="shared" si="249"/>
        <v>41927.848900462966</v>
      </c>
      <c r="T3833" s="14">
        <f t="shared" si="250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47"/>
        <v>105</v>
      </c>
      <c r="P3834">
        <f t="shared" si="252"/>
        <v>139.56</v>
      </c>
      <c r="Q3834" s="8" t="s">
        <v>8315</v>
      </c>
      <c r="R3834" t="s">
        <v>8316</v>
      </c>
      <c r="S3834" s="14">
        <f t="shared" si="249"/>
        <v>42375.114988425921</v>
      </c>
      <c r="T3834" s="14">
        <f t="shared" si="250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47"/>
        <v>117</v>
      </c>
      <c r="P3835">
        <f t="shared" si="252"/>
        <v>70</v>
      </c>
      <c r="Q3835" s="8" t="s">
        <v>8315</v>
      </c>
      <c r="R3835" t="s">
        <v>8316</v>
      </c>
      <c r="S3835" s="14">
        <f t="shared" si="249"/>
        <v>41963.872361111105</v>
      </c>
      <c r="T3835" s="14">
        <f t="shared" si="250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18">
        <v>3000</v>
      </c>
      <c r="E3836" s="1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47"/>
        <v>109</v>
      </c>
      <c r="P3836">
        <f t="shared" si="252"/>
        <v>57.39</v>
      </c>
      <c r="Q3836" s="8" t="s">
        <v>8315</v>
      </c>
      <c r="R3836" t="s">
        <v>8316</v>
      </c>
      <c r="S3836" s="14">
        <f t="shared" si="249"/>
        <v>42143.445219907408</v>
      </c>
      <c r="T3836" s="14">
        <f t="shared" si="250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18">
        <v>200</v>
      </c>
      <c r="E3837" s="1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47"/>
        <v>160</v>
      </c>
      <c r="P3837">
        <f t="shared" si="252"/>
        <v>40</v>
      </c>
      <c r="Q3837" s="8" t="s">
        <v>8315</v>
      </c>
      <c r="R3837" t="s">
        <v>8316</v>
      </c>
      <c r="S3837" s="14">
        <f t="shared" si="249"/>
        <v>42460.94222222222</v>
      </c>
      <c r="T3837" s="14">
        <f t="shared" si="250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47"/>
        <v>113</v>
      </c>
      <c r="P3838">
        <f t="shared" si="252"/>
        <v>64.290000000000006</v>
      </c>
      <c r="Q3838" s="8" t="s">
        <v>8315</v>
      </c>
      <c r="R3838" t="s">
        <v>8316</v>
      </c>
      <c r="S3838" s="14">
        <f t="shared" si="249"/>
        <v>42553.926527777774</v>
      </c>
      <c r="T3838" s="14">
        <f t="shared" si="250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18">
        <v>2000</v>
      </c>
      <c r="E3839" s="1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47"/>
        <v>102</v>
      </c>
      <c r="P3839">
        <f t="shared" si="252"/>
        <v>120.12</v>
      </c>
      <c r="Q3839" s="8" t="s">
        <v>8315</v>
      </c>
      <c r="R3839" t="s">
        <v>8316</v>
      </c>
      <c r="S3839" s="14">
        <f t="shared" si="249"/>
        <v>42152.765717592592</v>
      </c>
      <c r="T3839" s="14">
        <f t="shared" si="250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47"/>
        <v>101</v>
      </c>
      <c r="P3840">
        <f t="shared" si="252"/>
        <v>1008.24</v>
      </c>
      <c r="Q3840" s="8" t="s">
        <v>8315</v>
      </c>
      <c r="R3840" t="s">
        <v>8316</v>
      </c>
      <c r="S3840" s="14">
        <f t="shared" si="249"/>
        <v>42116.710752314815</v>
      </c>
      <c r="T3840" s="14">
        <f t="shared" si="250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47"/>
        <v>101</v>
      </c>
      <c r="P3841">
        <f t="shared" si="252"/>
        <v>63.28</v>
      </c>
      <c r="Q3841" s="8" t="s">
        <v>8315</v>
      </c>
      <c r="R3841" t="s">
        <v>8316</v>
      </c>
      <c r="S3841" s="14">
        <f t="shared" si="249"/>
        <v>42155.142638888887</v>
      </c>
      <c r="T3841" s="14">
        <f t="shared" si="250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18">
        <v>1</v>
      </c>
      <c r="E3842" s="1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47"/>
        <v>6500</v>
      </c>
      <c r="P3842">
        <f t="shared" si="252"/>
        <v>21.67</v>
      </c>
      <c r="Q3842" s="8" t="s">
        <v>8315</v>
      </c>
      <c r="R3842" t="s">
        <v>8316</v>
      </c>
      <c r="S3842" s="14">
        <f t="shared" si="249"/>
        <v>42432.701724537037</v>
      </c>
      <c r="T3842" s="14">
        <f t="shared" si="250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53">ROUND(E3843/D3843*100,0)</f>
        <v>9</v>
      </c>
      <c r="P3843">
        <f t="shared" si="252"/>
        <v>25.65</v>
      </c>
      <c r="Q3843" s="8" t="s">
        <v>8315</v>
      </c>
      <c r="R3843" t="s">
        <v>8316</v>
      </c>
      <c r="S3843" s="14">
        <f t="shared" ref="S3843:S3906" si="254">(((J3843/60)/60)/24)+DATE(1970,1,1)</f>
        <v>41780.785729166666</v>
      </c>
      <c r="T3843" s="14">
        <f t="shared" ref="T3843:T3906" si="25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18">
        <v>5000</v>
      </c>
      <c r="E3844" s="1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53"/>
        <v>22</v>
      </c>
      <c r="P3844">
        <f t="shared" si="252"/>
        <v>47.7</v>
      </c>
      <c r="Q3844" s="8" t="s">
        <v>8315</v>
      </c>
      <c r="R3844" t="s">
        <v>8316</v>
      </c>
      <c r="S3844" s="14">
        <f t="shared" si="254"/>
        <v>41740.493657407409</v>
      </c>
      <c r="T3844" s="14">
        <f t="shared" si="25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53"/>
        <v>21</v>
      </c>
      <c r="P3845">
        <f t="shared" si="252"/>
        <v>56.05</v>
      </c>
      <c r="Q3845" s="8" t="s">
        <v>8315</v>
      </c>
      <c r="R3845" t="s">
        <v>8316</v>
      </c>
      <c r="S3845" s="14">
        <f t="shared" si="254"/>
        <v>41766.072500000002</v>
      </c>
      <c r="T3845" s="14">
        <f t="shared" si="25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53"/>
        <v>41</v>
      </c>
      <c r="P3846">
        <f t="shared" si="252"/>
        <v>81.319999999999993</v>
      </c>
      <c r="Q3846" s="8" t="s">
        <v>8315</v>
      </c>
      <c r="R3846" t="s">
        <v>8316</v>
      </c>
      <c r="S3846" s="14">
        <f t="shared" si="254"/>
        <v>41766.617291666669</v>
      </c>
      <c r="T3846" s="14">
        <f t="shared" si="25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53"/>
        <v>2</v>
      </c>
      <c r="P3847">
        <f t="shared" si="252"/>
        <v>70.17</v>
      </c>
      <c r="Q3847" s="8" t="s">
        <v>8315</v>
      </c>
      <c r="R3847" t="s">
        <v>8316</v>
      </c>
      <c r="S3847" s="14">
        <f t="shared" si="254"/>
        <v>42248.627013888887</v>
      </c>
      <c r="T3847" s="14">
        <f t="shared" si="25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53"/>
        <v>3</v>
      </c>
      <c r="P3848">
        <f t="shared" si="252"/>
        <v>23.63</v>
      </c>
      <c r="Q3848" s="8" t="s">
        <v>8315</v>
      </c>
      <c r="R3848" t="s">
        <v>8316</v>
      </c>
      <c r="S3848" s="14">
        <f t="shared" si="254"/>
        <v>41885.221550925926</v>
      </c>
      <c r="T3848" s="14">
        <f t="shared" si="25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53"/>
        <v>16</v>
      </c>
      <c r="P3849">
        <f t="shared" si="252"/>
        <v>188.56</v>
      </c>
      <c r="Q3849" s="8" t="s">
        <v>8315</v>
      </c>
      <c r="R3849" t="s">
        <v>8316</v>
      </c>
      <c r="S3849" s="14">
        <f t="shared" si="254"/>
        <v>42159.224432870367</v>
      </c>
      <c r="T3849" s="14">
        <f t="shared" si="25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53"/>
        <v>16</v>
      </c>
      <c r="P3850">
        <f t="shared" si="252"/>
        <v>49.51</v>
      </c>
      <c r="Q3850" s="8" t="s">
        <v>8315</v>
      </c>
      <c r="R3850" t="s">
        <v>8316</v>
      </c>
      <c r="S3850" s="14">
        <f t="shared" si="254"/>
        <v>42265.817002314812</v>
      </c>
      <c r="T3850" s="14">
        <f t="shared" si="25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53"/>
        <v>7</v>
      </c>
      <c r="P3851">
        <f t="shared" si="252"/>
        <v>75.459999999999994</v>
      </c>
      <c r="Q3851" s="8" t="s">
        <v>8315</v>
      </c>
      <c r="R3851" t="s">
        <v>8316</v>
      </c>
      <c r="S3851" s="14">
        <f t="shared" si="254"/>
        <v>42136.767175925925</v>
      </c>
      <c r="T3851" s="14">
        <f t="shared" si="25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53"/>
        <v>4</v>
      </c>
      <c r="P3852">
        <f t="shared" si="252"/>
        <v>9.5</v>
      </c>
      <c r="Q3852" s="8" t="s">
        <v>8315</v>
      </c>
      <c r="R3852" t="s">
        <v>8316</v>
      </c>
      <c r="S3852" s="14">
        <f t="shared" si="254"/>
        <v>41975.124340277776</v>
      </c>
      <c r="T3852" s="14">
        <f t="shared" si="25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18">
        <v>2500</v>
      </c>
      <c r="E3853" s="1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53"/>
        <v>34</v>
      </c>
      <c r="P3853">
        <f t="shared" si="252"/>
        <v>35.5</v>
      </c>
      <c r="Q3853" s="8" t="s">
        <v>8315</v>
      </c>
      <c r="R3853" t="s">
        <v>8316</v>
      </c>
      <c r="S3853" s="14">
        <f t="shared" si="254"/>
        <v>42172.439571759256</v>
      </c>
      <c r="T3853" s="14">
        <f t="shared" si="25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53"/>
        <v>0</v>
      </c>
      <c r="P3854">
        <f t="shared" si="252"/>
        <v>10</v>
      </c>
      <c r="Q3854" s="8" t="s">
        <v>8315</v>
      </c>
      <c r="R3854" t="s">
        <v>8316</v>
      </c>
      <c r="S3854" s="14">
        <f t="shared" si="254"/>
        <v>42065.190694444449</v>
      </c>
      <c r="T3854" s="14">
        <f t="shared" si="25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53"/>
        <v>0</v>
      </c>
      <c r="P3855">
        <f t="shared" si="252"/>
        <v>13</v>
      </c>
      <c r="Q3855" s="8" t="s">
        <v>8315</v>
      </c>
      <c r="R3855" t="s">
        <v>8316</v>
      </c>
      <c r="S3855" s="14">
        <f t="shared" si="254"/>
        <v>41848.84002314815</v>
      </c>
      <c r="T3855" s="14">
        <f t="shared" si="25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53"/>
        <v>16</v>
      </c>
      <c r="P3856">
        <f t="shared" si="252"/>
        <v>89.4</v>
      </c>
      <c r="Q3856" s="8" t="s">
        <v>8315</v>
      </c>
      <c r="R3856" t="s">
        <v>8316</v>
      </c>
      <c r="S3856" s="14">
        <f t="shared" si="254"/>
        <v>42103.884930555556</v>
      </c>
      <c r="T3856" s="14">
        <f t="shared" si="255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53"/>
        <v>3</v>
      </c>
      <c r="P3857">
        <f t="shared" si="252"/>
        <v>25</v>
      </c>
      <c r="Q3857" s="8" t="s">
        <v>8315</v>
      </c>
      <c r="R3857" t="s">
        <v>8316</v>
      </c>
      <c r="S3857" s="14">
        <f t="shared" si="254"/>
        <v>42059.970729166671</v>
      </c>
      <c r="T3857" s="14">
        <f t="shared" si="255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53"/>
        <v>0</v>
      </c>
      <c r="P3858">
        <f t="shared" si="252"/>
        <v>1</v>
      </c>
      <c r="Q3858" s="8" t="s">
        <v>8315</v>
      </c>
      <c r="R3858" t="s">
        <v>8316</v>
      </c>
      <c r="S3858" s="14">
        <f t="shared" si="254"/>
        <v>42041.743090277778</v>
      </c>
      <c r="T3858" s="14">
        <f t="shared" si="255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53"/>
        <v>5</v>
      </c>
      <c r="P3859">
        <f t="shared" si="252"/>
        <v>65</v>
      </c>
      <c r="Q3859" s="8" t="s">
        <v>8315</v>
      </c>
      <c r="R3859" t="s">
        <v>8316</v>
      </c>
      <c r="S3859" s="14">
        <f t="shared" si="254"/>
        <v>41829.73715277778</v>
      </c>
      <c r="T3859" s="14">
        <f t="shared" si="255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18">
        <v>500</v>
      </c>
      <c r="E3860" s="1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53"/>
        <v>2</v>
      </c>
      <c r="P3860">
        <f t="shared" si="252"/>
        <v>10</v>
      </c>
      <c r="Q3860" s="8" t="s">
        <v>8315</v>
      </c>
      <c r="R3860" t="s">
        <v>8316</v>
      </c>
      <c r="S3860" s="14">
        <f t="shared" si="254"/>
        <v>42128.431064814817</v>
      </c>
      <c r="T3860" s="14">
        <f t="shared" si="255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53"/>
        <v>0</v>
      </c>
      <c r="P3861">
        <f t="shared" si="252"/>
        <v>1</v>
      </c>
      <c r="Q3861" s="8" t="s">
        <v>8315</v>
      </c>
      <c r="R3861" t="s">
        <v>8316</v>
      </c>
      <c r="S3861" s="14">
        <f t="shared" si="254"/>
        <v>41789.893599537041</v>
      </c>
      <c r="T3861" s="14">
        <f t="shared" si="255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53"/>
        <v>18</v>
      </c>
      <c r="P3862">
        <f t="shared" si="252"/>
        <v>81.540000000000006</v>
      </c>
      <c r="Q3862" s="8" t="s">
        <v>8315</v>
      </c>
      <c r="R3862" t="s">
        <v>8316</v>
      </c>
      <c r="S3862" s="14">
        <f t="shared" si="254"/>
        <v>41833.660995370366</v>
      </c>
      <c r="T3862" s="14">
        <f t="shared" si="255"/>
        <v>41863.660995370366</v>
      </c>
    </row>
    <row r="3863" spans="1:21" x14ac:dyDescent="0.25">
      <c r="A3863">
        <v>3861</v>
      </c>
      <c r="B3863" s="3" t="s">
        <v>3858</v>
      </c>
      <c r="C3863" s="3" t="s">
        <v>7970</v>
      </c>
      <c r="D3863" s="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53"/>
        <v>5</v>
      </c>
      <c r="P3863">
        <f t="shared" si="252"/>
        <v>100</v>
      </c>
      <c r="Q3863" s="8" t="s">
        <v>8315</v>
      </c>
      <c r="R3863" t="s">
        <v>8316</v>
      </c>
      <c r="S3863" s="14">
        <f t="shared" si="254"/>
        <v>41914.590011574073</v>
      </c>
      <c r="T3863" s="14">
        <f t="shared" si="255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53"/>
        <v>0</v>
      </c>
      <c r="P3864">
        <f t="shared" si="252"/>
        <v>1</v>
      </c>
      <c r="Q3864" s="8" t="s">
        <v>8315</v>
      </c>
      <c r="R3864" t="s">
        <v>8316</v>
      </c>
      <c r="S3864" s="14">
        <f t="shared" si="254"/>
        <v>42611.261064814811</v>
      </c>
      <c r="T3864" s="14">
        <f t="shared" si="255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53"/>
        <v>0</v>
      </c>
      <c r="P3865">
        <f t="shared" si="252"/>
        <v>0</v>
      </c>
      <c r="Q3865" s="8" t="s">
        <v>8315</v>
      </c>
      <c r="R3865" t="s">
        <v>8316</v>
      </c>
      <c r="S3865" s="14">
        <f t="shared" si="254"/>
        <v>42253.633159722223</v>
      </c>
      <c r="T3865" s="14">
        <f t="shared" si="255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53"/>
        <v>1</v>
      </c>
      <c r="P3866">
        <f t="shared" si="252"/>
        <v>20</v>
      </c>
      <c r="Q3866" s="8" t="s">
        <v>8315</v>
      </c>
      <c r="R3866" t="s">
        <v>8316</v>
      </c>
      <c r="S3866" s="14">
        <f t="shared" si="254"/>
        <v>42295.891828703709</v>
      </c>
      <c r="T3866" s="14">
        <f t="shared" si="255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53"/>
        <v>27</v>
      </c>
      <c r="P3867">
        <f t="shared" si="252"/>
        <v>46.43</v>
      </c>
      <c r="Q3867" s="8" t="s">
        <v>8315</v>
      </c>
      <c r="R3867" t="s">
        <v>8316</v>
      </c>
      <c r="S3867" s="14">
        <f t="shared" si="254"/>
        <v>41841.651597222226</v>
      </c>
      <c r="T3867" s="14">
        <f t="shared" si="255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53"/>
        <v>1</v>
      </c>
      <c r="P3868">
        <f t="shared" si="252"/>
        <v>5.5</v>
      </c>
      <c r="Q3868" s="8" t="s">
        <v>8315</v>
      </c>
      <c r="R3868" t="s">
        <v>8316</v>
      </c>
      <c r="S3868" s="14">
        <f t="shared" si="254"/>
        <v>42402.947002314817</v>
      </c>
      <c r="T3868" s="14">
        <f t="shared" si="255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53"/>
        <v>13</v>
      </c>
      <c r="P3869">
        <f t="shared" ref="P3869:P3932" si="256">IFERROR(ROUND(E3869/L3869,2),0)</f>
        <v>50.2</v>
      </c>
      <c r="Q3869" s="8" t="s">
        <v>8315</v>
      </c>
      <c r="R3869" t="s">
        <v>8316</v>
      </c>
      <c r="S3869" s="14">
        <f t="shared" si="254"/>
        <v>42509.814108796301</v>
      </c>
      <c r="T3869" s="14">
        <f t="shared" si="255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53"/>
        <v>0</v>
      </c>
      <c r="P3870">
        <f t="shared" si="256"/>
        <v>10</v>
      </c>
      <c r="Q3870" s="8" t="s">
        <v>8315</v>
      </c>
      <c r="R3870" t="s">
        <v>8357</v>
      </c>
      <c r="S3870" s="14">
        <f t="shared" si="254"/>
        <v>41865.659780092588</v>
      </c>
      <c r="T3870" s="14">
        <f t="shared" si="255"/>
        <v>41890.659780092588</v>
      </c>
      <c r="U3870">
        <f>YEAR(S:S)</f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53"/>
        <v>3</v>
      </c>
      <c r="P3871">
        <f t="shared" si="256"/>
        <v>30.13</v>
      </c>
      <c r="Q3871" s="8" t="s">
        <v>8315</v>
      </c>
      <c r="R3871" t="s">
        <v>8357</v>
      </c>
      <c r="S3871" s="14">
        <f t="shared" si="254"/>
        <v>42047.724444444444</v>
      </c>
      <c r="T3871" s="14">
        <f t="shared" si="255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53"/>
        <v>15</v>
      </c>
      <c r="P3872">
        <f t="shared" si="256"/>
        <v>150</v>
      </c>
      <c r="Q3872" s="8" t="s">
        <v>8315</v>
      </c>
      <c r="R3872" t="s">
        <v>8357</v>
      </c>
      <c r="S3872" s="14">
        <f t="shared" si="254"/>
        <v>41793.17219907407</v>
      </c>
      <c r="T3872" s="14">
        <f t="shared" si="255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53"/>
        <v>3</v>
      </c>
      <c r="P3873">
        <f t="shared" si="256"/>
        <v>13.33</v>
      </c>
      <c r="Q3873" s="8" t="s">
        <v>8315</v>
      </c>
      <c r="R3873" t="s">
        <v>8357</v>
      </c>
      <c r="S3873" s="14">
        <f t="shared" si="254"/>
        <v>42763.780671296292</v>
      </c>
      <c r="T3873" s="14">
        <f t="shared" si="255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53"/>
        <v>0</v>
      </c>
      <c r="P3874">
        <f t="shared" si="256"/>
        <v>0</v>
      </c>
      <c r="Q3874" s="8" t="s">
        <v>8315</v>
      </c>
      <c r="R3874" t="s">
        <v>8357</v>
      </c>
      <c r="S3874" s="14">
        <f t="shared" si="254"/>
        <v>42180.145787037036</v>
      </c>
      <c r="T3874" s="14">
        <f t="shared" si="255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53"/>
        <v>0</v>
      </c>
      <c r="P3875">
        <f t="shared" si="256"/>
        <v>0</v>
      </c>
      <c r="Q3875" s="8" t="s">
        <v>8315</v>
      </c>
      <c r="R3875" t="s">
        <v>8357</v>
      </c>
      <c r="S3875" s="14">
        <f t="shared" si="254"/>
        <v>42255.696006944447</v>
      </c>
      <c r="T3875" s="14">
        <f t="shared" si="255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53"/>
        <v>0</v>
      </c>
      <c r="P3876">
        <f t="shared" si="256"/>
        <v>0</v>
      </c>
      <c r="Q3876" s="8" t="s">
        <v>8315</v>
      </c>
      <c r="R3876" t="s">
        <v>8357</v>
      </c>
      <c r="S3876" s="14">
        <f t="shared" si="254"/>
        <v>42007.016458333332</v>
      </c>
      <c r="T3876" s="14">
        <f t="shared" si="255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53"/>
        <v>0</v>
      </c>
      <c r="P3877">
        <f t="shared" si="256"/>
        <v>0</v>
      </c>
      <c r="Q3877" s="8" t="s">
        <v>8315</v>
      </c>
      <c r="R3877" t="s">
        <v>8357</v>
      </c>
      <c r="S3877" s="14">
        <f t="shared" si="254"/>
        <v>42615.346817129626</v>
      </c>
      <c r="T3877" s="14">
        <f t="shared" si="255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53"/>
        <v>53</v>
      </c>
      <c r="P3878">
        <f t="shared" si="256"/>
        <v>44.76</v>
      </c>
      <c r="Q3878" s="8" t="s">
        <v>8315</v>
      </c>
      <c r="R3878" t="s">
        <v>8357</v>
      </c>
      <c r="S3878" s="14">
        <f t="shared" si="254"/>
        <v>42372.624166666668</v>
      </c>
      <c r="T3878" s="14">
        <f t="shared" si="255"/>
        <v>42402.624166666668</v>
      </c>
      <c r="U3878">
        <f>YEAR(S:S)</f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53"/>
        <v>5</v>
      </c>
      <c r="P3879">
        <f t="shared" si="256"/>
        <v>88.64</v>
      </c>
      <c r="Q3879" s="8" t="s">
        <v>8315</v>
      </c>
      <c r="R3879" t="s">
        <v>8357</v>
      </c>
      <c r="S3879" s="14">
        <f t="shared" si="254"/>
        <v>42682.67768518519</v>
      </c>
      <c r="T3879" s="14">
        <f t="shared" si="255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53"/>
        <v>0</v>
      </c>
      <c r="P3880">
        <f t="shared" si="256"/>
        <v>10</v>
      </c>
      <c r="Q3880" s="8" t="s">
        <v>8315</v>
      </c>
      <c r="R3880" t="s">
        <v>8357</v>
      </c>
      <c r="S3880" s="14">
        <f t="shared" si="254"/>
        <v>42154.818819444445</v>
      </c>
      <c r="T3880" s="14">
        <f t="shared" si="255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53"/>
        <v>0</v>
      </c>
      <c r="P3881">
        <f t="shared" si="256"/>
        <v>0</v>
      </c>
      <c r="Q3881" s="8" t="s">
        <v>8315</v>
      </c>
      <c r="R3881" t="s">
        <v>8357</v>
      </c>
      <c r="S3881" s="14">
        <f t="shared" si="254"/>
        <v>41999.861064814817</v>
      </c>
      <c r="T3881" s="14">
        <f t="shared" si="255"/>
        <v>42029.861064814817</v>
      </c>
      <c r="U3881">
        <f t="shared" ref="U3881:U3882" si="257">YEAR(S:S)</f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53"/>
        <v>13</v>
      </c>
      <c r="P3882">
        <f t="shared" si="256"/>
        <v>57.65</v>
      </c>
      <c r="Q3882" s="8" t="s">
        <v>8315</v>
      </c>
      <c r="R3882" t="s">
        <v>8357</v>
      </c>
      <c r="S3882" s="14">
        <f t="shared" si="254"/>
        <v>41815.815046296295</v>
      </c>
      <c r="T3882" s="14">
        <f t="shared" si="255"/>
        <v>41850.958333333336</v>
      </c>
      <c r="U3882">
        <f t="shared" si="257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53"/>
        <v>5</v>
      </c>
      <c r="P3883">
        <f t="shared" si="256"/>
        <v>25</v>
      </c>
      <c r="Q3883" s="8" t="s">
        <v>8315</v>
      </c>
      <c r="R3883" t="s">
        <v>8357</v>
      </c>
      <c r="S3883" s="14">
        <f t="shared" si="254"/>
        <v>42756.018506944441</v>
      </c>
      <c r="T3883" s="14">
        <f t="shared" si="255"/>
        <v>42786.018506944441</v>
      </c>
      <c r="U3883">
        <f>YEAR(S:S)</f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53"/>
        <v>0</v>
      </c>
      <c r="P3884">
        <f t="shared" si="256"/>
        <v>0</v>
      </c>
      <c r="Q3884" s="8" t="s">
        <v>8315</v>
      </c>
      <c r="R3884" t="s">
        <v>8357</v>
      </c>
      <c r="S3884" s="14">
        <f t="shared" si="254"/>
        <v>42373.983449074076</v>
      </c>
      <c r="T3884" s="14">
        <f t="shared" si="255"/>
        <v>42400.960416666669</v>
      </c>
      <c r="U3884">
        <f>YEAR(S:S)</f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53"/>
        <v>0</v>
      </c>
      <c r="P3885">
        <f t="shared" si="256"/>
        <v>0</v>
      </c>
      <c r="Q3885" s="8" t="s">
        <v>8315</v>
      </c>
      <c r="R3885" t="s">
        <v>8357</v>
      </c>
      <c r="S3885" s="14">
        <f t="shared" si="254"/>
        <v>41854.602650462963</v>
      </c>
      <c r="T3885" s="14">
        <f t="shared" si="255"/>
        <v>41884.602650462963</v>
      </c>
      <c r="U3885">
        <f>YEAR(S:S)</f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53"/>
        <v>0</v>
      </c>
      <c r="P3886">
        <f t="shared" si="256"/>
        <v>0</v>
      </c>
      <c r="Q3886" s="8" t="s">
        <v>8315</v>
      </c>
      <c r="R3886" t="s">
        <v>8357</v>
      </c>
      <c r="S3886" s="14">
        <f t="shared" si="254"/>
        <v>42065.791574074072</v>
      </c>
      <c r="T3886" s="14">
        <f t="shared" si="255"/>
        <v>42090.749907407408</v>
      </c>
      <c r="U3886">
        <f t="shared" ref="U3886:U3949" si="258">YEAR(S:S)</f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53"/>
        <v>0</v>
      </c>
      <c r="P3887">
        <f t="shared" si="256"/>
        <v>0</v>
      </c>
      <c r="Q3887" s="8" t="s">
        <v>8315</v>
      </c>
      <c r="R3887" t="s">
        <v>8357</v>
      </c>
      <c r="S3887" s="14">
        <f t="shared" si="254"/>
        <v>42469.951284722221</v>
      </c>
      <c r="T3887" s="14">
        <f t="shared" si="255"/>
        <v>42499.951284722221</v>
      </c>
      <c r="U3887">
        <f t="shared" si="258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 s="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53"/>
        <v>0</v>
      </c>
      <c r="P3888">
        <f t="shared" si="256"/>
        <v>0</v>
      </c>
      <c r="Q3888" s="8" t="s">
        <v>8315</v>
      </c>
      <c r="R3888" t="s">
        <v>8357</v>
      </c>
      <c r="S3888" s="14">
        <f t="shared" si="254"/>
        <v>41954.228032407409</v>
      </c>
      <c r="T3888" s="14">
        <f t="shared" si="255"/>
        <v>41984.228032407409</v>
      </c>
      <c r="U3888">
        <f t="shared" si="258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53"/>
        <v>2</v>
      </c>
      <c r="P3889">
        <f t="shared" si="256"/>
        <v>17.5</v>
      </c>
      <c r="Q3889" s="8" t="s">
        <v>8315</v>
      </c>
      <c r="R3889" t="s">
        <v>8357</v>
      </c>
      <c r="S3889" s="14">
        <f t="shared" si="254"/>
        <v>42079.857974537037</v>
      </c>
      <c r="T3889" s="14">
        <f t="shared" si="255"/>
        <v>42125.916666666672</v>
      </c>
      <c r="U3889">
        <f t="shared" si="258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18">
        <v>2000</v>
      </c>
      <c r="E3890" s="1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53"/>
        <v>27</v>
      </c>
      <c r="P3890">
        <f t="shared" si="256"/>
        <v>38.71</v>
      </c>
      <c r="Q3890" s="8" t="s">
        <v>8315</v>
      </c>
      <c r="R3890" t="s">
        <v>8316</v>
      </c>
      <c r="S3890" s="14">
        <f t="shared" si="254"/>
        <v>42762.545810185184</v>
      </c>
      <c r="T3890" s="14">
        <f t="shared" si="255"/>
        <v>42792.545810185184</v>
      </c>
      <c r="U3890">
        <f t="shared" si="258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53"/>
        <v>1</v>
      </c>
      <c r="P3891">
        <f t="shared" si="256"/>
        <v>13.11</v>
      </c>
      <c r="Q3891" s="8" t="s">
        <v>8315</v>
      </c>
      <c r="R3891" t="s">
        <v>8316</v>
      </c>
      <c r="S3891" s="14">
        <f t="shared" si="254"/>
        <v>41977.004976851851</v>
      </c>
      <c r="T3891" s="14">
        <f t="shared" si="255"/>
        <v>42008.976388888885</v>
      </c>
      <c r="U3891">
        <f t="shared" si="258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53"/>
        <v>17</v>
      </c>
      <c r="P3892">
        <f t="shared" si="256"/>
        <v>315.5</v>
      </c>
      <c r="Q3892" s="8" t="s">
        <v>8315</v>
      </c>
      <c r="R3892" t="s">
        <v>8316</v>
      </c>
      <c r="S3892" s="14">
        <f t="shared" si="254"/>
        <v>42171.758611111116</v>
      </c>
      <c r="T3892" s="14">
        <f t="shared" si="255"/>
        <v>42231.758611111116</v>
      </c>
      <c r="U3892">
        <f t="shared" si="258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53"/>
        <v>33</v>
      </c>
      <c r="P3893">
        <f t="shared" si="256"/>
        <v>37.14</v>
      </c>
      <c r="Q3893" s="8" t="s">
        <v>8315</v>
      </c>
      <c r="R3893" t="s">
        <v>8316</v>
      </c>
      <c r="S3893" s="14">
        <f t="shared" si="254"/>
        <v>42056.1324537037</v>
      </c>
      <c r="T3893" s="14">
        <f t="shared" si="255"/>
        <v>42086.207638888889</v>
      </c>
      <c r="U3893">
        <f t="shared" si="258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53"/>
        <v>0</v>
      </c>
      <c r="P3894">
        <f t="shared" si="256"/>
        <v>0</v>
      </c>
      <c r="Q3894" s="8" t="s">
        <v>8315</v>
      </c>
      <c r="R3894" t="s">
        <v>8316</v>
      </c>
      <c r="S3894" s="14">
        <f t="shared" si="254"/>
        <v>41867.652280092596</v>
      </c>
      <c r="T3894" s="14">
        <f t="shared" si="255"/>
        <v>41875.291666666664</v>
      </c>
      <c r="U3894">
        <f t="shared" si="258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53"/>
        <v>22</v>
      </c>
      <c r="P3895">
        <f t="shared" si="256"/>
        <v>128.27000000000001</v>
      </c>
      <c r="Q3895" s="8" t="s">
        <v>8315</v>
      </c>
      <c r="R3895" t="s">
        <v>8316</v>
      </c>
      <c r="S3895" s="14">
        <f t="shared" si="254"/>
        <v>41779.657870370371</v>
      </c>
      <c r="T3895" s="14">
        <f t="shared" si="255"/>
        <v>41821.25</v>
      </c>
      <c r="U3895">
        <f t="shared" si="258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53"/>
        <v>3</v>
      </c>
      <c r="P3896">
        <f t="shared" si="256"/>
        <v>47.27</v>
      </c>
      <c r="Q3896" s="8" t="s">
        <v>8315</v>
      </c>
      <c r="R3896" t="s">
        <v>8316</v>
      </c>
      <c r="S3896" s="14">
        <f t="shared" si="254"/>
        <v>42679.958472222221</v>
      </c>
      <c r="T3896" s="14">
        <f t="shared" si="255"/>
        <v>42710.207638888889</v>
      </c>
      <c r="U3896">
        <f t="shared" si="258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53"/>
        <v>5</v>
      </c>
      <c r="P3897">
        <f t="shared" si="256"/>
        <v>50</v>
      </c>
      <c r="Q3897" s="8" t="s">
        <v>8315</v>
      </c>
      <c r="R3897" t="s">
        <v>8316</v>
      </c>
      <c r="S3897" s="14">
        <f t="shared" si="254"/>
        <v>42032.250208333338</v>
      </c>
      <c r="T3897" s="14">
        <f t="shared" si="255"/>
        <v>42063.250208333338</v>
      </c>
      <c r="U3897">
        <f t="shared" si="258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53"/>
        <v>11</v>
      </c>
      <c r="P3898">
        <f t="shared" si="256"/>
        <v>42.5</v>
      </c>
      <c r="Q3898" s="8" t="s">
        <v>8315</v>
      </c>
      <c r="R3898" t="s">
        <v>8316</v>
      </c>
      <c r="S3898" s="14">
        <f t="shared" si="254"/>
        <v>41793.191875000004</v>
      </c>
      <c r="T3898" s="14">
        <f t="shared" si="255"/>
        <v>41807.191875000004</v>
      </c>
      <c r="U3898">
        <f t="shared" si="258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53"/>
        <v>18</v>
      </c>
      <c r="P3899">
        <f t="shared" si="256"/>
        <v>44</v>
      </c>
      <c r="Q3899" s="8" t="s">
        <v>8315</v>
      </c>
      <c r="R3899" t="s">
        <v>8316</v>
      </c>
      <c r="S3899" s="14">
        <f t="shared" si="254"/>
        <v>41982.87364583333</v>
      </c>
      <c r="T3899" s="14">
        <f t="shared" si="255"/>
        <v>42012.87364583333</v>
      </c>
      <c r="U3899">
        <f t="shared" si="258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18">
        <v>2500</v>
      </c>
      <c r="E3900" s="1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53"/>
        <v>33</v>
      </c>
      <c r="P3900">
        <f t="shared" si="256"/>
        <v>50.88</v>
      </c>
      <c r="Q3900" s="8" t="s">
        <v>8315</v>
      </c>
      <c r="R3900" t="s">
        <v>8316</v>
      </c>
      <c r="S3900" s="14">
        <f t="shared" si="254"/>
        <v>42193.482291666667</v>
      </c>
      <c r="T3900" s="14">
        <f t="shared" si="255"/>
        <v>42233.666666666672</v>
      </c>
      <c r="U3900">
        <f t="shared" si="258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53"/>
        <v>1</v>
      </c>
      <c r="P3901">
        <f t="shared" si="256"/>
        <v>62.5</v>
      </c>
      <c r="Q3901" s="8" t="s">
        <v>8315</v>
      </c>
      <c r="R3901" t="s">
        <v>8316</v>
      </c>
      <c r="S3901" s="14">
        <f t="shared" si="254"/>
        <v>41843.775011574071</v>
      </c>
      <c r="T3901" s="14">
        <f t="shared" si="255"/>
        <v>41863.775011574071</v>
      </c>
      <c r="U3901">
        <f t="shared" si="258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53"/>
        <v>5</v>
      </c>
      <c r="P3902">
        <f t="shared" si="256"/>
        <v>27</v>
      </c>
      <c r="Q3902" s="8" t="s">
        <v>8315</v>
      </c>
      <c r="R3902" t="s">
        <v>8316</v>
      </c>
      <c r="S3902" s="14">
        <f t="shared" si="254"/>
        <v>42136.092488425929</v>
      </c>
      <c r="T3902" s="14">
        <f t="shared" si="255"/>
        <v>42166.092488425929</v>
      </c>
      <c r="U3902">
        <f t="shared" si="258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53"/>
        <v>1</v>
      </c>
      <c r="P3903">
        <f t="shared" si="256"/>
        <v>25</v>
      </c>
      <c r="Q3903" s="8" t="s">
        <v>8315</v>
      </c>
      <c r="R3903" t="s">
        <v>8316</v>
      </c>
      <c r="S3903" s="14">
        <f t="shared" si="254"/>
        <v>42317.826377314821</v>
      </c>
      <c r="T3903" s="14">
        <f t="shared" si="255"/>
        <v>42357.826377314821</v>
      </c>
      <c r="U3903">
        <f t="shared" si="258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18">
        <v>3000</v>
      </c>
      <c r="E3904" s="1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53"/>
        <v>49</v>
      </c>
      <c r="P3904">
        <f t="shared" si="256"/>
        <v>47.26</v>
      </c>
      <c r="Q3904" s="8" t="s">
        <v>8315</v>
      </c>
      <c r="R3904" t="s">
        <v>8316</v>
      </c>
      <c r="S3904" s="14">
        <f t="shared" si="254"/>
        <v>42663.468078703707</v>
      </c>
      <c r="T3904" s="14">
        <f t="shared" si="255"/>
        <v>42688.509745370371</v>
      </c>
      <c r="U3904">
        <f t="shared" si="258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53"/>
        <v>0</v>
      </c>
      <c r="P3905">
        <f t="shared" si="256"/>
        <v>0</v>
      </c>
      <c r="Q3905" s="8" t="s">
        <v>8315</v>
      </c>
      <c r="R3905" t="s">
        <v>8316</v>
      </c>
      <c r="S3905" s="14">
        <f t="shared" si="254"/>
        <v>42186.01116898148</v>
      </c>
      <c r="T3905" s="14">
        <f t="shared" si="255"/>
        <v>42230.818055555559</v>
      </c>
      <c r="U3905">
        <f t="shared" si="258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53"/>
        <v>0</v>
      </c>
      <c r="P3906">
        <f t="shared" si="256"/>
        <v>1.5</v>
      </c>
      <c r="Q3906" s="8" t="s">
        <v>8315</v>
      </c>
      <c r="R3906" t="s">
        <v>8316</v>
      </c>
      <c r="S3906" s="14">
        <f t="shared" si="254"/>
        <v>42095.229166666672</v>
      </c>
      <c r="T3906" s="14">
        <f t="shared" si="255"/>
        <v>42109.211111111115</v>
      </c>
      <c r="U3906">
        <f t="shared" si="258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18">
        <v>1500</v>
      </c>
      <c r="E3907" s="1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59">ROUND(E3907/D3907*100,0)</f>
        <v>12</v>
      </c>
      <c r="P3907">
        <f t="shared" si="256"/>
        <v>24.71</v>
      </c>
      <c r="Q3907" s="8" t="s">
        <v>8315</v>
      </c>
      <c r="R3907" t="s">
        <v>8316</v>
      </c>
      <c r="S3907" s="14">
        <f t="shared" ref="S3907:S3970" si="260">(((J3907/60)/60)/24)+DATE(1970,1,1)</f>
        <v>42124.623877314814</v>
      </c>
      <c r="T3907" s="14">
        <f t="shared" ref="T3907:T3970" si="261">(((I3907/60)/60)/24)+DATE(1970,1,1)</f>
        <v>42166.958333333328</v>
      </c>
      <c r="U3907">
        <f t="shared" si="258"/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18">
        <v>1500</v>
      </c>
      <c r="E3908" s="1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59"/>
        <v>67</v>
      </c>
      <c r="P3908">
        <f t="shared" si="256"/>
        <v>63.13</v>
      </c>
      <c r="Q3908" s="8" t="s">
        <v>8315</v>
      </c>
      <c r="R3908" t="s">
        <v>8316</v>
      </c>
      <c r="S3908" s="14">
        <f t="shared" si="260"/>
        <v>42143.917743055557</v>
      </c>
      <c r="T3908" s="14">
        <f t="shared" si="261"/>
        <v>42181.559027777781</v>
      </c>
      <c r="U3908">
        <f t="shared" si="25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59"/>
        <v>15</v>
      </c>
      <c r="P3909">
        <f t="shared" si="256"/>
        <v>38.25</v>
      </c>
      <c r="Q3909" s="8" t="s">
        <v>8315</v>
      </c>
      <c r="R3909" t="s">
        <v>8316</v>
      </c>
      <c r="S3909" s="14">
        <f t="shared" si="260"/>
        <v>41906.819513888891</v>
      </c>
      <c r="T3909" s="14">
        <f t="shared" si="261"/>
        <v>41938.838888888888</v>
      </c>
      <c r="U3909">
        <f t="shared" si="25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59"/>
        <v>9</v>
      </c>
      <c r="P3910">
        <f t="shared" si="256"/>
        <v>16.25</v>
      </c>
      <c r="Q3910" s="8" t="s">
        <v>8315</v>
      </c>
      <c r="R3910" t="s">
        <v>8316</v>
      </c>
      <c r="S3910" s="14">
        <f t="shared" si="260"/>
        <v>41834.135370370372</v>
      </c>
      <c r="T3910" s="14">
        <f t="shared" si="261"/>
        <v>41849.135370370372</v>
      </c>
      <c r="U3910">
        <f t="shared" si="25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59"/>
        <v>0</v>
      </c>
      <c r="P3911">
        <f t="shared" si="256"/>
        <v>33.75</v>
      </c>
      <c r="Q3911" s="8" t="s">
        <v>8315</v>
      </c>
      <c r="R3911" t="s">
        <v>8316</v>
      </c>
      <c r="S3911" s="14">
        <f t="shared" si="260"/>
        <v>41863.359282407408</v>
      </c>
      <c r="T3911" s="14">
        <f t="shared" si="261"/>
        <v>41893.359282407408</v>
      </c>
      <c r="U3911">
        <f t="shared" si="25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59"/>
        <v>3</v>
      </c>
      <c r="P3912">
        <f t="shared" si="256"/>
        <v>61.67</v>
      </c>
      <c r="Q3912" s="8" t="s">
        <v>8315</v>
      </c>
      <c r="R3912" t="s">
        <v>8316</v>
      </c>
      <c r="S3912" s="14">
        <f t="shared" si="260"/>
        <v>42224.756909722222</v>
      </c>
      <c r="T3912" s="14">
        <f t="shared" si="261"/>
        <v>42254.756909722222</v>
      </c>
      <c r="U3912">
        <f t="shared" si="25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59"/>
        <v>37</v>
      </c>
      <c r="P3913">
        <f t="shared" si="256"/>
        <v>83.14</v>
      </c>
      <c r="Q3913" s="8" t="s">
        <v>8315</v>
      </c>
      <c r="R3913" t="s">
        <v>8316</v>
      </c>
      <c r="S3913" s="14">
        <f t="shared" si="260"/>
        <v>41939.8122337963</v>
      </c>
      <c r="T3913" s="14">
        <f t="shared" si="261"/>
        <v>41969.853900462964</v>
      </c>
      <c r="U3913">
        <f t="shared" si="25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59"/>
        <v>0</v>
      </c>
      <c r="P3914">
        <f t="shared" si="256"/>
        <v>1</v>
      </c>
      <c r="Q3914" s="8" t="s">
        <v>8315</v>
      </c>
      <c r="R3914" t="s">
        <v>8316</v>
      </c>
      <c r="S3914" s="14">
        <f t="shared" si="260"/>
        <v>42059.270023148143</v>
      </c>
      <c r="T3914" s="14">
        <f t="shared" si="261"/>
        <v>42119.190972222219</v>
      </c>
      <c r="U3914">
        <f t="shared" si="25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59"/>
        <v>10</v>
      </c>
      <c r="P3915">
        <f t="shared" si="256"/>
        <v>142.86000000000001</v>
      </c>
      <c r="Q3915" s="8" t="s">
        <v>8315</v>
      </c>
      <c r="R3915" t="s">
        <v>8316</v>
      </c>
      <c r="S3915" s="14">
        <f t="shared" si="260"/>
        <v>42308.211215277777</v>
      </c>
      <c r="T3915" s="14">
        <f t="shared" si="261"/>
        <v>42338.252881944441</v>
      </c>
      <c r="U3915">
        <f t="shared" si="25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18">
        <v>2500</v>
      </c>
      <c r="E3916" s="1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59"/>
        <v>36</v>
      </c>
      <c r="P3916">
        <f t="shared" si="256"/>
        <v>33.67</v>
      </c>
      <c r="Q3916" s="8" t="s">
        <v>8315</v>
      </c>
      <c r="R3916" t="s">
        <v>8316</v>
      </c>
      <c r="S3916" s="14">
        <f t="shared" si="260"/>
        <v>42114.818935185183</v>
      </c>
      <c r="T3916" s="14">
        <f t="shared" si="261"/>
        <v>42134.957638888889</v>
      </c>
      <c r="U3916">
        <f t="shared" si="25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18">
        <v>1500</v>
      </c>
      <c r="E3917" s="1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59"/>
        <v>0</v>
      </c>
      <c r="P3917">
        <f t="shared" si="256"/>
        <v>5</v>
      </c>
      <c r="Q3917" s="8" t="s">
        <v>8315</v>
      </c>
      <c r="R3917" t="s">
        <v>8316</v>
      </c>
      <c r="S3917" s="14">
        <f t="shared" si="260"/>
        <v>42492.98505787037</v>
      </c>
      <c r="T3917" s="14">
        <f t="shared" si="261"/>
        <v>42522.98505787037</v>
      </c>
      <c r="U3917">
        <f t="shared" si="25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59"/>
        <v>0</v>
      </c>
      <c r="P3918">
        <f t="shared" si="256"/>
        <v>0</v>
      </c>
      <c r="Q3918" s="8" t="s">
        <v>8315</v>
      </c>
      <c r="R3918" t="s">
        <v>8316</v>
      </c>
      <c r="S3918" s="14">
        <f t="shared" si="260"/>
        <v>42494.471666666665</v>
      </c>
      <c r="T3918" s="14">
        <f t="shared" si="261"/>
        <v>42524.471666666665</v>
      </c>
      <c r="U3918">
        <f t="shared" si="25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18">
        <v>3500</v>
      </c>
      <c r="E3919" s="1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59"/>
        <v>0</v>
      </c>
      <c r="P3919">
        <f t="shared" si="256"/>
        <v>10</v>
      </c>
      <c r="Q3919" s="8" t="s">
        <v>8315</v>
      </c>
      <c r="R3919" t="s">
        <v>8316</v>
      </c>
      <c r="S3919" s="14">
        <f t="shared" si="260"/>
        <v>41863.527326388888</v>
      </c>
      <c r="T3919" s="14">
        <f t="shared" si="261"/>
        <v>41893.527326388888</v>
      </c>
      <c r="U3919">
        <f t="shared" si="25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18">
        <v>60000</v>
      </c>
      <c r="E3920" s="1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59"/>
        <v>0</v>
      </c>
      <c r="P3920">
        <f t="shared" si="256"/>
        <v>40</v>
      </c>
      <c r="Q3920" s="8" t="s">
        <v>8315</v>
      </c>
      <c r="R3920" t="s">
        <v>8316</v>
      </c>
      <c r="S3920" s="14">
        <f t="shared" si="260"/>
        <v>41843.664618055554</v>
      </c>
      <c r="T3920" s="14">
        <f t="shared" si="261"/>
        <v>41855.666666666664</v>
      </c>
      <c r="U3920">
        <f t="shared" si="25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18">
        <v>5000</v>
      </c>
      <c r="E3921" s="1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59"/>
        <v>2</v>
      </c>
      <c r="P3921">
        <f t="shared" si="256"/>
        <v>30</v>
      </c>
      <c r="Q3921" s="8" t="s">
        <v>8315</v>
      </c>
      <c r="R3921" t="s">
        <v>8316</v>
      </c>
      <c r="S3921" s="14">
        <f t="shared" si="260"/>
        <v>42358.684872685189</v>
      </c>
      <c r="T3921" s="14">
        <f t="shared" si="261"/>
        <v>42387</v>
      </c>
      <c r="U3921">
        <f t="shared" si="25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18">
        <v>2500</v>
      </c>
      <c r="E3922" s="1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59"/>
        <v>5</v>
      </c>
      <c r="P3922">
        <f t="shared" si="256"/>
        <v>45</v>
      </c>
      <c r="Q3922" s="8" t="s">
        <v>8315</v>
      </c>
      <c r="R3922" t="s">
        <v>8316</v>
      </c>
      <c r="S3922" s="14">
        <f t="shared" si="260"/>
        <v>42657.38726851852</v>
      </c>
      <c r="T3922" s="14">
        <f t="shared" si="261"/>
        <v>42687.428935185191</v>
      </c>
      <c r="U3922">
        <f t="shared" si="25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18">
        <v>3000</v>
      </c>
      <c r="E3923" s="1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59"/>
        <v>0</v>
      </c>
      <c r="P3923">
        <f t="shared" si="256"/>
        <v>0</v>
      </c>
      <c r="Q3923" s="8" t="s">
        <v>8315</v>
      </c>
      <c r="R3923" t="s">
        <v>8316</v>
      </c>
      <c r="S3923" s="14">
        <f t="shared" si="260"/>
        <v>41926.542303240742</v>
      </c>
      <c r="T3923" s="14">
        <f t="shared" si="261"/>
        <v>41938.75</v>
      </c>
      <c r="U3923">
        <f t="shared" si="25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59"/>
        <v>8</v>
      </c>
      <c r="P3924">
        <f t="shared" si="256"/>
        <v>10.17</v>
      </c>
      <c r="Q3924" s="8" t="s">
        <v>8315</v>
      </c>
      <c r="R3924" t="s">
        <v>8316</v>
      </c>
      <c r="S3924" s="14">
        <f t="shared" si="260"/>
        <v>42020.768634259264</v>
      </c>
      <c r="T3924" s="14">
        <f t="shared" si="261"/>
        <v>42065.958333333328</v>
      </c>
      <c r="U3924">
        <f t="shared" si="25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18">
        <v>11500</v>
      </c>
      <c r="E3925" s="1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59"/>
        <v>12</v>
      </c>
      <c r="P3925">
        <f t="shared" si="256"/>
        <v>81.41</v>
      </c>
      <c r="Q3925" s="8" t="s">
        <v>8315</v>
      </c>
      <c r="R3925" t="s">
        <v>8316</v>
      </c>
      <c r="S3925" s="14">
        <f t="shared" si="260"/>
        <v>42075.979988425926</v>
      </c>
      <c r="T3925" s="14">
        <f t="shared" si="261"/>
        <v>42103.979988425926</v>
      </c>
      <c r="U3925">
        <f t="shared" si="25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59"/>
        <v>15</v>
      </c>
      <c r="P3926">
        <f t="shared" si="256"/>
        <v>57.25</v>
      </c>
      <c r="Q3926" s="8" t="s">
        <v>8315</v>
      </c>
      <c r="R3926" t="s">
        <v>8316</v>
      </c>
      <c r="S3926" s="14">
        <f t="shared" si="260"/>
        <v>41786.959745370368</v>
      </c>
      <c r="T3926" s="14">
        <f t="shared" si="261"/>
        <v>41816.959745370368</v>
      </c>
      <c r="U3926">
        <f t="shared" si="25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59"/>
        <v>10</v>
      </c>
      <c r="P3927">
        <f t="shared" si="256"/>
        <v>5</v>
      </c>
      <c r="Q3927" s="8" t="s">
        <v>8315</v>
      </c>
      <c r="R3927" t="s">
        <v>8316</v>
      </c>
      <c r="S3927" s="14">
        <f t="shared" si="260"/>
        <v>41820.870821759258</v>
      </c>
      <c r="T3927" s="14">
        <f t="shared" si="261"/>
        <v>41850.870821759258</v>
      </c>
      <c r="U3927">
        <f t="shared" si="25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59"/>
        <v>0</v>
      </c>
      <c r="P3928">
        <f t="shared" si="256"/>
        <v>15</v>
      </c>
      <c r="Q3928" s="8" t="s">
        <v>8315</v>
      </c>
      <c r="R3928" t="s">
        <v>8316</v>
      </c>
      <c r="S3928" s="14">
        <f t="shared" si="260"/>
        <v>41970.085046296299</v>
      </c>
      <c r="T3928" s="14">
        <f t="shared" si="261"/>
        <v>42000.085046296299</v>
      </c>
      <c r="U3928">
        <f t="shared" si="25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18">
        <v>2500</v>
      </c>
      <c r="E3929" s="1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59"/>
        <v>1</v>
      </c>
      <c r="P3929">
        <f t="shared" si="256"/>
        <v>12.5</v>
      </c>
      <c r="Q3929" s="8" t="s">
        <v>8315</v>
      </c>
      <c r="R3929" t="s">
        <v>8316</v>
      </c>
      <c r="S3929" s="14">
        <f t="shared" si="260"/>
        <v>41830.267407407409</v>
      </c>
      <c r="T3929" s="14">
        <f t="shared" si="261"/>
        <v>41860.267407407409</v>
      </c>
      <c r="U3929">
        <f t="shared" si="25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59"/>
        <v>13</v>
      </c>
      <c r="P3930">
        <f t="shared" si="256"/>
        <v>93</v>
      </c>
      <c r="Q3930" s="8" t="s">
        <v>8315</v>
      </c>
      <c r="R3930" t="s">
        <v>8316</v>
      </c>
      <c r="S3930" s="14">
        <f t="shared" si="260"/>
        <v>42265.683182870373</v>
      </c>
      <c r="T3930" s="14">
        <f t="shared" si="261"/>
        <v>42293.207638888889</v>
      </c>
      <c r="U3930">
        <f t="shared" si="25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59"/>
        <v>2</v>
      </c>
      <c r="P3931">
        <f t="shared" si="256"/>
        <v>32.36</v>
      </c>
      <c r="Q3931" s="8" t="s">
        <v>8315</v>
      </c>
      <c r="R3931" t="s">
        <v>8316</v>
      </c>
      <c r="S3931" s="14">
        <f t="shared" si="260"/>
        <v>42601.827141203699</v>
      </c>
      <c r="T3931" s="14">
        <f t="shared" si="261"/>
        <v>42631.827141203699</v>
      </c>
      <c r="U3931">
        <f t="shared" si="25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59"/>
        <v>0</v>
      </c>
      <c r="P3932">
        <f t="shared" si="256"/>
        <v>0</v>
      </c>
      <c r="Q3932" s="8" t="s">
        <v>8315</v>
      </c>
      <c r="R3932" t="s">
        <v>8316</v>
      </c>
      <c r="S3932" s="14">
        <f t="shared" si="260"/>
        <v>42433.338749999995</v>
      </c>
      <c r="T3932" s="14">
        <f t="shared" si="261"/>
        <v>42461.25</v>
      </c>
      <c r="U3932">
        <f t="shared" si="25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59"/>
        <v>0</v>
      </c>
      <c r="P3933">
        <f t="shared" ref="P3933:P3996" si="262">IFERROR(ROUND(E3933/L3933,2),0)</f>
        <v>0</v>
      </c>
      <c r="Q3933" s="8" t="s">
        <v>8315</v>
      </c>
      <c r="R3933" t="s">
        <v>8316</v>
      </c>
      <c r="S3933" s="14">
        <f t="shared" si="260"/>
        <v>42228.151701388888</v>
      </c>
      <c r="T3933" s="14">
        <f t="shared" si="261"/>
        <v>42253.151701388888</v>
      </c>
      <c r="U3933">
        <f t="shared" si="25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59"/>
        <v>0</v>
      </c>
      <c r="P3934">
        <f t="shared" si="262"/>
        <v>1</v>
      </c>
      <c r="Q3934" s="8" t="s">
        <v>8315</v>
      </c>
      <c r="R3934" t="s">
        <v>8316</v>
      </c>
      <c r="S3934" s="14">
        <f t="shared" si="260"/>
        <v>42415.168564814812</v>
      </c>
      <c r="T3934" s="14">
        <f t="shared" si="261"/>
        <v>42445.126898148148</v>
      </c>
      <c r="U3934">
        <f t="shared" si="25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59"/>
        <v>16</v>
      </c>
      <c r="P3935">
        <f t="shared" si="262"/>
        <v>91.83</v>
      </c>
      <c r="Q3935" s="8" t="s">
        <v>8315</v>
      </c>
      <c r="R3935" t="s">
        <v>8316</v>
      </c>
      <c r="S3935" s="14">
        <f t="shared" si="260"/>
        <v>42538.968310185184</v>
      </c>
      <c r="T3935" s="14">
        <f t="shared" si="261"/>
        <v>42568.029861111107</v>
      </c>
      <c r="U3935">
        <f t="shared" si="25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59"/>
        <v>11</v>
      </c>
      <c r="P3936">
        <f t="shared" si="262"/>
        <v>45.83</v>
      </c>
      <c r="Q3936" s="8" t="s">
        <v>8315</v>
      </c>
      <c r="R3936" t="s">
        <v>8316</v>
      </c>
      <c r="S3936" s="14">
        <f t="shared" si="260"/>
        <v>42233.671747685185</v>
      </c>
      <c r="T3936" s="14">
        <f t="shared" si="261"/>
        <v>42278.541666666672</v>
      </c>
      <c r="U3936">
        <f t="shared" si="25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18">
        <v>3000</v>
      </c>
      <c r="E3937" s="1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59"/>
        <v>44</v>
      </c>
      <c r="P3937">
        <f t="shared" si="262"/>
        <v>57.17</v>
      </c>
      <c r="Q3937" s="8" t="s">
        <v>8315</v>
      </c>
      <c r="R3937" t="s">
        <v>8316</v>
      </c>
      <c r="S3937" s="14">
        <f t="shared" si="260"/>
        <v>42221.656782407401</v>
      </c>
      <c r="T3937" s="14">
        <f t="shared" si="261"/>
        <v>42281.656782407401</v>
      </c>
      <c r="U3937">
        <f t="shared" si="25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59"/>
        <v>0</v>
      </c>
      <c r="P3938">
        <f t="shared" si="262"/>
        <v>0</v>
      </c>
      <c r="Q3938" s="8" t="s">
        <v>8315</v>
      </c>
      <c r="R3938" t="s">
        <v>8316</v>
      </c>
      <c r="S3938" s="14">
        <f t="shared" si="260"/>
        <v>42675.262962962966</v>
      </c>
      <c r="T3938" s="14">
        <f t="shared" si="261"/>
        <v>42705.304629629631</v>
      </c>
      <c r="U3938">
        <f t="shared" si="25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59"/>
        <v>86</v>
      </c>
      <c r="P3939">
        <f t="shared" si="262"/>
        <v>248.5</v>
      </c>
      <c r="Q3939" s="8" t="s">
        <v>8315</v>
      </c>
      <c r="R3939" t="s">
        <v>8316</v>
      </c>
      <c r="S3939" s="14">
        <f t="shared" si="260"/>
        <v>42534.631481481483</v>
      </c>
      <c r="T3939" s="14">
        <f t="shared" si="261"/>
        <v>42562.631481481483</v>
      </c>
      <c r="U3939">
        <f t="shared" si="25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59"/>
        <v>12</v>
      </c>
      <c r="P3940">
        <f t="shared" si="262"/>
        <v>79.400000000000006</v>
      </c>
      <c r="Q3940" s="8" t="s">
        <v>8315</v>
      </c>
      <c r="R3940" t="s">
        <v>8316</v>
      </c>
      <c r="S3940" s="14">
        <f t="shared" si="260"/>
        <v>42151.905717592599</v>
      </c>
      <c r="T3940" s="14">
        <f t="shared" si="261"/>
        <v>42182.905717592599</v>
      </c>
      <c r="U3940">
        <f t="shared" si="25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59"/>
        <v>0</v>
      </c>
      <c r="P3941">
        <f t="shared" si="262"/>
        <v>5</v>
      </c>
      <c r="Q3941" s="8" t="s">
        <v>8315</v>
      </c>
      <c r="R3941" t="s">
        <v>8316</v>
      </c>
      <c r="S3941" s="14">
        <f t="shared" si="260"/>
        <v>41915.400219907409</v>
      </c>
      <c r="T3941" s="14">
        <f t="shared" si="261"/>
        <v>41919.1875</v>
      </c>
      <c r="U3941">
        <f t="shared" si="25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59"/>
        <v>0</v>
      </c>
      <c r="P3942">
        <f t="shared" si="262"/>
        <v>5.5</v>
      </c>
      <c r="Q3942" s="8" t="s">
        <v>8315</v>
      </c>
      <c r="R3942" t="s">
        <v>8316</v>
      </c>
      <c r="S3942" s="14">
        <f t="shared" si="260"/>
        <v>41961.492488425924</v>
      </c>
      <c r="T3942" s="14">
        <f t="shared" si="261"/>
        <v>42006.492488425924</v>
      </c>
      <c r="U3942">
        <f t="shared" si="25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59"/>
        <v>1</v>
      </c>
      <c r="P3943">
        <f t="shared" si="262"/>
        <v>25</v>
      </c>
      <c r="Q3943" s="8" t="s">
        <v>8315</v>
      </c>
      <c r="R3943" t="s">
        <v>8316</v>
      </c>
      <c r="S3943" s="14">
        <f t="shared" si="260"/>
        <v>41940.587233796294</v>
      </c>
      <c r="T3943" s="14">
        <f t="shared" si="261"/>
        <v>41968.041666666672</v>
      </c>
      <c r="U3943">
        <f t="shared" si="25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59"/>
        <v>0</v>
      </c>
      <c r="P3944">
        <f t="shared" si="262"/>
        <v>0</v>
      </c>
      <c r="Q3944" s="8" t="s">
        <v>8315</v>
      </c>
      <c r="R3944" t="s">
        <v>8316</v>
      </c>
      <c r="S3944" s="14">
        <f t="shared" si="260"/>
        <v>42111.904097222221</v>
      </c>
      <c r="T3944" s="14">
        <f t="shared" si="261"/>
        <v>42171.904097222221</v>
      </c>
      <c r="U3944">
        <f t="shared" si="25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59"/>
        <v>36</v>
      </c>
      <c r="P3945">
        <f t="shared" si="262"/>
        <v>137.08000000000001</v>
      </c>
      <c r="Q3945" s="8" t="s">
        <v>8315</v>
      </c>
      <c r="R3945" t="s">
        <v>8316</v>
      </c>
      <c r="S3945" s="14">
        <f t="shared" si="260"/>
        <v>42279.778564814813</v>
      </c>
      <c r="T3945" s="14">
        <f t="shared" si="261"/>
        <v>42310.701388888891</v>
      </c>
      <c r="U3945">
        <f t="shared" si="25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59"/>
        <v>0</v>
      </c>
      <c r="P3946">
        <f t="shared" si="262"/>
        <v>0</v>
      </c>
      <c r="Q3946" s="8" t="s">
        <v>8315</v>
      </c>
      <c r="R3946" t="s">
        <v>8316</v>
      </c>
      <c r="S3946" s="14">
        <f t="shared" si="260"/>
        <v>42213.662905092591</v>
      </c>
      <c r="T3946" s="14">
        <f t="shared" si="261"/>
        <v>42243.662905092591</v>
      </c>
      <c r="U3946">
        <f t="shared" si="25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59"/>
        <v>0</v>
      </c>
      <c r="P3947">
        <f t="shared" si="262"/>
        <v>5</v>
      </c>
      <c r="Q3947" s="8" t="s">
        <v>8315</v>
      </c>
      <c r="R3947" t="s">
        <v>8316</v>
      </c>
      <c r="S3947" s="14">
        <f t="shared" si="260"/>
        <v>42109.801712962959</v>
      </c>
      <c r="T3947" s="14">
        <f t="shared" si="261"/>
        <v>42139.801712962959</v>
      </c>
      <c r="U3947">
        <f t="shared" si="25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59"/>
        <v>3</v>
      </c>
      <c r="P3948">
        <f t="shared" si="262"/>
        <v>39</v>
      </c>
      <c r="Q3948" s="8" t="s">
        <v>8315</v>
      </c>
      <c r="R3948" t="s">
        <v>8316</v>
      </c>
      <c r="S3948" s="14">
        <f t="shared" si="260"/>
        <v>42031.833587962959</v>
      </c>
      <c r="T3948" s="14">
        <f t="shared" si="261"/>
        <v>42063.333333333328</v>
      </c>
      <c r="U3948">
        <f t="shared" si="25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59"/>
        <v>3</v>
      </c>
      <c r="P3949">
        <f t="shared" si="262"/>
        <v>50.5</v>
      </c>
      <c r="Q3949" s="8" t="s">
        <v>8315</v>
      </c>
      <c r="R3949" t="s">
        <v>8316</v>
      </c>
      <c r="S3949" s="14">
        <f t="shared" si="260"/>
        <v>42615.142870370371</v>
      </c>
      <c r="T3949" s="14">
        <f t="shared" si="261"/>
        <v>42645.142870370371</v>
      </c>
      <c r="U3949">
        <f t="shared" si="25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59"/>
        <v>0</v>
      </c>
      <c r="P3950">
        <f t="shared" si="262"/>
        <v>0</v>
      </c>
      <c r="Q3950" s="8" t="s">
        <v>8315</v>
      </c>
      <c r="R3950" t="s">
        <v>8316</v>
      </c>
      <c r="S3950" s="14">
        <f t="shared" si="260"/>
        <v>41829.325497685182</v>
      </c>
      <c r="T3950" s="14">
        <f t="shared" si="261"/>
        <v>41889.325497685182</v>
      </c>
      <c r="U3950">
        <f t="shared" ref="U3950:U4013" si="263">YEAR(S:S)</f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59"/>
        <v>16</v>
      </c>
      <c r="P3951">
        <f t="shared" si="262"/>
        <v>49.28</v>
      </c>
      <c r="Q3951" s="8" t="s">
        <v>8315</v>
      </c>
      <c r="R3951" t="s">
        <v>8316</v>
      </c>
      <c r="S3951" s="14">
        <f t="shared" si="260"/>
        <v>42016.120613425926</v>
      </c>
      <c r="T3951" s="14">
        <f t="shared" si="261"/>
        <v>42046.120613425926</v>
      </c>
      <c r="U3951">
        <f t="shared" si="263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59"/>
        <v>1</v>
      </c>
      <c r="P3952">
        <f t="shared" si="262"/>
        <v>25</v>
      </c>
      <c r="Q3952" s="8" t="s">
        <v>8315</v>
      </c>
      <c r="R3952" t="s">
        <v>8316</v>
      </c>
      <c r="S3952" s="14">
        <f t="shared" si="260"/>
        <v>42439.702314814815</v>
      </c>
      <c r="T3952" s="14">
        <f t="shared" si="261"/>
        <v>42468.774305555555</v>
      </c>
      <c r="U3952">
        <f t="shared" si="263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59"/>
        <v>0</v>
      </c>
      <c r="P3953">
        <f t="shared" si="262"/>
        <v>1</v>
      </c>
      <c r="Q3953" s="8" t="s">
        <v>8315</v>
      </c>
      <c r="R3953" t="s">
        <v>8316</v>
      </c>
      <c r="S3953" s="14">
        <f t="shared" si="260"/>
        <v>42433.825717592597</v>
      </c>
      <c r="T3953" s="14">
        <f t="shared" si="261"/>
        <v>42493.784050925926</v>
      </c>
      <c r="U3953">
        <f t="shared" si="263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59"/>
        <v>0</v>
      </c>
      <c r="P3954">
        <f t="shared" si="262"/>
        <v>25</v>
      </c>
      <c r="Q3954" s="8" t="s">
        <v>8315</v>
      </c>
      <c r="R3954" t="s">
        <v>8316</v>
      </c>
      <c r="S3954" s="14">
        <f t="shared" si="260"/>
        <v>42243.790393518517</v>
      </c>
      <c r="T3954" s="14">
        <f t="shared" si="261"/>
        <v>42303.790393518517</v>
      </c>
      <c r="U3954">
        <f t="shared" si="263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59"/>
        <v>0</v>
      </c>
      <c r="P3955">
        <f t="shared" si="262"/>
        <v>0</v>
      </c>
      <c r="Q3955" s="8" t="s">
        <v>8315</v>
      </c>
      <c r="R3955" t="s">
        <v>8316</v>
      </c>
      <c r="S3955" s="14">
        <f t="shared" si="260"/>
        <v>42550.048449074078</v>
      </c>
      <c r="T3955" s="14">
        <f t="shared" si="261"/>
        <v>42580.978472222225</v>
      </c>
      <c r="U3955">
        <f t="shared" si="263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59"/>
        <v>0</v>
      </c>
      <c r="P3956">
        <f t="shared" si="262"/>
        <v>0</v>
      </c>
      <c r="Q3956" s="8" t="s">
        <v>8315</v>
      </c>
      <c r="R3956" t="s">
        <v>8316</v>
      </c>
      <c r="S3956" s="14">
        <f t="shared" si="260"/>
        <v>41774.651203703703</v>
      </c>
      <c r="T3956" s="14">
        <f t="shared" si="261"/>
        <v>41834.651203703703</v>
      </c>
      <c r="U3956">
        <f t="shared" si="263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59"/>
        <v>24</v>
      </c>
      <c r="P3957">
        <f t="shared" si="262"/>
        <v>53.13</v>
      </c>
      <c r="Q3957" s="8" t="s">
        <v>8315</v>
      </c>
      <c r="R3957" t="s">
        <v>8316</v>
      </c>
      <c r="S3957" s="14">
        <f t="shared" si="260"/>
        <v>42306.848854166667</v>
      </c>
      <c r="T3957" s="14">
        <f t="shared" si="261"/>
        <v>42336.890520833331</v>
      </c>
      <c r="U3957">
        <f t="shared" si="263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59"/>
        <v>0</v>
      </c>
      <c r="P3958">
        <f t="shared" si="262"/>
        <v>0</v>
      </c>
      <c r="Q3958" s="8" t="s">
        <v>8315</v>
      </c>
      <c r="R3958" t="s">
        <v>8316</v>
      </c>
      <c r="S3958" s="14">
        <f t="shared" si="260"/>
        <v>42457.932025462964</v>
      </c>
      <c r="T3958" s="14">
        <f t="shared" si="261"/>
        <v>42485.013888888891</v>
      </c>
      <c r="U3958">
        <f t="shared" si="263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59"/>
        <v>0</v>
      </c>
      <c r="P3959">
        <f t="shared" si="262"/>
        <v>7</v>
      </c>
      <c r="Q3959" s="8" t="s">
        <v>8315</v>
      </c>
      <c r="R3959" t="s">
        <v>8316</v>
      </c>
      <c r="S3959" s="14">
        <f t="shared" si="260"/>
        <v>42513.976319444439</v>
      </c>
      <c r="T3959" s="14">
        <f t="shared" si="261"/>
        <v>42559.976319444439</v>
      </c>
      <c r="U3959">
        <f t="shared" si="263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59"/>
        <v>32</v>
      </c>
      <c r="P3960">
        <f t="shared" si="262"/>
        <v>40.06</v>
      </c>
      <c r="Q3960" s="8" t="s">
        <v>8315</v>
      </c>
      <c r="R3960" t="s">
        <v>8316</v>
      </c>
      <c r="S3960" s="14">
        <f t="shared" si="260"/>
        <v>41816.950370370374</v>
      </c>
      <c r="T3960" s="14">
        <f t="shared" si="261"/>
        <v>41853.583333333336</v>
      </c>
      <c r="U3960">
        <f t="shared" si="263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59"/>
        <v>24</v>
      </c>
      <c r="P3961">
        <f t="shared" si="262"/>
        <v>24.33</v>
      </c>
      <c r="Q3961" s="8" t="s">
        <v>8315</v>
      </c>
      <c r="R3961" t="s">
        <v>8316</v>
      </c>
      <c r="S3961" s="14">
        <f t="shared" si="260"/>
        <v>41880.788842592592</v>
      </c>
      <c r="T3961" s="14">
        <f t="shared" si="261"/>
        <v>41910.788842592592</v>
      </c>
      <c r="U3961">
        <f t="shared" si="263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59"/>
        <v>2</v>
      </c>
      <c r="P3962">
        <f t="shared" si="262"/>
        <v>11.25</v>
      </c>
      <c r="Q3962" s="8" t="s">
        <v>8315</v>
      </c>
      <c r="R3962" t="s">
        <v>8316</v>
      </c>
      <c r="S3962" s="14">
        <f t="shared" si="260"/>
        <v>42342.845555555556</v>
      </c>
      <c r="T3962" s="14">
        <f t="shared" si="261"/>
        <v>42372.845555555556</v>
      </c>
      <c r="U3962">
        <f t="shared" si="263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18">
        <v>5000</v>
      </c>
      <c r="E3963" s="1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59"/>
        <v>0</v>
      </c>
      <c r="P3963">
        <f t="shared" si="262"/>
        <v>10.5</v>
      </c>
      <c r="Q3963" s="8" t="s">
        <v>8315</v>
      </c>
      <c r="R3963" t="s">
        <v>8316</v>
      </c>
      <c r="S3963" s="14">
        <f t="shared" si="260"/>
        <v>41745.891319444447</v>
      </c>
      <c r="T3963" s="14">
        <f t="shared" si="261"/>
        <v>41767.891319444447</v>
      </c>
      <c r="U3963">
        <f t="shared" si="263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18">
        <v>1400</v>
      </c>
      <c r="E3964" s="1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59"/>
        <v>3</v>
      </c>
      <c r="P3964">
        <f t="shared" si="262"/>
        <v>15</v>
      </c>
      <c r="Q3964" s="8" t="s">
        <v>8315</v>
      </c>
      <c r="R3964" t="s">
        <v>8316</v>
      </c>
      <c r="S3964" s="14">
        <f t="shared" si="260"/>
        <v>42311.621458333335</v>
      </c>
      <c r="T3964" s="14">
        <f t="shared" si="261"/>
        <v>42336.621458333335</v>
      </c>
      <c r="U3964">
        <f t="shared" si="263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59"/>
        <v>0</v>
      </c>
      <c r="P3965">
        <f t="shared" si="262"/>
        <v>0</v>
      </c>
      <c r="Q3965" s="8" t="s">
        <v>8315</v>
      </c>
      <c r="R3965" t="s">
        <v>8316</v>
      </c>
      <c r="S3965" s="14">
        <f t="shared" si="260"/>
        <v>42296.154131944444</v>
      </c>
      <c r="T3965" s="14">
        <f t="shared" si="261"/>
        <v>42326.195798611108</v>
      </c>
      <c r="U3965">
        <f t="shared" si="263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59"/>
        <v>6</v>
      </c>
      <c r="P3966">
        <f t="shared" si="262"/>
        <v>42</v>
      </c>
      <c r="Q3966" s="8" t="s">
        <v>8315</v>
      </c>
      <c r="R3966" t="s">
        <v>8316</v>
      </c>
      <c r="S3966" s="14">
        <f t="shared" si="260"/>
        <v>42053.722060185188</v>
      </c>
      <c r="T3966" s="14">
        <f t="shared" si="261"/>
        <v>42113.680393518516</v>
      </c>
      <c r="U3966">
        <f t="shared" si="263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59"/>
        <v>14</v>
      </c>
      <c r="P3967">
        <f t="shared" si="262"/>
        <v>71.25</v>
      </c>
      <c r="Q3967" s="8" t="s">
        <v>8315</v>
      </c>
      <c r="R3967" t="s">
        <v>8316</v>
      </c>
      <c r="S3967" s="14">
        <f t="shared" si="260"/>
        <v>42414.235879629632</v>
      </c>
      <c r="T3967" s="14">
        <f t="shared" si="261"/>
        <v>42474.194212962961</v>
      </c>
      <c r="U3967">
        <f t="shared" si="263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59"/>
        <v>1</v>
      </c>
      <c r="P3968">
        <f t="shared" si="262"/>
        <v>22.5</v>
      </c>
      <c r="Q3968" s="8" t="s">
        <v>8315</v>
      </c>
      <c r="R3968" t="s">
        <v>8316</v>
      </c>
      <c r="S3968" s="14">
        <f t="shared" si="260"/>
        <v>41801.711550925924</v>
      </c>
      <c r="T3968" s="14">
        <f t="shared" si="261"/>
        <v>41844.124305555553</v>
      </c>
      <c r="U3968">
        <f t="shared" si="263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59"/>
        <v>24</v>
      </c>
      <c r="P3969">
        <f t="shared" si="262"/>
        <v>41</v>
      </c>
      <c r="Q3969" s="8" t="s">
        <v>8315</v>
      </c>
      <c r="R3969" t="s">
        <v>8316</v>
      </c>
      <c r="S3969" s="14">
        <f t="shared" si="260"/>
        <v>42770.290590277778</v>
      </c>
      <c r="T3969" s="14">
        <f t="shared" si="261"/>
        <v>42800.290590277778</v>
      </c>
      <c r="U3969">
        <f t="shared" si="263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59"/>
        <v>11</v>
      </c>
      <c r="P3970">
        <f t="shared" si="262"/>
        <v>47.91</v>
      </c>
      <c r="Q3970" s="8" t="s">
        <v>8315</v>
      </c>
      <c r="R3970" t="s">
        <v>8316</v>
      </c>
      <c r="S3970" s="14">
        <f t="shared" si="260"/>
        <v>42452.815659722226</v>
      </c>
      <c r="T3970" s="14">
        <f t="shared" si="261"/>
        <v>42512.815659722226</v>
      </c>
      <c r="U3970">
        <f t="shared" si="263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64">ROUND(E3971/D3971*100,0)</f>
        <v>7</v>
      </c>
      <c r="P3971">
        <f t="shared" si="262"/>
        <v>35.17</v>
      </c>
      <c r="Q3971" s="8" t="s">
        <v>8315</v>
      </c>
      <c r="R3971" t="s">
        <v>8316</v>
      </c>
      <c r="S3971" s="14">
        <f t="shared" ref="S3971:S4034" si="265">(((J3971/60)/60)/24)+DATE(1970,1,1)</f>
        <v>42601.854699074072</v>
      </c>
      <c r="T3971" s="14">
        <f t="shared" ref="T3971:T4034" si="266">(((I3971/60)/60)/24)+DATE(1970,1,1)</f>
        <v>42611.163194444445</v>
      </c>
      <c r="U3971">
        <f t="shared" si="263"/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64"/>
        <v>0</v>
      </c>
      <c r="P3972">
        <f t="shared" si="262"/>
        <v>5.5</v>
      </c>
      <c r="Q3972" s="8" t="s">
        <v>8315</v>
      </c>
      <c r="R3972" t="s">
        <v>8316</v>
      </c>
      <c r="S3972" s="14">
        <f t="shared" si="265"/>
        <v>42447.863553240735</v>
      </c>
      <c r="T3972" s="14">
        <f t="shared" si="266"/>
        <v>42477.863553240735</v>
      </c>
      <c r="U3972">
        <f t="shared" si="26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64"/>
        <v>1</v>
      </c>
      <c r="P3973">
        <f t="shared" si="262"/>
        <v>22.67</v>
      </c>
      <c r="Q3973" s="8" t="s">
        <v>8315</v>
      </c>
      <c r="R3973" t="s">
        <v>8316</v>
      </c>
      <c r="S3973" s="14">
        <f t="shared" si="265"/>
        <v>41811.536180555559</v>
      </c>
      <c r="T3973" s="14">
        <f t="shared" si="266"/>
        <v>41841.536180555559</v>
      </c>
      <c r="U3973">
        <f t="shared" si="26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64"/>
        <v>21</v>
      </c>
      <c r="P3974">
        <f t="shared" si="262"/>
        <v>26.38</v>
      </c>
      <c r="Q3974" s="8" t="s">
        <v>8315</v>
      </c>
      <c r="R3974" t="s">
        <v>8316</v>
      </c>
      <c r="S3974" s="14">
        <f t="shared" si="265"/>
        <v>41981.067523148144</v>
      </c>
      <c r="T3974" s="14">
        <f t="shared" si="266"/>
        <v>42041.067523148144</v>
      </c>
      <c r="U3974">
        <f t="shared" si="26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64"/>
        <v>78</v>
      </c>
      <c r="P3975">
        <f t="shared" si="262"/>
        <v>105.54</v>
      </c>
      <c r="Q3975" s="8" t="s">
        <v>8315</v>
      </c>
      <c r="R3975" t="s">
        <v>8316</v>
      </c>
      <c r="S3975" s="14">
        <f t="shared" si="265"/>
        <v>42469.68414351852</v>
      </c>
      <c r="T3975" s="14">
        <f t="shared" si="266"/>
        <v>42499.166666666672</v>
      </c>
      <c r="U3975">
        <f t="shared" si="26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18">
        <v>1000</v>
      </c>
      <c r="E3976" s="1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64"/>
        <v>32</v>
      </c>
      <c r="P3976">
        <f t="shared" si="262"/>
        <v>29.09</v>
      </c>
      <c r="Q3976" s="8" t="s">
        <v>8315</v>
      </c>
      <c r="R3976" t="s">
        <v>8316</v>
      </c>
      <c r="S3976" s="14">
        <f t="shared" si="265"/>
        <v>42493.546851851846</v>
      </c>
      <c r="T3976" s="14">
        <f t="shared" si="266"/>
        <v>42523.546851851846</v>
      </c>
      <c r="U3976">
        <f t="shared" si="26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64"/>
        <v>0</v>
      </c>
      <c r="P3977">
        <f t="shared" si="262"/>
        <v>0</v>
      </c>
      <c r="Q3977" s="8" t="s">
        <v>8315</v>
      </c>
      <c r="R3977" t="s">
        <v>8316</v>
      </c>
      <c r="S3977" s="14">
        <f t="shared" si="265"/>
        <v>42534.866875</v>
      </c>
      <c r="T3977" s="14">
        <f t="shared" si="266"/>
        <v>42564.866875</v>
      </c>
      <c r="U3977">
        <f t="shared" si="26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64"/>
        <v>48</v>
      </c>
      <c r="P3978">
        <f t="shared" si="262"/>
        <v>62</v>
      </c>
      <c r="Q3978" s="8" t="s">
        <v>8315</v>
      </c>
      <c r="R3978" t="s">
        <v>8316</v>
      </c>
      <c r="S3978" s="14">
        <f t="shared" si="265"/>
        <v>41830.858344907407</v>
      </c>
      <c r="T3978" s="14">
        <f t="shared" si="266"/>
        <v>41852.291666666664</v>
      </c>
      <c r="U3978">
        <f t="shared" si="26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64"/>
        <v>1</v>
      </c>
      <c r="P3979">
        <f t="shared" si="262"/>
        <v>217.5</v>
      </c>
      <c r="Q3979" s="8" t="s">
        <v>8315</v>
      </c>
      <c r="R3979" t="s">
        <v>8316</v>
      </c>
      <c r="S3979" s="14">
        <f t="shared" si="265"/>
        <v>42543.788564814815</v>
      </c>
      <c r="T3979" s="14">
        <f t="shared" si="266"/>
        <v>42573.788564814815</v>
      </c>
      <c r="U3979">
        <f t="shared" si="26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64"/>
        <v>11</v>
      </c>
      <c r="P3980">
        <f t="shared" si="262"/>
        <v>26.75</v>
      </c>
      <c r="Q3980" s="8" t="s">
        <v>8315</v>
      </c>
      <c r="R3980" t="s">
        <v>8316</v>
      </c>
      <c r="S3980" s="14">
        <f t="shared" si="265"/>
        <v>41975.642974537041</v>
      </c>
      <c r="T3980" s="14">
        <f t="shared" si="266"/>
        <v>42035.642974537041</v>
      </c>
      <c r="U3980">
        <f t="shared" si="26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18">
        <v>6000</v>
      </c>
      <c r="E3981" s="1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64"/>
        <v>2</v>
      </c>
      <c r="P3981">
        <f t="shared" si="262"/>
        <v>18.329999999999998</v>
      </c>
      <c r="Q3981" s="8" t="s">
        <v>8315</v>
      </c>
      <c r="R3981" t="s">
        <v>8316</v>
      </c>
      <c r="S3981" s="14">
        <f t="shared" si="265"/>
        <v>42069.903437500005</v>
      </c>
      <c r="T3981" s="14">
        <f t="shared" si="266"/>
        <v>42092.833333333328</v>
      </c>
      <c r="U3981">
        <f t="shared" si="26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64"/>
        <v>18</v>
      </c>
      <c r="P3982">
        <f t="shared" si="262"/>
        <v>64.290000000000006</v>
      </c>
      <c r="Q3982" s="8" t="s">
        <v>8315</v>
      </c>
      <c r="R3982" t="s">
        <v>8316</v>
      </c>
      <c r="S3982" s="14">
        <f t="shared" si="265"/>
        <v>41795.598923611113</v>
      </c>
      <c r="T3982" s="14">
        <f t="shared" si="266"/>
        <v>41825.598923611113</v>
      </c>
      <c r="U3982">
        <f t="shared" si="26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64"/>
        <v>4</v>
      </c>
      <c r="P3983">
        <f t="shared" si="262"/>
        <v>175</v>
      </c>
      <c r="Q3983" s="8" t="s">
        <v>8315</v>
      </c>
      <c r="R3983" t="s">
        <v>8316</v>
      </c>
      <c r="S3983" s="14">
        <f t="shared" si="265"/>
        <v>42508.179965277777</v>
      </c>
      <c r="T3983" s="14">
        <f t="shared" si="266"/>
        <v>42568.179965277777</v>
      </c>
      <c r="U3983">
        <f t="shared" si="26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18">
        <v>850</v>
      </c>
      <c r="E3984" s="1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64"/>
        <v>20</v>
      </c>
      <c r="P3984">
        <f t="shared" si="262"/>
        <v>34</v>
      </c>
      <c r="Q3984" s="8" t="s">
        <v>8315</v>
      </c>
      <c r="R3984" t="s">
        <v>8316</v>
      </c>
      <c r="S3984" s="14">
        <f t="shared" si="265"/>
        <v>42132.809953703705</v>
      </c>
      <c r="T3984" s="14">
        <f t="shared" si="266"/>
        <v>42192.809953703705</v>
      </c>
      <c r="U3984">
        <f t="shared" si="26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64"/>
        <v>35</v>
      </c>
      <c r="P3985">
        <f t="shared" si="262"/>
        <v>84.28</v>
      </c>
      <c r="Q3985" s="8" t="s">
        <v>8315</v>
      </c>
      <c r="R3985" t="s">
        <v>8316</v>
      </c>
      <c r="S3985" s="14">
        <f t="shared" si="265"/>
        <v>41747.86986111111</v>
      </c>
      <c r="T3985" s="14">
        <f t="shared" si="266"/>
        <v>41779.290972222225</v>
      </c>
      <c r="U3985">
        <f t="shared" si="26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18">
        <v>1500</v>
      </c>
      <c r="E3986" s="1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64"/>
        <v>6</v>
      </c>
      <c r="P3986">
        <f t="shared" si="262"/>
        <v>9.5</v>
      </c>
      <c r="Q3986" s="8" t="s">
        <v>8315</v>
      </c>
      <c r="R3986" t="s">
        <v>8316</v>
      </c>
      <c r="S3986" s="14">
        <f t="shared" si="265"/>
        <v>41920.963472222218</v>
      </c>
      <c r="T3986" s="14">
        <f t="shared" si="266"/>
        <v>41951</v>
      </c>
      <c r="U3986">
        <f t="shared" si="26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64"/>
        <v>32</v>
      </c>
      <c r="P3987">
        <f t="shared" si="262"/>
        <v>33.74</v>
      </c>
      <c r="Q3987" s="8" t="s">
        <v>8315</v>
      </c>
      <c r="R3987" t="s">
        <v>8316</v>
      </c>
      <c r="S3987" s="14">
        <f t="shared" si="265"/>
        <v>42399.707407407404</v>
      </c>
      <c r="T3987" s="14">
        <f t="shared" si="266"/>
        <v>42420.878472222219</v>
      </c>
      <c r="U3987">
        <f t="shared" si="26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18">
        <v>5000</v>
      </c>
      <c r="E3988" s="1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64"/>
        <v>10</v>
      </c>
      <c r="P3988">
        <f t="shared" si="262"/>
        <v>37.54</v>
      </c>
      <c r="Q3988" s="8" t="s">
        <v>8315</v>
      </c>
      <c r="R3988" t="s">
        <v>8316</v>
      </c>
      <c r="S3988" s="14">
        <f t="shared" si="265"/>
        <v>42467.548541666663</v>
      </c>
      <c r="T3988" s="14">
        <f t="shared" si="266"/>
        <v>42496.544444444444</v>
      </c>
      <c r="U3988">
        <f t="shared" si="26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18">
        <v>400</v>
      </c>
      <c r="E3989" s="1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64"/>
        <v>38</v>
      </c>
      <c r="P3989">
        <f t="shared" si="262"/>
        <v>11.62</v>
      </c>
      <c r="Q3989" s="8" t="s">
        <v>8315</v>
      </c>
      <c r="R3989" t="s">
        <v>8316</v>
      </c>
      <c r="S3989" s="14">
        <f t="shared" si="265"/>
        <v>41765.92465277778</v>
      </c>
      <c r="T3989" s="14">
        <f t="shared" si="266"/>
        <v>41775.92465277778</v>
      </c>
      <c r="U3989">
        <f t="shared" si="26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64"/>
        <v>2</v>
      </c>
      <c r="P3990">
        <f t="shared" si="262"/>
        <v>8</v>
      </c>
      <c r="Q3990" s="8" t="s">
        <v>8315</v>
      </c>
      <c r="R3990" t="s">
        <v>8316</v>
      </c>
      <c r="S3990" s="14">
        <f t="shared" si="265"/>
        <v>42230.08116898148</v>
      </c>
      <c r="T3990" s="14">
        <f t="shared" si="266"/>
        <v>42245.08116898148</v>
      </c>
      <c r="U3990">
        <f t="shared" si="26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64"/>
        <v>0</v>
      </c>
      <c r="P3991">
        <f t="shared" si="262"/>
        <v>0</v>
      </c>
      <c r="Q3991" s="8" t="s">
        <v>8315</v>
      </c>
      <c r="R3991" t="s">
        <v>8316</v>
      </c>
      <c r="S3991" s="14">
        <f t="shared" si="265"/>
        <v>42286.749780092592</v>
      </c>
      <c r="T3991" s="14">
        <f t="shared" si="266"/>
        <v>42316.791446759264</v>
      </c>
      <c r="U3991">
        <f t="shared" si="26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18">
        <v>1650</v>
      </c>
      <c r="E3992" s="1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64"/>
        <v>4</v>
      </c>
      <c r="P3992">
        <f t="shared" si="262"/>
        <v>23</v>
      </c>
      <c r="Q3992" s="8" t="s">
        <v>8315</v>
      </c>
      <c r="R3992" t="s">
        <v>8316</v>
      </c>
      <c r="S3992" s="14">
        <f t="shared" si="265"/>
        <v>42401.672372685185</v>
      </c>
      <c r="T3992" s="14">
        <f t="shared" si="266"/>
        <v>42431.672372685185</v>
      </c>
      <c r="U3992">
        <f t="shared" si="26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64"/>
        <v>20</v>
      </c>
      <c r="P3993">
        <f t="shared" si="262"/>
        <v>100</v>
      </c>
      <c r="Q3993" s="8" t="s">
        <v>8315</v>
      </c>
      <c r="R3993" t="s">
        <v>8316</v>
      </c>
      <c r="S3993" s="14">
        <f t="shared" si="265"/>
        <v>42125.644467592589</v>
      </c>
      <c r="T3993" s="14">
        <f t="shared" si="266"/>
        <v>42155.644467592589</v>
      </c>
      <c r="U3993">
        <f t="shared" si="26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64"/>
        <v>5</v>
      </c>
      <c r="P3994">
        <f t="shared" si="262"/>
        <v>60.11</v>
      </c>
      <c r="Q3994" s="8" t="s">
        <v>8315</v>
      </c>
      <c r="R3994" t="s">
        <v>8316</v>
      </c>
      <c r="S3994" s="14">
        <f t="shared" si="265"/>
        <v>42289.94049768518</v>
      </c>
      <c r="T3994" s="14">
        <f t="shared" si="266"/>
        <v>42349.982164351852</v>
      </c>
      <c r="U3994">
        <f t="shared" si="26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64"/>
        <v>0</v>
      </c>
      <c r="P3995">
        <f t="shared" si="262"/>
        <v>3</v>
      </c>
      <c r="Q3995" s="8" t="s">
        <v>8315</v>
      </c>
      <c r="R3995" t="s">
        <v>8316</v>
      </c>
      <c r="S3995" s="14">
        <f t="shared" si="265"/>
        <v>42107.864722222221</v>
      </c>
      <c r="T3995" s="14">
        <f t="shared" si="266"/>
        <v>42137.864722222221</v>
      </c>
      <c r="U3995">
        <f t="shared" si="26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64"/>
        <v>0</v>
      </c>
      <c r="P3996">
        <f t="shared" si="262"/>
        <v>5</v>
      </c>
      <c r="Q3996" s="8" t="s">
        <v>8315</v>
      </c>
      <c r="R3996" t="s">
        <v>8316</v>
      </c>
      <c r="S3996" s="14">
        <f t="shared" si="265"/>
        <v>41809.389930555553</v>
      </c>
      <c r="T3996" s="14">
        <f t="shared" si="266"/>
        <v>41839.389930555553</v>
      </c>
      <c r="U3996">
        <f t="shared" si="26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18">
        <v>200</v>
      </c>
      <c r="E3997" s="1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64"/>
        <v>35</v>
      </c>
      <c r="P3997">
        <f t="shared" ref="P3997:P4060" si="267">IFERROR(ROUND(E3997/L3997,2),0)</f>
        <v>17.5</v>
      </c>
      <c r="Q3997" s="8" t="s">
        <v>8315</v>
      </c>
      <c r="R3997" t="s">
        <v>8316</v>
      </c>
      <c r="S3997" s="14">
        <f t="shared" si="265"/>
        <v>42019.683761574073</v>
      </c>
      <c r="T3997" s="14">
        <f t="shared" si="266"/>
        <v>42049.477083333331</v>
      </c>
      <c r="U3997">
        <f t="shared" si="26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64"/>
        <v>17</v>
      </c>
      <c r="P3998">
        <f t="shared" si="267"/>
        <v>29.24</v>
      </c>
      <c r="Q3998" s="8" t="s">
        <v>8315</v>
      </c>
      <c r="R3998" t="s">
        <v>8316</v>
      </c>
      <c r="S3998" s="14">
        <f t="shared" si="265"/>
        <v>41950.26694444444</v>
      </c>
      <c r="T3998" s="14">
        <f t="shared" si="266"/>
        <v>41963.669444444444</v>
      </c>
      <c r="U3998">
        <f t="shared" si="26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18">
        <v>3000</v>
      </c>
      <c r="E3999" s="1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64"/>
        <v>0</v>
      </c>
      <c r="P3999">
        <f t="shared" si="267"/>
        <v>0</v>
      </c>
      <c r="Q3999" s="8" t="s">
        <v>8315</v>
      </c>
      <c r="R3999" t="s">
        <v>8316</v>
      </c>
      <c r="S3999" s="14">
        <f t="shared" si="265"/>
        <v>42069.391446759255</v>
      </c>
      <c r="T3999" s="14">
        <f t="shared" si="266"/>
        <v>42099.349780092598</v>
      </c>
      <c r="U3999">
        <f t="shared" si="26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64"/>
        <v>57</v>
      </c>
      <c r="P4000">
        <f t="shared" si="267"/>
        <v>59.58</v>
      </c>
      <c r="Q4000" s="8" t="s">
        <v>8315</v>
      </c>
      <c r="R4000" t="s">
        <v>8316</v>
      </c>
      <c r="S4000" s="14">
        <f t="shared" si="265"/>
        <v>42061.963263888887</v>
      </c>
      <c r="T4000" s="14">
        <f t="shared" si="266"/>
        <v>42091.921597222223</v>
      </c>
      <c r="U4000">
        <f t="shared" si="26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64"/>
        <v>17</v>
      </c>
      <c r="P4001">
        <f t="shared" si="267"/>
        <v>82.57</v>
      </c>
      <c r="Q4001" s="8" t="s">
        <v>8315</v>
      </c>
      <c r="R4001" t="s">
        <v>8316</v>
      </c>
      <c r="S4001" s="14">
        <f t="shared" si="265"/>
        <v>41842.828680555554</v>
      </c>
      <c r="T4001" s="14">
        <f t="shared" si="266"/>
        <v>41882.827650462961</v>
      </c>
      <c r="U4001">
        <f t="shared" si="26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64"/>
        <v>0</v>
      </c>
      <c r="P4002">
        <f t="shared" si="267"/>
        <v>10</v>
      </c>
      <c r="Q4002" s="8" t="s">
        <v>8315</v>
      </c>
      <c r="R4002" t="s">
        <v>8316</v>
      </c>
      <c r="S4002" s="14">
        <f t="shared" si="265"/>
        <v>42437.64534722222</v>
      </c>
      <c r="T4002" s="14">
        <f t="shared" si="266"/>
        <v>42497.603680555556</v>
      </c>
      <c r="U4002">
        <f t="shared" si="26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18">
        <v>1200</v>
      </c>
      <c r="E4003" s="1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64"/>
        <v>38</v>
      </c>
      <c r="P4003">
        <f t="shared" si="267"/>
        <v>32.36</v>
      </c>
      <c r="Q4003" s="8" t="s">
        <v>8315</v>
      </c>
      <c r="R4003" t="s">
        <v>8316</v>
      </c>
      <c r="S4003" s="14">
        <f t="shared" si="265"/>
        <v>42775.964212962965</v>
      </c>
      <c r="T4003" s="14">
        <f t="shared" si="266"/>
        <v>42795.791666666672</v>
      </c>
      <c r="U4003">
        <f t="shared" si="26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64"/>
        <v>2</v>
      </c>
      <c r="P4004">
        <f t="shared" si="267"/>
        <v>5.75</v>
      </c>
      <c r="Q4004" s="8" t="s">
        <v>8315</v>
      </c>
      <c r="R4004" t="s">
        <v>8316</v>
      </c>
      <c r="S4004" s="14">
        <f t="shared" si="265"/>
        <v>41879.043530092589</v>
      </c>
      <c r="T4004" s="14">
        <f t="shared" si="266"/>
        <v>41909.043530092589</v>
      </c>
      <c r="U4004">
        <f t="shared" si="26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64"/>
        <v>10</v>
      </c>
      <c r="P4005">
        <f t="shared" si="267"/>
        <v>100.5</v>
      </c>
      <c r="Q4005" s="8" t="s">
        <v>8315</v>
      </c>
      <c r="R4005" t="s">
        <v>8316</v>
      </c>
      <c r="S4005" s="14">
        <f t="shared" si="265"/>
        <v>42020.587349537032</v>
      </c>
      <c r="T4005" s="14">
        <f t="shared" si="266"/>
        <v>42050.587349537032</v>
      </c>
      <c r="U4005">
        <f t="shared" si="26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 s="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64"/>
        <v>0</v>
      </c>
      <c r="P4006">
        <f t="shared" si="267"/>
        <v>1</v>
      </c>
      <c r="Q4006" s="8" t="s">
        <v>8315</v>
      </c>
      <c r="R4006" t="s">
        <v>8316</v>
      </c>
      <c r="S4006" s="14">
        <f t="shared" si="265"/>
        <v>41890.16269675926</v>
      </c>
      <c r="T4006" s="14">
        <f t="shared" si="266"/>
        <v>41920.16269675926</v>
      </c>
      <c r="U4006">
        <f t="shared" si="26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64"/>
        <v>1</v>
      </c>
      <c r="P4007">
        <f t="shared" si="267"/>
        <v>20</v>
      </c>
      <c r="Q4007" s="8" t="s">
        <v>8315</v>
      </c>
      <c r="R4007" t="s">
        <v>8316</v>
      </c>
      <c r="S4007" s="14">
        <f t="shared" si="265"/>
        <v>41872.807696759257</v>
      </c>
      <c r="T4007" s="14">
        <f t="shared" si="266"/>
        <v>41932.807696759257</v>
      </c>
      <c r="U4007">
        <f t="shared" si="26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64"/>
        <v>0</v>
      </c>
      <c r="P4008">
        <f t="shared" si="267"/>
        <v>2</v>
      </c>
      <c r="Q4008" s="8" t="s">
        <v>8315</v>
      </c>
      <c r="R4008" t="s">
        <v>8316</v>
      </c>
      <c r="S4008" s="14">
        <f t="shared" si="265"/>
        <v>42391.772997685184</v>
      </c>
      <c r="T4008" s="14">
        <f t="shared" si="266"/>
        <v>42416.772997685184</v>
      </c>
      <c r="U4008">
        <f t="shared" si="26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64"/>
        <v>0</v>
      </c>
      <c r="P4009">
        <f t="shared" si="267"/>
        <v>5</v>
      </c>
      <c r="Q4009" s="8" t="s">
        <v>8315</v>
      </c>
      <c r="R4009" t="s">
        <v>8316</v>
      </c>
      <c r="S4009" s="14">
        <f t="shared" si="265"/>
        <v>41848.772928240738</v>
      </c>
      <c r="T4009" s="14">
        <f t="shared" si="266"/>
        <v>41877.686111111114</v>
      </c>
      <c r="U4009">
        <f t="shared" si="26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18">
        <v>1000</v>
      </c>
      <c r="E4010" s="1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64"/>
        <v>6</v>
      </c>
      <c r="P4010">
        <f t="shared" si="267"/>
        <v>15</v>
      </c>
      <c r="Q4010" s="8" t="s">
        <v>8315</v>
      </c>
      <c r="R4010" t="s">
        <v>8316</v>
      </c>
      <c r="S4010" s="14">
        <f t="shared" si="265"/>
        <v>42177.964201388888</v>
      </c>
      <c r="T4010" s="14">
        <f t="shared" si="266"/>
        <v>42207.964201388888</v>
      </c>
      <c r="U4010">
        <f t="shared" si="26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18">
        <v>1930</v>
      </c>
      <c r="E4011" s="1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64"/>
        <v>4</v>
      </c>
      <c r="P4011">
        <f t="shared" si="267"/>
        <v>25</v>
      </c>
      <c r="Q4011" s="8" t="s">
        <v>8315</v>
      </c>
      <c r="R4011" t="s">
        <v>8316</v>
      </c>
      <c r="S4011" s="14">
        <f t="shared" si="265"/>
        <v>41851.700925925928</v>
      </c>
      <c r="T4011" s="14">
        <f t="shared" si="266"/>
        <v>41891.700925925928</v>
      </c>
      <c r="U4011">
        <f t="shared" si="26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64"/>
        <v>24</v>
      </c>
      <c r="P4012">
        <f t="shared" si="267"/>
        <v>45.84</v>
      </c>
      <c r="Q4012" s="8" t="s">
        <v>8315</v>
      </c>
      <c r="R4012" t="s">
        <v>8316</v>
      </c>
      <c r="S4012" s="14">
        <f t="shared" si="265"/>
        <v>41921.770439814813</v>
      </c>
      <c r="T4012" s="14">
        <f t="shared" si="266"/>
        <v>41938.770439814813</v>
      </c>
      <c r="U4012">
        <f t="shared" si="26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18">
        <v>250</v>
      </c>
      <c r="E4013" s="1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64"/>
        <v>8</v>
      </c>
      <c r="P4013">
        <f t="shared" si="267"/>
        <v>4.75</v>
      </c>
      <c r="Q4013" s="8" t="s">
        <v>8315</v>
      </c>
      <c r="R4013" t="s">
        <v>8316</v>
      </c>
      <c r="S4013" s="14">
        <f t="shared" si="265"/>
        <v>42002.54488425926</v>
      </c>
      <c r="T4013" s="14">
        <f t="shared" si="266"/>
        <v>42032.54488425926</v>
      </c>
      <c r="U4013">
        <f t="shared" si="26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18">
        <v>575</v>
      </c>
      <c r="E4014" s="1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64"/>
        <v>0</v>
      </c>
      <c r="P4014">
        <f t="shared" si="267"/>
        <v>0</v>
      </c>
      <c r="Q4014" s="8" t="s">
        <v>8315</v>
      </c>
      <c r="R4014" t="s">
        <v>8316</v>
      </c>
      <c r="S4014" s="14">
        <f t="shared" si="265"/>
        <v>42096.544548611113</v>
      </c>
      <c r="T4014" s="14">
        <f t="shared" si="266"/>
        <v>42126.544548611113</v>
      </c>
      <c r="U4014">
        <f t="shared" ref="U4014:U4077" si="268">YEAR(S:S)</f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64"/>
        <v>1</v>
      </c>
      <c r="P4015">
        <f t="shared" si="267"/>
        <v>13</v>
      </c>
      <c r="Q4015" s="8" t="s">
        <v>8315</v>
      </c>
      <c r="R4015" t="s">
        <v>8316</v>
      </c>
      <c r="S4015" s="14">
        <f t="shared" si="265"/>
        <v>42021.301192129627</v>
      </c>
      <c r="T4015" s="14">
        <f t="shared" si="266"/>
        <v>42051.301192129627</v>
      </c>
      <c r="U4015">
        <f t="shared" si="268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64"/>
        <v>0</v>
      </c>
      <c r="P4016">
        <f t="shared" si="267"/>
        <v>0</v>
      </c>
      <c r="Q4016" s="8" t="s">
        <v>8315</v>
      </c>
      <c r="R4016" t="s">
        <v>8316</v>
      </c>
      <c r="S4016" s="14">
        <f t="shared" si="265"/>
        <v>42419.246168981481</v>
      </c>
      <c r="T4016" s="14">
        <f t="shared" si="266"/>
        <v>42434.246168981481</v>
      </c>
      <c r="U4016">
        <f t="shared" si="268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64"/>
        <v>0</v>
      </c>
      <c r="P4017">
        <f t="shared" si="267"/>
        <v>1</v>
      </c>
      <c r="Q4017" s="8" t="s">
        <v>8315</v>
      </c>
      <c r="R4017" t="s">
        <v>8316</v>
      </c>
      <c r="S4017" s="14">
        <f t="shared" si="265"/>
        <v>42174.780821759254</v>
      </c>
      <c r="T4017" s="14">
        <f t="shared" si="266"/>
        <v>42204.780821759254</v>
      </c>
      <c r="U4017">
        <f t="shared" si="268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18">
        <v>500</v>
      </c>
      <c r="E4018" s="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64"/>
        <v>14</v>
      </c>
      <c r="P4018">
        <f t="shared" si="267"/>
        <v>10</v>
      </c>
      <c r="Q4018" s="8" t="s">
        <v>8315</v>
      </c>
      <c r="R4018" t="s">
        <v>8316</v>
      </c>
      <c r="S4018" s="14">
        <f t="shared" si="265"/>
        <v>41869.872685185182</v>
      </c>
      <c r="T4018" s="14">
        <f t="shared" si="266"/>
        <v>41899.872685185182</v>
      </c>
      <c r="U4018">
        <f t="shared" si="268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64"/>
        <v>1</v>
      </c>
      <c r="P4019">
        <f t="shared" si="267"/>
        <v>52.5</v>
      </c>
      <c r="Q4019" s="8" t="s">
        <v>8315</v>
      </c>
      <c r="R4019" t="s">
        <v>8316</v>
      </c>
      <c r="S4019" s="14">
        <f t="shared" si="265"/>
        <v>41856.672152777777</v>
      </c>
      <c r="T4019" s="14">
        <f t="shared" si="266"/>
        <v>41886.672152777777</v>
      </c>
      <c r="U4019">
        <f t="shared" si="268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18">
        <v>1500</v>
      </c>
      <c r="E4020" s="1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64"/>
        <v>9</v>
      </c>
      <c r="P4020">
        <f t="shared" si="267"/>
        <v>32.5</v>
      </c>
      <c r="Q4020" s="8" t="s">
        <v>8315</v>
      </c>
      <c r="R4020" t="s">
        <v>8316</v>
      </c>
      <c r="S4020" s="14">
        <f t="shared" si="265"/>
        <v>42620.91097222222</v>
      </c>
      <c r="T4020" s="14">
        <f t="shared" si="266"/>
        <v>42650.91097222222</v>
      </c>
      <c r="U4020">
        <f t="shared" si="268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64"/>
        <v>1</v>
      </c>
      <c r="P4021">
        <f t="shared" si="267"/>
        <v>7.25</v>
      </c>
      <c r="Q4021" s="8" t="s">
        <v>8315</v>
      </c>
      <c r="R4021" t="s">
        <v>8316</v>
      </c>
      <c r="S4021" s="14">
        <f t="shared" si="265"/>
        <v>42417.675879629634</v>
      </c>
      <c r="T4021" s="14">
        <f t="shared" si="266"/>
        <v>42475.686111111107</v>
      </c>
      <c r="U4021">
        <f t="shared" si="268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64"/>
        <v>17</v>
      </c>
      <c r="P4022">
        <f t="shared" si="267"/>
        <v>33.33</v>
      </c>
      <c r="Q4022" s="8" t="s">
        <v>8315</v>
      </c>
      <c r="R4022" t="s">
        <v>8316</v>
      </c>
      <c r="S4022" s="14">
        <f t="shared" si="265"/>
        <v>42057.190960648149</v>
      </c>
      <c r="T4022" s="14">
        <f t="shared" si="266"/>
        <v>42087.149293981478</v>
      </c>
      <c r="U4022">
        <f t="shared" si="268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64"/>
        <v>1</v>
      </c>
      <c r="P4023">
        <f t="shared" si="267"/>
        <v>62.5</v>
      </c>
      <c r="Q4023" s="8" t="s">
        <v>8315</v>
      </c>
      <c r="R4023" t="s">
        <v>8316</v>
      </c>
      <c r="S4023" s="14">
        <f t="shared" si="265"/>
        <v>41878.911550925928</v>
      </c>
      <c r="T4023" s="14">
        <f t="shared" si="266"/>
        <v>41938.911550925928</v>
      </c>
      <c r="U4023">
        <f t="shared" si="268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64"/>
        <v>70</v>
      </c>
      <c r="P4024">
        <f t="shared" si="267"/>
        <v>63.56</v>
      </c>
      <c r="Q4024" s="8" t="s">
        <v>8315</v>
      </c>
      <c r="R4024" t="s">
        <v>8316</v>
      </c>
      <c r="S4024" s="14">
        <f t="shared" si="265"/>
        <v>41990.584108796291</v>
      </c>
      <c r="T4024" s="14">
        <f t="shared" si="266"/>
        <v>42036.120833333334</v>
      </c>
      <c r="U4024">
        <f t="shared" si="268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64"/>
        <v>0</v>
      </c>
      <c r="P4025">
        <f t="shared" si="267"/>
        <v>0</v>
      </c>
      <c r="Q4025" s="8" t="s">
        <v>8315</v>
      </c>
      <c r="R4025" t="s">
        <v>8316</v>
      </c>
      <c r="S4025" s="14">
        <f t="shared" si="265"/>
        <v>42408.999571759254</v>
      </c>
      <c r="T4025" s="14">
        <f t="shared" si="266"/>
        <v>42453.957905092597</v>
      </c>
      <c r="U4025">
        <f t="shared" si="268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64"/>
        <v>1</v>
      </c>
      <c r="P4026">
        <f t="shared" si="267"/>
        <v>10</v>
      </c>
      <c r="Q4026" s="8" t="s">
        <v>8315</v>
      </c>
      <c r="R4026" t="s">
        <v>8316</v>
      </c>
      <c r="S4026" s="14">
        <f t="shared" si="265"/>
        <v>42217.670104166667</v>
      </c>
      <c r="T4026" s="14">
        <f t="shared" si="266"/>
        <v>42247.670104166667</v>
      </c>
      <c r="U4026">
        <f t="shared" si="268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64"/>
        <v>5</v>
      </c>
      <c r="P4027">
        <f t="shared" si="267"/>
        <v>62.5</v>
      </c>
      <c r="Q4027" s="8" t="s">
        <v>8315</v>
      </c>
      <c r="R4027" t="s">
        <v>8316</v>
      </c>
      <c r="S4027" s="14">
        <f t="shared" si="265"/>
        <v>42151.237685185188</v>
      </c>
      <c r="T4027" s="14">
        <f t="shared" si="266"/>
        <v>42211.237685185188</v>
      </c>
      <c r="U4027">
        <f t="shared" si="268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64"/>
        <v>0</v>
      </c>
      <c r="P4028">
        <f t="shared" si="267"/>
        <v>0</v>
      </c>
      <c r="Q4028" s="8" t="s">
        <v>8315</v>
      </c>
      <c r="R4028" t="s">
        <v>8316</v>
      </c>
      <c r="S4028" s="14">
        <f t="shared" si="265"/>
        <v>42282.655543981484</v>
      </c>
      <c r="T4028" s="14">
        <f t="shared" si="266"/>
        <v>42342.697210648148</v>
      </c>
      <c r="U4028">
        <f t="shared" si="268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64"/>
        <v>7</v>
      </c>
      <c r="P4029">
        <f t="shared" si="267"/>
        <v>30.71</v>
      </c>
      <c r="Q4029" s="8" t="s">
        <v>8315</v>
      </c>
      <c r="R4029" t="s">
        <v>8316</v>
      </c>
      <c r="S4029" s="14">
        <f t="shared" si="265"/>
        <v>42768.97084490741</v>
      </c>
      <c r="T4029" s="14">
        <f t="shared" si="266"/>
        <v>42789.041666666672</v>
      </c>
      <c r="U4029">
        <f t="shared" si="268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64"/>
        <v>28</v>
      </c>
      <c r="P4030">
        <f t="shared" si="267"/>
        <v>51</v>
      </c>
      <c r="Q4030" s="8" t="s">
        <v>8315</v>
      </c>
      <c r="R4030" t="s">
        <v>8316</v>
      </c>
      <c r="S4030" s="14">
        <f t="shared" si="265"/>
        <v>41765.938657407409</v>
      </c>
      <c r="T4030" s="14">
        <f t="shared" si="266"/>
        <v>41795.938657407409</v>
      </c>
      <c r="U4030">
        <f t="shared" si="268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64"/>
        <v>0</v>
      </c>
      <c r="P4031">
        <f t="shared" si="267"/>
        <v>0</v>
      </c>
      <c r="Q4031" s="8" t="s">
        <v>8315</v>
      </c>
      <c r="R4031" t="s">
        <v>8316</v>
      </c>
      <c r="S4031" s="14">
        <f t="shared" si="265"/>
        <v>42322.025115740747</v>
      </c>
      <c r="T4031" s="14">
        <f t="shared" si="266"/>
        <v>42352.025115740747</v>
      </c>
      <c r="U4031">
        <f t="shared" si="268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64"/>
        <v>16</v>
      </c>
      <c r="P4032">
        <f t="shared" si="267"/>
        <v>66.67</v>
      </c>
      <c r="Q4032" s="8" t="s">
        <v>8315</v>
      </c>
      <c r="R4032" t="s">
        <v>8316</v>
      </c>
      <c r="S4032" s="14">
        <f t="shared" si="265"/>
        <v>42374.655081018514</v>
      </c>
      <c r="T4032" s="14">
        <f t="shared" si="266"/>
        <v>42403.784027777772</v>
      </c>
      <c r="U4032">
        <f t="shared" si="268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64"/>
        <v>0</v>
      </c>
      <c r="P4033">
        <f t="shared" si="267"/>
        <v>0</v>
      </c>
      <c r="Q4033" s="8" t="s">
        <v>8315</v>
      </c>
      <c r="R4033" t="s">
        <v>8316</v>
      </c>
      <c r="S4033" s="14">
        <f t="shared" si="265"/>
        <v>41941.585231481484</v>
      </c>
      <c r="T4033" s="14">
        <f t="shared" si="266"/>
        <v>41991.626898148148</v>
      </c>
      <c r="U4033">
        <f t="shared" si="268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64"/>
        <v>7</v>
      </c>
      <c r="P4034">
        <f t="shared" si="267"/>
        <v>59</v>
      </c>
      <c r="Q4034" s="8" t="s">
        <v>8315</v>
      </c>
      <c r="R4034" t="s">
        <v>8316</v>
      </c>
      <c r="S4034" s="14">
        <f t="shared" si="265"/>
        <v>42293.809212962966</v>
      </c>
      <c r="T4034" s="14">
        <f t="shared" si="266"/>
        <v>42353.85087962963</v>
      </c>
      <c r="U4034">
        <f t="shared" si="268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18">
        <v>23900</v>
      </c>
      <c r="E4035" s="1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69">ROUND(E4035/D4035*100,0)</f>
        <v>26</v>
      </c>
      <c r="P4035">
        <f t="shared" si="267"/>
        <v>65.34</v>
      </c>
      <c r="Q4035" s="8" t="s">
        <v>8315</v>
      </c>
      <c r="R4035" t="s">
        <v>8316</v>
      </c>
      <c r="S4035" s="14">
        <f t="shared" ref="S4035:S4098" si="270">(((J4035/60)/60)/24)+DATE(1970,1,1)</f>
        <v>42614.268796296295</v>
      </c>
      <c r="T4035" s="14">
        <f t="shared" ref="T4035:T4098" si="271">(((I4035/60)/60)/24)+DATE(1970,1,1)</f>
        <v>42645.375</v>
      </c>
      <c r="U4035">
        <f t="shared" si="268"/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69"/>
        <v>1</v>
      </c>
      <c r="P4036">
        <f t="shared" si="267"/>
        <v>100</v>
      </c>
      <c r="Q4036" s="8" t="s">
        <v>8315</v>
      </c>
      <c r="R4036" t="s">
        <v>8316</v>
      </c>
      <c r="S4036" s="14">
        <f t="shared" si="270"/>
        <v>42067.947337962964</v>
      </c>
      <c r="T4036" s="14">
        <f t="shared" si="271"/>
        <v>42097.905671296292</v>
      </c>
      <c r="U4036">
        <f t="shared" si="26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69"/>
        <v>37</v>
      </c>
      <c r="P4037">
        <f t="shared" si="267"/>
        <v>147.4</v>
      </c>
      <c r="Q4037" s="8" t="s">
        <v>8315</v>
      </c>
      <c r="R4037" t="s">
        <v>8316</v>
      </c>
      <c r="S4037" s="14">
        <f t="shared" si="270"/>
        <v>41903.882951388885</v>
      </c>
      <c r="T4037" s="14">
        <f t="shared" si="271"/>
        <v>41933.882951388885</v>
      </c>
      <c r="U4037">
        <f t="shared" si="26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69"/>
        <v>47</v>
      </c>
      <c r="P4038">
        <f t="shared" si="267"/>
        <v>166.06</v>
      </c>
      <c r="Q4038" s="8" t="s">
        <v>8315</v>
      </c>
      <c r="R4038" t="s">
        <v>8316</v>
      </c>
      <c r="S4038" s="14">
        <f t="shared" si="270"/>
        <v>41804.937083333331</v>
      </c>
      <c r="T4038" s="14">
        <f t="shared" si="271"/>
        <v>41821.9375</v>
      </c>
      <c r="U4038">
        <f t="shared" si="26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69"/>
        <v>11</v>
      </c>
      <c r="P4039">
        <f t="shared" si="267"/>
        <v>40</v>
      </c>
      <c r="Q4039" s="8" t="s">
        <v>8315</v>
      </c>
      <c r="R4039" t="s">
        <v>8316</v>
      </c>
      <c r="S4039" s="14">
        <f t="shared" si="270"/>
        <v>42497.070775462969</v>
      </c>
      <c r="T4039" s="14">
        <f t="shared" si="271"/>
        <v>42514.600694444445</v>
      </c>
      <c r="U4039">
        <f t="shared" si="26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69"/>
        <v>12</v>
      </c>
      <c r="P4040">
        <f t="shared" si="267"/>
        <v>75.25</v>
      </c>
      <c r="Q4040" s="8" t="s">
        <v>8315</v>
      </c>
      <c r="R4040" t="s">
        <v>8316</v>
      </c>
      <c r="S4040" s="14">
        <f t="shared" si="270"/>
        <v>41869.798726851855</v>
      </c>
      <c r="T4040" s="14">
        <f t="shared" si="271"/>
        <v>41929.798726851855</v>
      </c>
      <c r="U4040">
        <f t="shared" si="26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69"/>
        <v>60</v>
      </c>
      <c r="P4041">
        <f t="shared" si="267"/>
        <v>60</v>
      </c>
      <c r="Q4041" s="8" t="s">
        <v>8315</v>
      </c>
      <c r="R4041" t="s">
        <v>8316</v>
      </c>
      <c r="S4041" s="14">
        <f t="shared" si="270"/>
        <v>42305.670914351853</v>
      </c>
      <c r="T4041" s="14">
        <f t="shared" si="271"/>
        <v>42339.249305555553</v>
      </c>
      <c r="U4041">
        <f t="shared" si="26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69"/>
        <v>31</v>
      </c>
      <c r="P4042">
        <f t="shared" si="267"/>
        <v>1250</v>
      </c>
      <c r="Q4042" s="8" t="s">
        <v>8315</v>
      </c>
      <c r="R4042" t="s">
        <v>8316</v>
      </c>
      <c r="S4042" s="14">
        <f t="shared" si="270"/>
        <v>42144.231527777782</v>
      </c>
      <c r="T4042" s="14">
        <f t="shared" si="271"/>
        <v>42203.125</v>
      </c>
      <c r="U4042">
        <f t="shared" si="26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18">
        <v>5000</v>
      </c>
      <c r="E4043" s="1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69"/>
        <v>0</v>
      </c>
      <c r="P4043">
        <f t="shared" si="267"/>
        <v>10.5</v>
      </c>
      <c r="Q4043" s="8" t="s">
        <v>8315</v>
      </c>
      <c r="R4043" t="s">
        <v>8316</v>
      </c>
      <c r="S4043" s="14">
        <f t="shared" si="270"/>
        <v>42559.474004629628</v>
      </c>
      <c r="T4043" s="14">
        <f t="shared" si="271"/>
        <v>42619.474004629628</v>
      </c>
      <c r="U4043">
        <f t="shared" si="26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69"/>
        <v>0</v>
      </c>
      <c r="P4044">
        <f t="shared" si="267"/>
        <v>7</v>
      </c>
      <c r="Q4044" s="8" t="s">
        <v>8315</v>
      </c>
      <c r="R4044" t="s">
        <v>8316</v>
      </c>
      <c r="S4044" s="14">
        <f t="shared" si="270"/>
        <v>41995.084074074075</v>
      </c>
      <c r="T4044" s="14">
        <f t="shared" si="271"/>
        <v>42024.802777777775</v>
      </c>
      <c r="U4044">
        <f t="shared" si="26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69"/>
        <v>0</v>
      </c>
      <c r="P4045">
        <f t="shared" si="267"/>
        <v>0</v>
      </c>
      <c r="Q4045" s="8" t="s">
        <v>8315</v>
      </c>
      <c r="R4045" t="s">
        <v>8316</v>
      </c>
      <c r="S4045" s="14">
        <f t="shared" si="270"/>
        <v>41948.957465277781</v>
      </c>
      <c r="T4045" s="14">
        <f t="shared" si="271"/>
        <v>41963.957465277781</v>
      </c>
      <c r="U4045">
        <f t="shared" si="26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69"/>
        <v>38</v>
      </c>
      <c r="P4046">
        <f t="shared" si="267"/>
        <v>56.25</v>
      </c>
      <c r="Q4046" s="8" t="s">
        <v>8315</v>
      </c>
      <c r="R4046" t="s">
        <v>8316</v>
      </c>
      <c r="S4046" s="14">
        <f t="shared" si="270"/>
        <v>42074.219699074078</v>
      </c>
      <c r="T4046" s="14">
        <f t="shared" si="271"/>
        <v>42104.208333333328</v>
      </c>
      <c r="U4046">
        <f t="shared" si="26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69"/>
        <v>0</v>
      </c>
      <c r="P4047">
        <f t="shared" si="267"/>
        <v>1</v>
      </c>
      <c r="Q4047" s="8" t="s">
        <v>8315</v>
      </c>
      <c r="R4047" t="s">
        <v>8316</v>
      </c>
      <c r="S4047" s="14">
        <f t="shared" si="270"/>
        <v>41842.201261574075</v>
      </c>
      <c r="T4047" s="14">
        <f t="shared" si="271"/>
        <v>41872.201261574075</v>
      </c>
      <c r="U4047">
        <f t="shared" si="26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69"/>
        <v>8</v>
      </c>
      <c r="P4048">
        <f t="shared" si="267"/>
        <v>38.33</v>
      </c>
      <c r="Q4048" s="8" t="s">
        <v>8315</v>
      </c>
      <c r="R4048" t="s">
        <v>8316</v>
      </c>
      <c r="S4048" s="14">
        <f t="shared" si="270"/>
        <v>41904.650578703702</v>
      </c>
      <c r="T4048" s="14">
        <f t="shared" si="271"/>
        <v>41934.650578703702</v>
      </c>
      <c r="U4048">
        <f t="shared" si="26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69"/>
        <v>2</v>
      </c>
      <c r="P4049">
        <f t="shared" si="267"/>
        <v>27.5</v>
      </c>
      <c r="Q4049" s="8" t="s">
        <v>8315</v>
      </c>
      <c r="R4049" t="s">
        <v>8316</v>
      </c>
      <c r="S4049" s="14">
        <f t="shared" si="270"/>
        <v>41991.022488425922</v>
      </c>
      <c r="T4049" s="14">
        <f t="shared" si="271"/>
        <v>42015.041666666672</v>
      </c>
      <c r="U4049">
        <f t="shared" si="26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18">
        <v>17000</v>
      </c>
      <c r="E4050" s="1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69"/>
        <v>18</v>
      </c>
      <c r="P4050">
        <f t="shared" si="267"/>
        <v>32.979999999999997</v>
      </c>
      <c r="Q4050" s="8" t="s">
        <v>8315</v>
      </c>
      <c r="R4050" t="s">
        <v>8316</v>
      </c>
      <c r="S4050" s="14">
        <f t="shared" si="270"/>
        <v>42436.509108796294</v>
      </c>
      <c r="T4050" s="14">
        <f t="shared" si="271"/>
        <v>42471.467442129629</v>
      </c>
      <c r="U4050">
        <f t="shared" si="26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69"/>
        <v>0</v>
      </c>
      <c r="P4051">
        <f t="shared" si="267"/>
        <v>16</v>
      </c>
      <c r="Q4051" s="8" t="s">
        <v>8315</v>
      </c>
      <c r="R4051" t="s">
        <v>8316</v>
      </c>
      <c r="S4051" s="14">
        <f t="shared" si="270"/>
        <v>42169.958506944444</v>
      </c>
      <c r="T4051" s="14">
        <f t="shared" si="271"/>
        <v>42199.958506944444</v>
      </c>
      <c r="U4051">
        <f t="shared" si="26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69"/>
        <v>0</v>
      </c>
      <c r="P4052">
        <f t="shared" si="267"/>
        <v>1</v>
      </c>
      <c r="Q4052" s="8" t="s">
        <v>8315</v>
      </c>
      <c r="R4052" t="s">
        <v>8316</v>
      </c>
      <c r="S4052" s="14">
        <f t="shared" si="270"/>
        <v>41905.636469907404</v>
      </c>
      <c r="T4052" s="14">
        <f t="shared" si="271"/>
        <v>41935.636469907404</v>
      </c>
      <c r="U4052">
        <f t="shared" si="26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69"/>
        <v>0</v>
      </c>
      <c r="P4053">
        <f t="shared" si="267"/>
        <v>0</v>
      </c>
      <c r="Q4053" s="8" t="s">
        <v>8315</v>
      </c>
      <c r="R4053" t="s">
        <v>8316</v>
      </c>
      <c r="S4053" s="14">
        <f t="shared" si="270"/>
        <v>41761.810150462967</v>
      </c>
      <c r="T4053" s="14">
        <f t="shared" si="271"/>
        <v>41768.286805555559</v>
      </c>
      <c r="U4053">
        <f t="shared" si="26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69"/>
        <v>38</v>
      </c>
      <c r="P4054">
        <f t="shared" si="267"/>
        <v>86.62</v>
      </c>
      <c r="Q4054" s="8" t="s">
        <v>8315</v>
      </c>
      <c r="R4054" t="s">
        <v>8316</v>
      </c>
      <c r="S4054" s="14">
        <f t="shared" si="270"/>
        <v>41865.878657407404</v>
      </c>
      <c r="T4054" s="14">
        <f t="shared" si="271"/>
        <v>41925.878657407404</v>
      </c>
      <c r="U4054">
        <f t="shared" si="26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18">
        <v>500</v>
      </c>
      <c r="E4055" s="1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69"/>
        <v>22</v>
      </c>
      <c r="P4055">
        <f t="shared" si="267"/>
        <v>55</v>
      </c>
      <c r="Q4055" s="8" t="s">
        <v>8315</v>
      </c>
      <c r="R4055" t="s">
        <v>8316</v>
      </c>
      <c r="S4055" s="14">
        <f t="shared" si="270"/>
        <v>41928.690138888887</v>
      </c>
      <c r="T4055" s="14">
        <f t="shared" si="271"/>
        <v>41958.833333333328</v>
      </c>
      <c r="U4055">
        <f t="shared" si="26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69"/>
        <v>0</v>
      </c>
      <c r="P4056">
        <f t="shared" si="267"/>
        <v>0</v>
      </c>
      <c r="Q4056" s="8" t="s">
        <v>8315</v>
      </c>
      <c r="R4056" t="s">
        <v>8316</v>
      </c>
      <c r="S4056" s="14">
        <f t="shared" si="270"/>
        <v>42613.841261574074</v>
      </c>
      <c r="T4056" s="14">
        <f t="shared" si="271"/>
        <v>42644.166666666672</v>
      </c>
      <c r="U4056">
        <f t="shared" si="26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18">
        <v>5000</v>
      </c>
      <c r="E4057" s="1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69"/>
        <v>18</v>
      </c>
      <c r="P4057">
        <f t="shared" si="267"/>
        <v>41.95</v>
      </c>
      <c r="Q4057" s="8" t="s">
        <v>8315</v>
      </c>
      <c r="R4057" t="s">
        <v>8316</v>
      </c>
      <c r="S4057" s="14">
        <f t="shared" si="270"/>
        <v>41779.648506944446</v>
      </c>
      <c r="T4057" s="14">
        <f t="shared" si="271"/>
        <v>41809.648506944446</v>
      </c>
      <c r="U4057">
        <f t="shared" si="26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69"/>
        <v>53</v>
      </c>
      <c r="P4058">
        <f t="shared" si="267"/>
        <v>88.33</v>
      </c>
      <c r="Q4058" s="8" t="s">
        <v>8315</v>
      </c>
      <c r="R4058" t="s">
        <v>8316</v>
      </c>
      <c r="S4058" s="14">
        <f t="shared" si="270"/>
        <v>42534.933321759265</v>
      </c>
      <c r="T4058" s="14">
        <f t="shared" si="271"/>
        <v>42554.832638888889</v>
      </c>
      <c r="U4058">
        <f t="shared" si="26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18">
        <v>3500</v>
      </c>
      <c r="E4059" s="1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69"/>
        <v>22</v>
      </c>
      <c r="P4059">
        <f t="shared" si="267"/>
        <v>129.16999999999999</v>
      </c>
      <c r="Q4059" s="8" t="s">
        <v>8315</v>
      </c>
      <c r="R4059" t="s">
        <v>8316</v>
      </c>
      <c r="S4059" s="14">
        <f t="shared" si="270"/>
        <v>42310.968518518523</v>
      </c>
      <c r="T4059" s="14">
        <f t="shared" si="271"/>
        <v>42333.958333333328</v>
      </c>
      <c r="U4059">
        <f t="shared" si="26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69"/>
        <v>3</v>
      </c>
      <c r="P4060">
        <f t="shared" si="267"/>
        <v>23.75</v>
      </c>
      <c r="Q4060" s="8" t="s">
        <v>8315</v>
      </c>
      <c r="R4060" t="s">
        <v>8316</v>
      </c>
      <c r="S4060" s="14">
        <f t="shared" si="270"/>
        <v>42446.060694444444</v>
      </c>
      <c r="T4060" s="14">
        <f t="shared" si="271"/>
        <v>42461.165972222225</v>
      </c>
      <c r="U4060">
        <f t="shared" si="26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69"/>
        <v>3</v>
      </c>
      <c r="P4061">
        <f t="shared" ref="P4061:P4115" si="272">IFERROR(ROUND(E4061/L4061,2),0)</f>
        <v>35.71</v>
      </c>
      <c r="Q4061" s="8" t="s">
        <v>8315</v>
      </c>
      <c r="R4061" t="s">
        <v>8316</v>
      </c>
      <c r="S4061" s="14">
        <f t="shared" si="270"/>
        <v>41866.640648148146</v>
      </c>
      <c r="T4061" s="14">
        <f t="shared" si="271"/>
        <v>41898.125</v>
      </c>
      <c r="U4061">
        <f t="shared" si="26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69"/>
        <v>3</v>
      </c>
      <c r="P4062">
        <f t="shared" si="272"/>
        <v>57</v>
      </c>
      <c r="Q4062" s="8" t="s">
        <v>8315</v>
      </c>
      <c r="R4062" t="s">
        <v>8316</v>
      </c>
      <c r="S4062" s="14">
        <f t="shared" si="270"/>
        <v>41779.695092592592</v>
      </c>
      <c r="T4062" s="14">
        <f t="shared" si="271"/>
        <v>41813.666666666664</v>
      </c>
      <c r="U4062">
        <f t="shared" si="26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69"/>
        <v>0</v>
      </c>
      <c r="P4063">
        <f t="shared" si="272"/>
        <v>0</v>
      </c>
      <c r="Q4063" s="8" t="s">
        <v>8315</v>
      </c>
      <c r="R4063" t="s">
        <v>8316</v>
      </c>
      <c r="S4063" s="14">
        <f t="shared" si="270"/>
        <v>42421.141469907408</v>
      </c>
      <c r="T4063" s="14">
        <f t="shared" si="271"/>
        <v>42481.099803240737</v>
      </c>
      <c r="U4063">
        <f t="shared" si="26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69"/>
        <v>2</v>
      </c>
      <c r="P4064">
        <f t="shared" si="272"/>
        <v>163.33000000000001</v>
      </c>
      <c r="Q4064" s="8" t="s">
        <v>8315</v>
      </c>
      <c r="R4064" t="s">
        <v>8316</v>
      </c>
      <c r="S4064" s="14">
        <f t="shared" si="270"/>
        <v>42523.739212962959</v>
      </c>
      <c r="T4064" s="14">
        <f t="shared" si="271"/>
        <v>42553.739212962959</v>
      </c>
      <c r="U4064">
        <f t="shared" si="26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18">
        <v>9500</v>
      </c>
      <c r="E4065" s="1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69"/>
        <v>1</v>
      </c>
      <c r="P4065">
        <f t="shared" si="272"/>
        <v>15</v>
      </c>
      <c r="Q4065" s="8" t="s">
        <v>8315</v>
      </c>
      <c r="R4065" t="s">
        <v>8316</v>
      </c>
      <c r="S4065" s="14">
        <f t="shared" si="270"/>
        <v>41787.681527777779</v>
      </c>
      <c r="T4065" s="14">
        <f t="shared" si="271"/>
        <v>41817.681527777779</v>
      </c>
      <c r="U4065">
        <f t="shared" si="26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69"/>
        <v>19</v>
      </c>
      <c r="P4066">
        <f t="shared" si="272"/>
        <v>64.17</v>
      </c>
      <c r="Q4066" s="8" t="s">
        <v>8315</v>
      </c>
      <c r="R4066" t="s">
        <v>8316</v>
      </c>
      <c r="S4066" s="14">
        <f t="shared" si="270"/>
        <v>42093.588263888887</v>
      </c>
      <c r="T4066" s="14">
        <f t="shared" si="271"/>
        <v>42123.588263888887</v>
      </c>
      <c r="U4066">
        <f t="shared" si="26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69"/>
        <v>1</v>
      </c>
      <c r="P4067">
        <f t="shared" si="272"/>
        <v>6.75</v>
      </c>
      <c r="Q4067" s="8" t="s">
        <v>8315</v>
      </c>
      <c r="R4067" t="s">
        <v>8316</v>
      </c>
      <c r="S4067" s="14">
        <f t="shared" si="270"/>
        <v>41833.951516203706</v>
      </c>
      <c r="T4067" s="14">
        <f t="shared" si="271"/>
        <v>41863.951516203706</v>
      </c>
      <c r="U4067">
        <f t="shared" si="26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69"/>
        <v>0</v>
      </c>
      <c r="P4068">
        <f t="shared" si="272"/>
        <v>25</v>
      </c>
      <c r="Q4068" s="8" t="s">
        <v>8315</v>
      </c>
      <c r="R4068" t="s">
        <v>8316</v>
      </c>
      <c r="S4068" s="14">
        <f t="shared" si="270"/>
        <v>42479.039212962962</v>
      </c>
      <c r="T4068" s="14">
        <f t="shared" si="271"/>
        <v>42509.039212962962</v>
      </c>
      <c r="U4068">
        <f t="shared" si="26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69"/>
        <v>61</v>
      </c>
      <c r="P4069">
        <f t="shared" si="272"/>
        <v>179.12</v>
      </c>
      <c r="Q4069" s="8" t="s">
        <v>8315</v>
      </c>
      <c r="R4069" t="s">
        <v>8316</v>
      </c>
      <c r="S4069" s="14">
        <f t="shared" si="270"/>
        <v>42235.117476851854</v>
      </c>
      <c r="T4069" s="14">
        <f t="shared" si="271"/>
        <v>42275.117476851854</v>
      </c>
      <c r="U4069">
        <f t="shared" si="26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69"/>
        <v>1</v>
      </c>
      <c r="P4070">
        <f t="shared" si="272"/>
        <v>34.950000000000003</v>
      </c>
      <c r="Q4070" s="8" t="s">
        <v>8315</v>
      </c>
      <c r="R4070" t="s">
        <v>8316</v>
      </c>
      <c r="S4070" s="14">
        <f t="shared" si="270"/>
        <v>42718.963599537034</v>
      </c>
      <c r="T4070" s="14">
        <f t="shared" si="271"/>
        <v>42748.961805555555</v>
      </c>
      <c r="U4070">
        <f t="shared" si="26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18">
        <v>1250</v>
      </c>
      <c r="E4071" s="1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69"/>
        <v>34</v>
      </c>
      <c r="P4071">
        <f t="shared" si="272"/>
        <v>33.08</v>
      </c>
      <c r="Q4071" s="8" t="s">
        <v>8315</v>
      </c>
      <c r="R4071" t="s">
        <v>8316</v>
      </c>
      <c r="S4071" s="14">
        <f t="shared" si="270"/>
        <v>42022.661527777775</v>
      </c>
      <c r="T4071" s="14">
        <f t="shared" si="271"/>
        <v>42063.5</v>
      </c>
      <c r="U4071">
        <f t="shared" si="26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69"/>
        <v>17</v>
      </c>
      <c r="P4072">
        <f t="shared" si="272"/>
        <v>27.5</v>
      </c>
      <c r="Q4072" s="8" t="s">
        <v>8315</v>
      </c>
      <c r="R4072" t="s">
        <v>8316</v>
      </c>
      <c r="S4072" s="14">
        <f t="shared" si="270"/>
        <v>42031.666898148149</v>
      </c>
      <c r="T4072" s="14">
        <f t="shared" si="271"/>
        <v>42064.125</v>
      </c>
      <c r="U4072">
        <f t="shared" si="26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69"/>
        <v>0</v>
      </c>
      <c r="P4073">
        <f t="shared" si="272"/>
        <v>0</v>
      </c>
      <c r="Q4073" s="8" t="s">
        <v>8315</v>
      </c>
      <c r="R4073" t="s">
        <v>8316</v>
      </c>
      <c r="S4073" s="14">
        <f t="shared" si="270"/>
        <v>42700.804756944446</v>
      </c>
      <c r="T4073" s="14">
        <f t="shared" si="271"/>
        <v>42730.804756944446</v>
      </c>
      <c r="U4073">
        <f t="shared" si="26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18">
        <v>1000</v>
      </c>
      <c r="E4074" s="1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69"/>
        <v>0</v>
      </c>
      <c r="P4074">
        <f t="shared" si="272"/>
        <v>2</v>
      </c>
      <c r="Q4074" s="8" t="s">
        <v>8315</v>
      </c>
      <c r="R4074" t="s">
        <v>8316</v>
      </c>
      <c r="S4074" s="14">
        <f t="shared" si="270"/>
        <v>41812.77443287037</v>
      </c>
      <c r="T4074" s="14">
        <f t="shared" si="271"/>
        <v>41872.77443287037</v>
      </c>
      <c r="U4074">
        <f t="shared" si="26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69"/>
        <v>1</v>
      </c>
      <c r="P4075">
        <f t="shared" si="272"/>
        <v>18.5</v>
      </c>
      <c r="Q4075" s="8" t="s">
        <v>8315</v>
      </c>
      <c r="R4075" t="s">
        <v>8316</v>
      </c>
      <c r="S4075" s="14">
        <f t="shared" si="270"/>
        <v>42078.34520833334</v>
      </c>
      <c r="T4075" s="14">
        <f t="shared" si="271"/>
        <v>42133.166666666672</v>
      </c>
      <c r="U4075">
        <f t="shared" si="26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18">
        <v>2750</v>
      </c>
      <c r="E4076" s="1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69"/>
        <v>27</v>
      </c>
      <c r="P4076">
        <f t="shared" si="272"/>
        <v>35</v>
      </c>
      <c r="Q4076" s="8" t="s">
        <v>8315</v>
      </c>
      <c r="R4076" t="s">
        <v>8316</v>
      </c>
      <c r="S4076" s="14">
        <f t="shared" si="270"/>
        <v>42283.552951388891</v>
      </c>
      <c r="T4076" s="14">
        <f t="shared" si="271"/>
        <v>42313.594618055555</v>
      </c>
      <c r="U4076">
        <f t="shared" si="26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18">
        <v>2000</v>
      </c>
      <c r="E4077" s="1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69"/>
        <v>29</v>
      </c>
      <c r="P4077">
        <f t="shared" si="272"/>
        <v>44.31</v>
      </c>
      <c r="Q4077" s="8" t="s">
        <v>8315</v>
      </c>
      <c r="R4077" t="s">
        <v>8316</v>
      </c>
      <c r="S4077" s="14">
        <f t="shared" si="270"/>
        <v>41779.045937499999</v>
      </c>
      <c r="T4077" s="14">
        <f t="shared" si="271"/>
        <v>41820.727777777778</v>
      </c>
      <c r="U4077">
        <f t="shared" si="26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69"/>
        <v>0</v>
      </c>
      <c r="P4078">
        <f t="shared" si="272"/>
        <v>0</v>
      </c>
      <c r="Q4078" s="8" t="s">
        <v>8315</v>
      </c>
      <c r="R4078" t="s">
        <v>8316</v>
      </c>
      <c r="S4078" s="14">
        <f t="shared" si="270"/>
        <v>41905.795706018522</v>
      </c>
      <c r="T4078" s="14">
        <f t="shared" si="271"/>
        <v>41933.82708333333</v>
      </c>
      <c r="U4078">
        <f t="shared" ref="U4078:U4115" si="273">YEAR(S:S)</f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69"/>
        <v>9</v>
      </c>
      <c r="P4079">
        <f t="shared" si="272"/>
        <v>222.5</v>
      </c>
      <c r="Q4079" s="8" t="s">
        <v>8315</v>
      </c>
      <c r="R4079" t="s">
        <v>8316</v>
      </c>
      <c r="S4079" s="14">
        <f t="shared" si="270"/>
        <v>42695.7105787037</v>
      </c>
      <c r="T4079" s="14">
        <f t="shared" si="271"/>
        <v>42725.7105787037</v>
      </c>
      <c r="U4079">
        <f t="shared" si="273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18">
        <v>250</v>
      </c>
      <c r="E4080" s="1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69"/>
        <v>0</v>
      </c>
      <c r="P4080">
        <f t="shared" si="272"/>
        <v>0</v>
      </c>
      <c r="Q4080" s="8" t="s">
        <v>8315</v>
      </c>
      <c r="R4080" t="s">
        <v>8316</v>
      </c>
      <c r="S4080" s="14">
        <f t="shared" si="270"/>
        <v>42732.787523148145</v>
      </c>
      <c r="T4080" s="14">
        <f t="shared" si="271"/>
        <v>42762.787523148145</v>
      </c>
      <c r="U4080">
        <f t="shared" si="273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69"/>
        <v>0</v>
      </c>
      <c r="P4081">
        <f t="shared" si="272"/>
        <v>5</v>
      </c>
      <c r="Q4081" s="8" t="s">
        <v>8315</v>
      </c>
      <c r="R4081" t="s">
        <v>8316</v>
      </c>
      <c r="S4081" s="14">
        <f t="shared" si="270"/>
        <v>42510.938900462963</v>
      </c>
      <c r="T4081" s="14">
        <f t="shared" si="271"/>
        <v>42540.938900462963</v>
      </c>
      <c r="U4081">
        <f t="shared" si="273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69"/>
        <v>0</v>
      </c>
      <c r="P4082">
        <f t="shared" si="272"/>
        <v>0</v>
      </c>
      <c r="Q4082" s="8" t="s">
        <v>8315</v>
      </c>
      <c r="R4082" t="s">
        <v>8316</v>
      </c>
      <c r="S4082" s="14">
        <f t="shared" si="270"/>
        <v>42511.698101851856</v>
      </c>
      <c r="T4082" s="14">
        <f t="shared" si="271"/>
        <v>42535.787500000006</v>
      </c>
      <c r="U4082">
        <f t="shared" si="273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69"/>
        <v>16</v>
      </c>
      <c r="P4083">
        <f t="shared" si="272"/>
        <v>29.17</v>
      </c>
      <c r="Q4083" s="8" t="s">
        <v>8315</v>
      </c>
      <c r="R4083" t="s">
        <v>8316</v>
      </c>
      <c r="S4083" s="14">
        <f t="shared" si="270"/>
        <v>42041.581307870365</v>
      </c>
      <c r="T4083" s="14">
        <f t="shared" si="271"/>
        <v>42071.539641203708</v>
      </c>
      <c r="U4083">
        <f t="shared" si="273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69"/>
        <v>2</v>
      </c>
      <c r="P4084">
        <f t="shared" si="272"/>
        <v>1.5</v>
      </c>
      <c r="Q4084" s="8" t="s">
        <v>8315</v>
      </c>
      <c r="R4084" t="s">
        <v>8316</v>
      </c>
      <c r="S4084" s="14">
        <f t="shared" si="270"/>
        <v>42307.189270833333</v>
      </c>
      <c r="T4084" s="14">
        <f t="shared" si="271"/>
        <v>42322.958333333328</v>
      </c>
      <c r="U4084">
        <f t="shared" si="273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69"/>
        <v>22</v>
      </c>
      <c r="P4085">
        <f t="shared" si="272"/>
        <v>126.5</v>
      </c>
      <c r="Q4085" s="8" t="s">
        <v>8315</v>
      </c>
      <c r="R4085" t="s">
        <v>8316</v>
      </c>
      <c r="S4085" s="14">
        <f t="shared" si="270"/>
        <v>42353.761759259258</v>
      </c>
      <c r="T4085" s="14">
        <f t="shared" si="271"/>
        <v>42383.761759259258</v>
      </c>
      <c r="U4085">
        <f t="shared" si="273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69"/>
        <v>0</v>
      </c>
      <c r="P4086">
        <f t="shared" si="272"/>
        <v>10</v>
      </c>
      <c r="Q4086" s="8" t="s">
        <v>8315</v>
      </c>
      <c r="R4086" t="s">
        <v>8316</v>
      </c>
      <c r="S4086" s="14">
        <f t="shared" si="270"/>
        <v>42622.436412037037</v>
      </c>
      <c r="T4086" s="14">
        <f t="shared" si="271"/>
        <v>42652.436412037037</v>
      </c>
      <c r="U4086">
        <f t="shared" si="273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69"/>
        <v>0</v>
      </c>
      <c r="P4087">
        <f t="shared" si="272"/>
        <v>10</v>
      </c>
      <c r="Q4087" s="8" t="s">
        <v>8315</v>
      </c>
      <c r="R4087" t="s">
        <v>8316</v>
      </c>
      <c r="S4087" s="14">
        <f t="shared" si="270"/>
        <v>42058.603877314818</v>
      </c>
      <c r="T4087" s="14">
        <f t="shared" si="271"/>
        <v>42087.165972222225</v>
      </c>
      <c r="U4087">
        <f t="shared" si="273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69"/>
        <v>5</v>
      </c>
      <c r="P4088">
        <f t="shared" si="272"/>
        <v>9.4</v>
      </c>
      <c r="Q4088" s="8" t="s">
        <v>8315</v>
      </c>
      <c r="R4088" t="s">
        <v>8316</v>
      </c>
      <c r="S4088" s="14">
        <f t="shared" si="270"/>
        <v>42304.940960648149</v>
      </c>
      <c r="T4088" s="14">
        <f t="shared" si="271"/>
        <v>42329.166666666672</v>
      </c>
      <c r="U4088">
        <f t="shared" si="273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 s="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69"/>
        <v>0</v>
      </c>
      <c r="P4089">
        <f t="shared" si="272"/>
        <v>0</v>
      </c>
      <c r="Q4089" s="8" t="s">
        <v>8315</v>
      </c>
      <c r="R4089" t="s">
        <v>8316</v>
      </c>
      <c r="S4089" s="14">
        <f t="shared" si="270"/>
        <v>42538.742893518516</v>
      </c>
      <c r="T4089" s="14">
        <f t="shared" si="271"/>
        <v>42568.742893518516</v>
      </c>
      <c r="U4089">
        <f t="shared" si="273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18">
        <v>2000</v>
      </c>
      <c r="E4090" s="1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69"/>
        <v>11</v>
      </c>
      <c r="P4090">
        <f t="shared" si="272"/>
        <v>72</v>
      </c>
      <c r="Q4090" s="8" t="s">
        <v>8315</v>
      </c>
      <c r="R4090" t="s">
        <v>8316</v>
      </c>
      <c r="S4090" s="14">
        <f t="shared" si="270"/>
        <v>41990.612546296295</v>
      </c>
      <c r="T4090" s="14">
        <f t="shared" si="271"/>
        <v>42020.434722222228</v>
      </c>
      <c r="U4090">
        <f t="shared" si="273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69"/>
        <v>5</v>
      </c>
      <c r="P4091">
        <f t="shared" si="272"/>
        <v>30</v>
      </c>
      <c r="Q4091" s="8" t="s">
        <v>8315</v>
      </c>
      <c r="R4091" t="s">
        <v>8316</v>
      </c>
      <c r="S4091" s="14">
        <f t="shared" si="270"/>
        <v>42122.732499999998</v>
      </c>
      <c r="T4091" s="14">
        <f t="shared" si="271"/>
        <v>42155.732638888891</v>
      </c>
      <c r="U4091">
        <f t="shared" si="273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69"/>
        <v>3</v>
      </c>
      <c r="P4092">
        <f t="shared" si="272"/>
        <v>10.67</v>
      </c>
      <c r="Q4092" s="8" t="s">
        <v>8315</v>
      </c>
      <c r="R4092" t="s">
        <v>8316</v>
      </c>
      <c r="S4092" s="14">
        <f t="shared" si="270"/>
        <v>42209.67288194444</v>
      </c>
      <c r="T4092" s="14">
        <f t="shared" si="271"/>
        <v>42223.625</v>
      </c>
      <c r="U4092">
        <f t="shared" si="273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69"/>
        <v>13</v>
      </c>
      <c r="P4093">
        <f t="shared" si="272"/>
        <v>25.5</v>
      </c>
      <c r="Q4093" s="8" t="s">
        <v>8315</v>
      </c>
      <c r="R4093" t="s">
        <v>8316</v>
      </c>
      <c r="S4093" s="14">
        <f t="shared" si="270"/>
        <v>41990.506377314814</v>
      </c>
      <c r="T4093" s="14">
        <f t="shared" si="271"/>
        <v>42020.506377314814</v>
      </c>
      <c r="U4093">
        <f t="shared" si="273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69"/>
        <v>0</v>
      </c>
      <c r="P4094">
        <f t="shared" si="272"/>
        <v>20</v>
      </c>
      <c r="Q4094" s="8" t="s">
        <v>8315</v>
      </c>
      <c r="R4094" t="s">
        <v>8316</v>
      </c>
      <c r="S4094" s="14">
        <f t="shared" si="270"/>
        <v>42039.194988425923</v>
      </c>
      <c r="T4094" s="14">
        <f t="shared" si="271"/>
        <v>42099.153321759266</v>
      </c>
      <c r="U4094">
        <f t="shared" si="273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18">
        <v>2500</v>
      </c>
      <c r="E4095" s="1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69"/>
        <v>2</v>
      </c>
      <c r="P4095">
        <f t="shared" si="272"/>
        <v>15</v>
      </c>
      <c r="Q4095" s="8" t="s">
        <v>8315</v>
      </c>
      <c r="R4095" t="s">
        <v>8316</v>
      </c>
      <c r="S4095" s="14">
        <f t="shared" si="270"/>
        <v>42178.815891203703</v>
      </c>
      <c r="T4095" s="14">
        <f t="shared" si="271"/>
        <v>42238.815891203703</v>
      </c>
      <c r="U4095">
        <f t="shared" si="273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69"/>
        <v>37</v>
      </c>
      <c r="P4096">
        <f t="shared" si="272"/>
        <v>91.25</v>
      </c>
      <c r="Q4096" s="8" t="s">
        <v>8315</v>
      </c>
      <c r="R4096" t="s">
        <v>8316</v>
      </c>
      <c r="S4096" s="14">
        <f t="shared" si="270"/>
        <v>41890.086805555555</v>
      </c>
      <c r="T4096" s="14">
        <f t="shared" si="271"/>
        <v>41934.207638888889</v>
      </c>
      <c r="U4096">
        <f t="shared" si="273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69"/>
        <v>3</v>
      </c>
      <c r="P4097">
        <f t="shared" si="272"/>
        <v>800</v>
      </c>
      <c r="Q4097" s="8" t="s">
        <v>8315</v>
      </c>
      <c r="R4097" t="s">
        <v>8316</v>
      </c>
      <c r="S4097" s="14">
        <f t="shared" si="270"/>
        <v>42693.031828703708</v>
      </c>
      <c r="T4097" s="14">
        <f t="shared" si="271"/>
        <v>42723.031828703708</v>
      </c>
      <c r="U4097">
        <f t="shared" si="273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18">
        <v>3500</v>
      </c>
      <c r="E4098" s="1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69"/>
        <v>11</v>
      </c>
      <c r="P4098">
        <f t="shared" si="272"/>
        <v>80</v>
      </c>
      <c r="Q4098" s="8" t="s">
        <v>8315</v>
      </c>
      <c r="R4098" t="s">
        <v>8316</v>
      </c>
      <c r="S4098" s="14">
        <f t="shared" si="270"/>
        <v>42750.530312499999</v>
      </c>
      <c r="T4098" s="14">
        <f t="shared" si="271"/>
        <v>42794.368749999994</v>
      </c>
      <c r="U4098">
        <f t="shared" si="273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18">
        <v>10000</v>
      </c>
      <c r="E4099" s="1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74">ROUND(E4099/D4099*100,0)</f>
        <v>0</v>
      </c>
      <c r="P4099">
        <f t="shared" si="272"/>
        <v>0</v>
      </c>
      <c r="Q4099" s="8" t="s">
        <v>8315</v>
      </c>
      <c r="R4099" t="s">
        <v>8316</v>
      </c>
      <c r="S4099" s="14">
        <f t="shared" ref="S4099:S4115" si="275">(((J4099/60)/60)/24)+DATE(1970,1,1)</f>
        <v>42344.824502314819</v>
      </c>
      <c r="T4099" s="14">
        <f t="shared" ref="T4099:T4115" si="276">(((I4099/60)/60)/24)+DATE(1970,1,1)</f>
        <v>42400.996527777781</v>
      </c>
      <c r="U4099">
        <f t="shared" si="273"/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74"/>
        <v>0</v>
      </c>
      <c r="P4100">
        <f t="shared" si="272"/>
        <v>0</v>
      </c>
      <c r="Q4100" s="8" t="s">
        <v>8315</v>
      </c>
      <c r="R4100" t="s">
        <v>8316</v>
      </c>
      <c r="S4100" s="14">
        <f t="shared" si="275"/>
        <v>42495.722187499996</v>
      </c>
      <c r="T4100" s="14">
        <f t="shared" si="276"/>
        <v>42525.722187499996</v>
      </c>
      <c r="U4100">
        <f t="shared" si="27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74"/>
        <v>1</v>
      </c>
      <c r="P4101">
        <f t="shared" si="272"/>
        <v>50</v>
      </c>
      <c r="Q4101" s="8" t="s">
        <v>8315</v>
      </c>
      <c r="R4101" t="s">
        <v>8316</v>
      </c>
      <c r="S4101" s="14">
        <f t="shared" si="275"/>
        <v>42570.850381944445</v>
      </c>
      <c r="T4101" s="14">
        <f t="shared" si="276"/>
        <v>42615.850381944445</v>
      </c>
      <c r="U4101">
        <f t="shared" si="27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74"/>
        <v>0</v>
      </c>
      <c r="P4102">
        <f t="shared" si="272"/>
        <v>0</v>
      </c>
      <c r="Q4102" s="8" t="s">
        <v>8315</v>
      </c>
      <c r="R4102" t="s">
        <v>8316</v>
      </c>
      <c r="S4102" s="14">
        <f t="shared" si="275"/>
        <v>41927.124884259261</v>
      </c>
      <c r="T4102" s="14">
        <f t="shared" si="276"/>
        <v>41937.124884259261</v>
      </c>
      <c r="U4102">
        <f t="shared" si="27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74"/>
        <v>0</v>
      </c>
      <c r="P4103">
        <f t="shared" si="272"/>
        <v>0</v>
      </c>
      <c r="Q4103" s="8" t="s">
        <v>8315</v>
      </c>
      <c r="R4103" t="s">
        <v>8316</v>
      </c>
      <c r="S4103" s="14">
        <f t="shared" si="275"/>
        <v>42730.903726851851</v>
      </c>
      <c r="T4103" s="14">
        <f t="shared" si="276"/>
        <v>42760.903726851851</v>
      </c>
      <c r="U4103">
        <f t="shared" si="27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74"/>
        <v>27</v>
      </c>
      <c r="P4104">
        <f t="shared" si="272"/>
        <v>22.83</v>
      </c>
      <c r="Q4104" s="8" t="s">
        <v>8315</v>
      </c>
      <c r="R4104" t="s">
        <v>8316</v>
      </c>
      <c r="S4104" s="14">
        <f t="shared" si="275"/>
        <v>42475.848067129627</v>
      </c>
      <c r="T4104" s="14">
        <f t="shared" si="276"/>
        <v>42505.848067129627</v>
      </c>
      <c r="U4104">
        <f t="shared" si="27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74"/>
        <v>10</v>
      </c>
      <c r="P4105">
        <f t="shared" si="272"/>
        <v>16.670000000000002</v>
      </c>
      <c r="Q4105" s="8" t="s">
        <v>8315</v>
      </c>
      <c r="R4105" t="s">
        <v>8316</v>
      </c>
      <c r="S4105" s="14">
        <f t="shared" si="275"/>
        <v>42188.83293981482</v>
      </c>
      <c r="T4105" s="14">
        <f t="shared" si="276"/>
        <v>42242.772222222222</v>
      </c>
      <c r="U4105">
        <f t="shared" si="27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74"/>
        <v>21</v>
      </c>
      <c r="P4106">
        <f t="shared" si="272"/>
        <v>45.79</v>
      </c>
      <c r="Q4106" s="8" t="s">
        <v>8315</v>
      </c>
      <c r="R4106" t="s">
        <v>8316</v>
      </c>
      <c r="S4106" s="14">
        <f t="shared" si="275"/>
        <v>42640.278171296297</v>
      </c>
      <c r="T4106" s="14">
        <f t="shared" si="276"/>
        <v>42670.278171296297</v>
      </c>
      <c r="U4106">
        <f t="shared" si="27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74"/>
        <v>7</v>
      </c>
      <c r="P4107">
        <f t="shared" si="272"/>
        <v>383.33</v>
      </c>
      <c r="Q4107" s="8" t="s">
        <v>8315</v>
      </c>
      <c r="R4107" t="s">
        <v>8316</v>
      </c>
      <c r="S4107" s="14">
        <f t="shared" si="275"/>
        <v>42697.010520833333</v>
      </c>
      <c r="T4107" s="14">
        <f t="shared" si="276"/>
        <v>42730.010520833333</v>
      </c>
      <c r="U4107">
        <f t="shared" si="27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74"/>
        <v>71</v>
      </c>
      <c r="P4108">
        <f t="shared" si="272"/>
        <v>106.97</v>
      </c>
      <c r="Q4108" s="8" t="s">
        <v>8315</v>
      </c>
      <c r="R4108" t="s">
        <v>8316</v>
      </c>
      <c r="S4108" s="14">
        <f t="shared" si="275"/>
        <v>42053.049375000002</v>
      </c>
      <c r="T4108" s="14">
        <f t="shared" si="276"/>
        <v>42096.041666666672</v>
      </c>
      <c r="U4108">
        <f t="shared" si="27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74"/>
        <v>2</v>
      </c>
      <c r="P4109">
        <f t="shared" si="272"/>
        <v>10.25</v>
      </c>
      <c r="Q4109" s="8" t="s">
        <v>8315</v>
      </c>
      <c r="R4109" t="s">
        <v>8316</v>
      </c>
      <c r="S4109" s="14">
        <f t="shared" si="275"/>
        <v>41883.916678240741</v>
      </c>
      <c r="T4109" s="14">
        <f t="shared" si="276"/>
        <v>41906.916678240741</v>
      </c>
      <c r="U4109">
        <f t="shared" si="27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74"/>
        <v>2</v>
      </c>
      <c r="P4110">
        <f t="shared" si="272"/>
        <v>59</v>
      </c>
      <c r="Q4110" s="8" t="s">
        <v>8315</v>
      </c>
      <c r="R4110" t="s">
        <v>8316</v>
      </c>
      <c r="S4110" s="14">
        <f t="shared" si="275"/>
        <v>42767.031678240746</v>
      </c>
      <c r="T4110" s="14">
        <f t="shared" si="276"/>
        <v>42797.208333333328</v>
      </c>
      <c r="U4110">
        <f t="shared" si="27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18">
        <v>500</v>
      </c>
      <c r="E4111" s="1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74"/>
        <v>0</v>
      </c>
      <c r="P4111">
        <f t="shared" si="272"/>
        <v>0</v>
      </c>
      <c r="Q4111" s="8" t="s">
        <v>8315</v>
      </c>
      <c r="R4111" t="s">
        <v>8316</v>
      </c>
      <c r="S4111" s="14">
        <f t="shared" si="275"/>
        <v>42307.539398148147</v>
      </c>
      <c r="T4111" s="14">
        <f t="shared" si="276"/>
        <v>42337.581064814818</v>
      </c>
      <c r="U4111">
        <f t="shared" si="27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18">
        <v>300</v>
      </c>
      <c r="E4112" s="1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74"/>
        <v>29</v>
      </c>
      <c r="P4112">
        <f t="shared" si="272"/>
        <v>14.33</v>
      </c>
      <c r="Q4112" s="8" t="s">
        <v>8315</v>
      </c>
      <c r="R4112" t="s">
        <v>8316</v>
      </c>
      <c r="S4112" s="14">
        <f t="shared" si="275"/>
        <v>42512.626747685179</v>
      </c>
      <c r="T4112" s="14">
        <f t="shared" si="276"/>
        <v>42572.626747685179</v>
      </c>
      <c r="U4112">
        <f t="shared" si="27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74"/>
        <v>3</v>
      </c>
      <c r="P4113">
        <f t="shared" si="272"/>
        <v>15.67</v>
      </c>
      <c r="Q4113" s="8" t="s">
        <v>8315</v>
      </c>
      <c r="R4113" t="s">
        <v>8316</v>
      </c>
      <c r="S4113" s="14">
        <f t="shared" si="275"/>
        <v>42029.135879629626</v>
      </c>
      <c r="T4113" s="14">
        <f t="shared" si="276"/>
        <v>42059.135879629626</v>
      </c>
      <c r="U4113">
        <f t="shared" si="27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74"/>
        <v>0</v>
      </c>
      <c r="P4114">
        <f t="shared" si="272"/>
        <v>1</v>
      </c>
      <c r="Q4114" s="8" t="s">
        <v>8315</v>
      </c>
      <c r="R4114" t="s">
        <v>8316</v>
      </c>
      <c r="S4114" s="14">
        <f t="shared" si="275"/>
        <v>42400.946597222224</v>
      </c>
      <c r="T4114" s="14">
        <f t="shared" si="276"/>
        <v>42428</v>
      </c>
      <c r="U4114">
        <f t="shared" si="27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74"/>
        <v>0</v>
      </c>
      <c r="P4115">
        <f t="shared" si="272"/>
        <v>1</v>
      </c>
      <c r="Q4115" s="8" t="s">
        <v>8315</v>
      </c>
      <c r="R4115" t="s">
        <v>8316</v>
      </c>
      <c r="S4115" s="14">
        <f t="shared" si="275"/>
        <v>42358.573182870372</v>
      </c>
      <c r="T4115" s="14">
        <f t="shared" si="276"/>
        <v>42377.273611111115</v>
      </c>
      <c r="U4115">
        <f t="shared" si="273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min"/>
        <cfvo type="percent" val="90"/>
        <color rgb="FFFF0000"/>
        <color theme="4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C34E4-8A79-4160-8CBF-32EA7B6D4976}">
  <dimension ref="A1:F16"/>
  <sheetViews>
    <sheetView workbookViewId="0">
      <selection activeCell="B19" sqref="B19"/>
    </sheetView>
  </sheetViews>
  <sheetFormatPr defaultRowHeight="15" x14ac:dyDescent="0.25"/>
  <cols>
    <col min="1" max="1" width="34.285156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s="9" t="s">
        <v>8380</v>
      </c>
      <c r="B1" s="9" t="s">
        <v>8381</v>
      </c>
      <c r="C1" s="9" t="s">
        <v>8383</v>
      </c>
      <c r="D1" s="7" t="s">
        <v>8384</v>
      </c>
      <c r="E1" s="9" t="s">
        <v>8307</v>
      </c>
      <c r="F1" s="9" t="s">
        <v>8385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8382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  <row r="16" spans="1:6" x14ac:dyDescent="0.25">
      <c r="B16" t="e">
        <f>VLOOKUP(A2, Kickstarter!B:E, 16, FALSE)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439A1-8701-441F-967C-2B2987AC517B}">
  <dimension ref="A1:E7"/>
  <sheetViews>
    <sheetView workbookViewId="0">
      <selection activeCell="G16" sqref="G1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0" t="s">
        <v>8222</v>
      </c>
      <c r="B1" t="s">
        <v>8224</v>
      </c>
    </row>
    <row r="2" spans="1:5" x14ac:dyDescent="0.25">
      <c r="A2" s="10" t="s">
        <v>8358</v>
      </c>
      <c r="B2" t="s">
        <v>8315</v>
      </c>
    </row>
    <row r="4" spans="1:5" x14ac:dyDescent="0.25">
      <c r="A4" s="10" t="s">
        <v>8362</v>
      </c>
      <c r="B4" s="10" t="s">
        <v>8360</v>
      </c>
    </row>
    <row r="5" spans="1:5" x14ac:dyDescent="0.25">
      <c r="A5" s="10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2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57590-A0E0-4EB5-BFB0-170C4832E65C}">
  <dimension ref="A1:C14"/>
  <sheetViews>
    <sheetView workbookViewId="0">
      <selection activeCell="H10" sqref="H10"/>
    </sheetView>
  </sheetViews>
  <sheetFormatPr defaultRowHeight="15" x14ac:dyDescent="0.25"/>
  <cols>
    <col min="1" max="1" width="28.42578125" style="16" bestFit="1" customWidth="1"/>
    <col min="2" max="2" width="11.28515625" style="16" customWidth="1"/>
    <col min="3" max="3" width="11.5703125" style="16" bestFit="1" customWidth="1"/>
  </cols>
  <sheetData>
    <row r="1" spans="1:3" x14ac:dyDescent="0.25">
      <c r="B1" s="16" t="s">
        <v>8390</v>
      </c>
      <c r="C1" s="16" t="s">
        <v>8391</v>
      </c>
    </row>
    <row r="2" spans="1:3" x14ac:dyDescent="0.25">
      <c r="A2" s="16" t="s">
        <v>8386</v>
      </c>
      <c r="B2" s="16" t="e">
        <f>AVERAGE(#REF!)</f>
        <v>#REF!</v>
      </c>
      <c r="C2" s="16" t="e">
        <f>AVERAGE(#REF!)</f>
        <v>#REF!</v>
      </c>
    </row>
    <row r="3" spans="1:3" x14ac:dyDescent="0.25">
      <c r="A3" s="16" t="s">
        <v>8387</v>
      </c>
      <c r="B3" s="16" t="e">
        <f>MEDIAN(#REF!)</f>
        <v>#REF!</v>
      </c>
      <c r="C3" s="16" t="e">
        <f>MEDIAN(#REF!)</f>
        <v>#REF!</v>
      </c>
    </row>
    <row r="4" spans="1:3" x14ac:dyDescent="0.25">
      <c r="A4" s="16" t="s">
        <v>8392</v>
      </c>
      <c r="B4" s="16" t="e">
        <f>_xlfn.STDEV.P(#REF!)</f>
        <v>#REF!</v>
      </c>
      <c r="C4" s="16" t="e">
        <f>_xlfn.STDEV.P(#REF!)</f>
        <v>#REF!</v>
      </c>
    </row>
    <row r="5" spans="1:3" x14ac:dyDescent="0.25">
      <c r="A5" s="16" t="s">
        <v>8393</v>
      </c>
      <c r="B5" s="16" t="e">
        <f>_xlfn.QUARTILE.EXC(#REF!, 3)</f>
        <v>#REF!</v>
      </c>
      <c r="C5" s="16" t="e">
        <f>_xlfn.QUARTILE.EXC(#REF!, 3)</f>
        <v>#REF!</v>
      </c>
    </row>
    <row r="6" spans="1:3" x14ac:dyDescent="0.25">
      <c r="A6" s="16" t="s">
        <v>8394</v>
      </c>
      <c r="B6" s="16" t="e">
        <f>_xlfn.QUARTILE.EXC(#REF!, 1)</f>
        <v>#REF!</v>
      </c>
      <c r="C6" s="16" t="e">
        <f>_xlfn.QUARTILE.EXC(#REF!,1)</f>
        <v>#REF!</v>
      </c>
    </row>
    <row r="7" spans="1:3" x14ac:dyDescent="0.25">
      <c r="A7" s="16" t="s">
        <v>8395</v>
      </c>
      <c r="B7" s="16" t="e">
        <f>B5-B6</f>
        <v>#REF!</v>
      </c>
      <c r="C7" s="16" t="e">
        <f>C5-C6</f>
        <v>#REF!</v>
      </c>
    </row>
    <row r="9" spans="1:3" x14ac:dyDescent="0.25">
      <c r="A9" s="16" t="s">
        <v>8388</v>
      </c>
      <c r="B9" s="16" t="e">
        <f>AVERAGE(#REF!)</f>
        <v>#REF!</v>
      </c>
      <c r="C9" s="16" t="e">
        <f>AVERAGE(#REF!)</f>
        <v>#REF!</v>
      </c>
    </row>
    <row r="10" spans="1:3" x14ac:dyDescent="0.25">
      <c r="A10" s="16" t="s">
        <v>8389</v>
      </c>
      <c r="B10" s="16" t="e">
        <f>MEDIAN(#REF!)</f>
        <v>#REF!</v>
      </c>
      <c r="C10" s="16" t="e">
        <f>MEDIAN(#REF!)</f>
        <v>#REF!</v>
      </c>
    </row>
    <row r="11" spans="1:3" x14ac:dyDescent="0.25">
      <c r="A11" s="16" t="s">
        <v>8396</v>
      </c>
      <c r="B11" s="16" t="e">
        <f>_xlfn.STDEV.P(#REF!)</f>
        <v>#REF!</v>
      </c>
      <c r="C11" s="16" t="e">
        <f>_xlfn.STDEV.P(#REF!)</f>
        <v>#REF!</v>
      </c>
    </row>
    <row r="12" spans="1:3" x14ac:dyDescent="0.25">
      <c r="A12" s="16" t="s">
        <v>8397</v>
      </c>
      <c r="B12" s="16" t="e">
        <f>_xlfn.QUARTILE.EXC(#REF!, 3)</f>
        <v>#REF!</v>
      </c>
      <c r="C12" s="16" t="e">
        <f>_xlfn.QUARTILE.EXC(#REF!, 3)</f>
        <v>#REF!</v>
      </c>
    </row>
    <row r="13" spans="1:3" x14ac:dyDescent="0.25">
      <c r="A13" s="16" t="s">
        <v>8398</v>
      </c>
      <c r="B13" s="16" t="e">
        <f>_xlfn.QUARTILE.EXC(#REF!,1)</f>
        <v>#REF!</v>
      </c>
      <c r="C13" s="16" t="e">
        <f>_xlfn.QUARTILE.EXC(#REF!, 1)</f>
        <v>#REF!</v>
      </c>
    </row>
    <row r="14" spans="1:3" x14ac:dyDescent="0.25">
      <c r="A14" s="16" t="s">
        <v>8399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</vt:lpstr>
      <vt:lpstr>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Hartman</cp:lastModifiedBy>
  <dcterms:created xsi:type="dcterms:W3CDTF">2017-04-20T15:17:24Z</dcterms:created>
  <dcterms:modified xsi:type="dcterms:W3CDTF">2021-12-30T04:08:00Z</dcterms:modified>
</cp:coreProperties>
</file>