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EPR-2017-07\Lab Testing\MD vs CMD 1st Crack Strength Investigation &amp; Improvement\"/>
    </mc:Choice>
  </mc:AlternateContent>
  <xr:revisionPtr revIDLastSave="0" documentId="13_ncr:1_{4BF43EC4-A53E-4D33-B3DD-AD2947930FD1}" xr6:coauthVersionLast="45" xr6:coauthVersionMax="45" xr10:uidLastSave="{00000000-0000-0000-0000-000000000000}"/>
  <bookViews>
    <workbookView xWindow="-120" yWindow="-120" windowWidth="29040" windowHeight="15840" activeTab="2" xr2:uid="{6E37F835-A00F-40B4-92C5-EF7B36934449}"/>
  </bookViews>
  <sheets>
    <sheet name="ALL DATA" sheetId="1" r:id="rId1"/>
    <sheet name="Data of comparisons" sheetId="4" r:id="rId2"/>
    <sheet name="AVERAGES" sheetId="2" r:id="rId3"/>
    <sheet name="Wide lamination results (CE)" sheetId="3" r:id="rId4"/>
    <sheet name="scrap not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5" l="1"/>
  <c r="G8" i="5"/>
  <c r="G7" i="5"/>
  <c r="G6" i="5"/>
  <c r="F6" i="5"/>
  <c r="S9" i="5"/>
  <c r="F9" i="5" s="1"/>
  <c r="S8" i="5"/>
  <c r="F8" i="5" s="1"/>
  <c r="S7" i="5"/>
  <c r="F7" i="5" s="1"/>
  <c r="S6" i="5"/>
  <c r="S10" i="5" s="1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Y8" i="4" s="1"/>
  <c r="AC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Z8" i="4"/>
  <c r="BA8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AF10" i="4"/>
  <c r="AF9" i="4"/>
  <c r="AF8" i="4"/>
  <c r="AF7" i="4"/>
  <c r="S11" i="5" l="1"/>
  <c r="R10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H22" i="2"/>
  <c r="H20" i="2"/>
  <c r="H21" i="2"/>
  <c r="H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AC82" i="1" l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7" i="1"/>
  <c r="AH9" i="3"/>
  <c r="AH8" i="3"/>
  <c r="AH7" i="3"/>
  <c r="AH6" i="3"/>
  <c r="AD40" i="3"/>
  <c r="AD44" i="3"/>
  <c r="AD35" i="3"/>
  <c r="AD31" i="3"/>
  <c r="AD27" i="3"/>
  <c r="AD23" i="3"/>
  <c r="AD19" i="3"/>
  <c r="AD15" i="3"/>
  <c r="AD11" i="3"/>
  <c r="AD7" i="3"/>
  <c r="L18" i="2" l="1"/>
  <c r="J18" i="2"/>
  <c r="I18" i="2"/>
  <c r="H18" i="2"/>
  <c r="L17" i="2"/>
  <c r="J17" i="2"/>
  <c r="I17" i="2"/>
  <c r="H17" i="2"/>
  <c r="L16" i="2"/>
  <c r="J16" i="2"/>
  <c r="I16" i="2"/>
  <c r="H16" i="2"/>
  <c r="L15" i="2"/>
  <c r="J15" i="2"/>
  <c r="I15" i="2"/>
  <c r="H15" i="2"/>
  <c r="R9" i="2" l="1"/>
  <c r="Q10" i="2"/>
  <c r="Q9" i="2"/>
  <c r="P10" i="2"/>
  <c r="P9" i="2"/>
  <c r="H11" i="2"/>
  <c r="I11" i="2"/>
  <c r="J11" i="2"/>
  <c r="L11" i="2"/>
  <c r="H12" i="2"/>
  <c r="I12" i="2"/>
  <c r="J12" i="2"/>
  <c r="L12" i="2"/>
  <c r="H13" i="2"/>
  <c r="I13" i="2"/>
  <c r="J13" i="2"/>
  <c r="L13" i="2"/>
  <c r="H14" i="2"/>
  <c r="I14" i="2"/>
  <c r="J14" i="2"/>
  <c r="L14" i="2"/>
  <c r="L10" i="2"/>
  <c r="J10" i="2"/>
  <c r="I10" i="2"/>
  <c r="H10" i="2"/>
  <c r="L9" i="2"/>
  <c r="J9" i="2"/>
  <c r="I9" i="2"/>
  <c r="H9" i="2"/>
  <c r="I8" i="2" l="1"/>
  <c r="I7" i="2"/>
  <c r="I6" i="2"/>
  <c r="I5" i="2"/>
  <c r="H6" i="2"/>
  <c r="J6" i="2"/>
  <c r="L6" i="2"/>
  <c r="H7" i="2"/>
  <c r="J7" i="2"/>
  <c r="L7" i="2"/>
  <c r="H8" i="2"/>
  <c r="J8" i="2"/>
  <c r="L8" i="2"/>
  <c r="L5" i="2"/>
  <c r="J5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Plumridge</author>
  </authors>
  <commentList>
    <comment ref="H74" authorId="0" shapeId="0" xr:uid="{D020869A-8C5D-4F32-8CB1-571C9AAA99B4}">
      <text>
        <r>
          <rPr>
            <b/>
            <sz val="9"/>
            <color indexed="81"/>
            <rFont val="Tahoma"/>
            <family val="2"/>
          </rPr>
          <t>Charles Plumridge:</t>
        </r>
        <r>
          <rPr>
            <sz val="9"/>
            <color indexed="81"/>
            <rFont val="Tahoma"/>
            <family val="2"/>
          </rPr>
          <t xml:space="preserve">
INVALID TEST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Plumridge</author>
  </authors>
  <commentList>
    <comment ref="D4" authorId="0" shapeId="0" xr:uid="{70018E74-8F66-4987-9AB9-2AAF8D7D40A1}">
      <text>
        <r>
          <rPr>
            <b/>
            <sz val="9"/>
            <color indexed="81"/>
            <rFont val="Tahoma"/>
            <family val="2"/>
          </rPr>
          <t>Charles Plumridge:</t>
        </r>
        <r>
          <rPr>
            <sz val="9"/>
            <color indexed="81"/>
            <rFont val="Tahoma"/>
            <family val="2"/>
          </rPr>
          <t xml:space="preserve">
applied to sample before hydration.</t>
        </r>
      </text>
    </comment>
    <comment ref="E15" authorId="0" shapeId="0" xr:uid="{6ADD4107-CB8D-4D85-8C75-0F31C0F6ACE4}">
      <text>
        <r>
          <rPr>
            <b/>
            <sz val="9"/>
            <color indexed="81"/>
            <rFont val="Tahoma"/>
            <family val="2"/>
          </rPr>
          <t>Charles Plumridge:</t>
        </r>
        <r>
          <rPr>
            <sz val="9"/>
            <color indexed="81"/>
            <rFont val="Tahoma"/>
            <family val="2"/>
          </rPr>
          <t xml:space="preserve">
Inaccurate due to roller gap not remaining the same once the sample is put through the rollers.</t>
        </r>
      </text>
    </comment>
    <comment ref="B19" authorId="0" shapeId="0" xr:uid="{313E704D-5CF9-48F9-91BE-E8B98199F69D}">
      <text>
        <r>
          <rPr>
            <b/>
            <sz val="9"/>
            <color indexed="81"/>
            <rFont val="Tahoma"/>
            <family val="2"/>
          </rPr>
          <t>Charles Plumridge:</t>
        </r>
        <r>
          <rPr>
            <sz val="9"/>
            <color indexed="81"/>
            <rFont val="Tahoma"/>
            <family val="2"/>
          </rPr>
          <t xml:space="preserve">
Either CX021519121901 or CX021519122001. These are the two rolls used for extrusion, but extruded samples were not labelled.</t>
        </r>
      </text>
    </comment>
    <comment ref="B20" authorId="0" shapeId="0" xr:uid="{3977481D-1845-48D7-9D40-9D3F9A62F593}">
      <text>
        <r>
          <rPr>
            <b/>
            <sz val="9"/>
            <color indexed="81"/>
            <rFont val="Tahoma"/>
            <family val="2"/>
          </rPr>
          <t>Charles Plumridge:</t>
        </r>
        <r>
          <rPr>
            <sz val="9"/>
            <color indexed="81"/>
            <rFont val="Tahoma"/>
            <family val="2"/>
          </rPr>
          <t xml:space="preserve">
Either CX021519121901 or CX021519122001. These are the two rolls used for extrusion, but extruded samples were not labelled.</t>
        </r>
      </text>
    </comment>
    <comment ref="B21" authorId="0" shapeId="0" xr:uid="{28791F01-E432-4712-B595-3B7DCA530A23}">
      <text>
        <r>
          <rPr>
            <b/>
            <sz val="9"/>
            <color indexed="81"/>
            <rFont val="Tahoma"/>
            <family val="2"/>
          </rPr>
          <t>Charles Plumridge:</t>
        </r>
        <r>
          <rPr>
            <sz val="9"/>
            <color indexed="81"/>
            <rFont val="Tahoma"/>
            <family val="2"/>
          </rPr>
          <t xml:space="preserve">
Either CX021519121901 or CX021519122001. These are the two rolls used for extrusion, but extruded samples were not labelled.</t>
        </r>
      </text>
    </comment>
    <comment ref="B22" authorId="0" shapeId="0" xr:uid="{7DDD240A-37D5-4567-A36E-FF9C1BBFE27C}">
      <text>
        <r>
          <rPr>
            <b/>
            <sz val="9"/>
            <color indexed="81"/>
            <rFont val="Tahoma"/>
            <family val="2"/>
          </rPr>
          <t>Charles Plumridge:</t>
        </r>
        <r>
          <rPr>
            <sz val="9"/>
            <color indexed="81"/>
            <rFont val="Tahoma"/>
            <family val="2"/>
          </rPr>
          <t xml:space="preserve">
Either CX021519121901 or CX021519122001. These are the two rolls used for extrusion, but extruded samples were not labelled.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Plumridge</author>
  </authors>
  <commentList>
    <comment ref="E5" authorId="0" shapeId="0" xr:uid="{2133CE03-5EF9-4B27-8EED-9DE79B7E77AB}">
      <text>
        <r>
          <rPr>
            <b/>
            <sz val="9"/>
            <color indexed="81"/>
            <rFont val="Tahoma"/>
            <family val="2"/>
          </rPr>
          <t>Charles Plumridge:</t>
        </r>
        <r>
          <rPr>
            <sz val="9"/>
            <color indexed="81"/>
            <rFont val="Tahoma"/>
            <family val="2"/>
          </rPr>
          <t xml:space="preserve">
applied to sample before hydration.</t>
        </r>
      </text>
    </comment>
  </commentList>
</comments>
</file>

<file path=xl/sharedStrings.xml><?xml version="1.0" encoding="utf-8"?>
<sst xmlns="http://schemas.openxmlformats.org/spreadsheetml/2006/main" count="1687" uniqueCount="421">
  <si>
    <t>QUICK SUMMARY OF 19/12/19 2MPa COMPRESSION (AND CTRL) CCX BEND TESTING</t>
  </si>
  <si>
    <t>CODE:</t>
  </si>
  <si>
    <t>CX02212191103-01</t>
  </si>
  <si>
    <t>Sample 2</t>
  </si>
  <si>
    <t xml:space="preserve"> 14:29  19/12/2019</t>
  </si>
  <si>
    <t>18/12/2019</t>
  </si>
  <si>
    <t>Charlie</t>
  </si>
  <si>
    <t>NEPR-2017-07</t>
  </si>
  <si>
    <t>CTRL MD</t>
  </si>
  <si>
    <t>FAIL</t>
  </si>
  <si>
    <t>R&amp;D</t>
  </si>
  <si>
    <t>Sample 3</t>
  </si>
  <si>
    <t xml:space="preserve"> 14:35  19/12/2019</t>
  </si>
  <si>
    <t>Sample 4</t>
  </si>
  <si>
    <t xml:space="preserve"> 14:39  19/12/2019</t>
  </si>
  <si>
    <t>Sample 5</t>
  </si>
  <si>
    <t xml:space="preserve"> 14:49  19/12/2019</t>
  </si>
  <si>
    <t>Sample 6</t>
  </si>
  <si>
    <t xml:space="preserve"> 14:51  19/12/2019</t>
  </si>
  <si>
    <t>PASS</t>
  </si>
  <si>
    <t>Sample 7</t>
  </si>
  <si>
    <t xml:space="preserve"> 14:55  19/12/2019</t>
  </si>
  <si>
    <t>Sample 8</t>
  </si>
  <si>
    <t xml:space="preserve"> 14:58  19/12/2019</t>
  </si>
  <si>
    <t>CTRL CD</t>
  </si>
  <si>
    <t>Sample 9</t>
  </si>
  <si>
    <t xml:space="preserve"> 15:03  19/12/2019</t>
  </si>
  <si>
    <t>Sample 10</t>
  </si>
  <si>
    <t xml:space="preserve"> 15:07  19/12/2019</t>
  </si>
  <si>
    <t>Sample 11</t>
  </si>
  <si>
    <t xml:space="preserve"> 15:09  19/12/2019</t>
  </si>
  <si>
    <t>Sample 12</t>
  </si>
  <si>
    <t xml:space="preserve"> 15:12  19/12/2019</t>
  </si>
  <si>
    <t>Sample 13</t>
  </si>
  <si>
    <t xml:space="preserve"> 15:16  19/12/2019</t>
  </si>
  <si>
    <t>Sample 14</t>
  </si>
  <si>
    <t xml:space="preserve"> 15:21  19/12/2019</t>
  </si>
  <si>
    <t>2MPa MD</t>
  </si>
  <si>
    <t>Sample 16</t>
  </si>
  <si>
    <t xml:space="preserve"> 15:26  19/12/2019</t>
  </si>
  <si>
    <t>Sample 17</t>
  </si>
  <si>
    <t xml:space="preserve"> 15:29  19/12/2019</t>
  </si>
  <si>
    <t>Sample 18</t>
  </si>
  <si>
    <t xml:space="preserve"> 15:31  19/12/2019</t>
  </si>
  <si>
    <t>Sample 19</t>
  </si>
  <si>
    <t xml:space="preserve"> 15:35  19/12/2019</t>
  </si>
  <si>
    <t>Sample 20</t>
  </si>
  <si>
    <t xml:space="preserve"> 15:38  19/12/2019</t>
  </si>
  <si>
    <t>Sample 21</t>
  </si>
  <si>
    <t xml:space="preserve"> 15:41  19/12/2019</t>
  </si>
  <si>
    <t>2MPa CD</t>
  </si>
  <si>
    <t>Sample 22</t>
  </si>
  <si>
    <t xml:space="preserve"> 15:46  19/12/2019</t>
  </si>
  <si>
    <t>Sample 23</t>
  </si>
  <si>
    <t xml:space="preserve"> 15:49  19/12/2019</t>
  </si>
  <si>
    <t>Sample 24</t>
  </si>
  <si>
    <t xml:space="preserve"> 15:52  19/12/2019</t>
  </si>
  <si>
    <t>Sample 25</t>
  </si>
  <si>
    <t xml:space="preserve"> 15:58  19/12/2019</t>
  </si>
  <si>
    <t>Sample 26</t>
  </si>
  <si>
    <t xml:space="preserve"> 16:27  19/12/2019</t>
  </si>
  <si>
    <t>Result Info.</t>
  </si>
  <si>
    <t xml:space="preserve">Test Started </t>
  </si>
  <si>
    <t>DATE OF SAMPLES HYDRATION</t>
  </si>
  <si>
    <t>SAMPLE AGE, days</t>
  </si>
  <si>
    <t>Operator</t>
  </si>
  <si>
    <t>R&amp;D PROJECT NO</t>
  </si>
  <si>
    <t>Batch ID</t>
  </si>
  <si>
    <t>SECTION ID</t>
  </si>
  <si>
    <t>Specimen Number</t>
  </si>
  <si>
    <t>1st Crack , N</t>
  </si>
  <si>
    <t>1st Crack Displacement , mm</t>
  </si>
  <si>
    <t>Ultimate Load , N</t>
  </si>
  <si>
    <t>Ultimate Load Displacement , mm</t>
  </si>
  <si>
    <t>1st Crack Strength , MPa</t>
  </si>
  <si>
    <t>Ultimate Strength , MPa</t>
  </si>
  <si>
    <t>Slope Gradient , N/mm</t>
  </si>
  <si>
    <t>Area , N.mm</t>
  </si>
  <si>
    <t xml:space="preserve">Width , </t>
  </si>
  <si>
    <t xml:space="preserve">Thickness , </t>
  </si>
  <si>
    <t xml:space="preserve">Thickness NO PVC , </t>
  </si>
  <si>
    <t xml:space="preserve">Weight , </t>
  </si>
  <si>
    <t>Density , g/cm3</t>
  </si>
  <si>
    <t>PVC thickness , mm</t>
  </si>
  <si>
    <t>OVERALL RESULT</t>
  </si>
  <si>
    <t>Ef Modulus of elasticity, N/mm2</t>
  </si>
  <si>
    <t>Date of production</t>
  </si>
  <si>
    <t>No. of samples</t>
  </si>
  <si>
    <t>CX0212191103-01</t>
  </si>
  <si>
    <t>1st Crack Load , N</t>
  </si>
  <si>
    <t>1st Crack Load
STD DEV , N</t>
  </si>
  <si>
    <t>AVERAGES OVER 6 SAMPLES</t>
  </si>
  <si>
    <t>Sample 1</t>
  </si>
  <si>
    <t xml:space="preserve"> 12:53  03/01/2020</t>
  </si>
  <si>
    <t>02/01/2020</t>
  </si>
  <si>
    <t>CX0215191220-01-NONIP</t>
  </si>
  <si>
    <t>MD 1</t>
  </si>
  <si>
    <t xml:space="preserve"> 12:57  03/01/2020</t>
  </si>
  <si>
    <t>MD 2</t>
  </si>
  <si>
    <t xml:space="preserve"> 12:59  03/01/2020</t>
  </si>
  <si>
    <t>MD 3</t>
  </si>
  <si>
    <t xml:space="preserve"> 13:02  03/01/2020</t>
  </si>
  <si>
    <t>MD 4</t>
  </si>
  <si>
    <t xml:space="preserve"> 13:05  03/01/2020</t>
  </si>
  <si>
    <t>MD 5</t>
  </si>
  <si>
    <t xml:space="preserve"> 13:07  03/01/2020</t>
  </si>
  <si>
    <t>MD 6</t>
  </si>
  <si>
    <t xml:space="preserve"> 13:10  03/01/2020</t>
  </si>
  <si>
    <t>CD 1</t>
  </si>
  <si>
    <t xml:space="preserve"> 13:13  03/01/2020</t>
  </si>
  <si>
    <t>CD 2</t>
  </si>
  <si>
    <t xml:space="preserve"> 13:15  03/01/2020</t>
  </si>
  <si>
    <t>CD 3</t>
  </si>
  <si>
    <t xml:space="preserve"> 13:17  03/01/2020</t>
  </si>
  <si>
    <t>CD 4</t>
  </si>
  <si>
    <t xml:space="preserve"> 13:20  03/01/2020</t>
  </si>
  <si>
    <t>CD 5</t>
  </si>
  <si>
    <t xml:space="preserve"> 13:23  03/01/2020</t>
  </si>
  <si>
    <t>CD 6</t>
  </si>
  <si>
    <t xml:space="preserve"> 14:26  03/01/2020</t>
  </si>
  <si>
    <t>20/12/2019</t>
  </si>
  <si>
    <t>CX0215191220-01-NIP</t>
  </si>
  <si>
    <t>CTRL MD1</t>
  </si>
  <si>
    <t xml:space="preserve"> 14:29  03/01/2020</t>
  </si>
  <si>
    <t>CTRL MD2</t>
  </si>
  <si>
    <t xml:space="preserve"> 14:32  03/01/2020</t>
  </si>
  <si>
    <t>CTRL MD3</t>
  </si>
  <si>
    <t xml:space="preserve"> 14:34  03/01/2020</t>
  </si>
  <si>
    <t>CTRL MD4</t>
  </si>
  <si>
    <t xml:space="preserve"> 14:36  03/01/2020</t>
  </si>
  <si>
    <t>CTRL MD5</t>
  </si>
  <si>
    <t xml:space="preserve"> 14:38  03/01/2020</t>
  </si>
  <si>
    <t>CTRL MD6</t>
  </si>
  <si>
    <t xml:space="preserve"> 14:40  03/01/2020</t>
  </si>
  <si>
    <t>CTRL CD1</t>
  </si>
  <si>
    <t xml:space="preserve"> 14:43  03/01/2020</t>
  </si>
  <si>
    <t>CTRL CD2</t>
  </si>
  <si>
    <t xml:space="preserve"> 14:46  03/01/2020</t>
  </si>
  <si>
    <t>CTRL CD3</t>
  </si>
  <si>
    <t xml:space="preserve"> 14:48  03/01/2020</t>
  </si>
  <si>
    <t>CTRL CD4</t>
  </si>
  <si>
    <t xml:space="preserve"> 14:51  03/01/2020</t>
  </si>
  <si>
    <t>CTRL CD5</t>
  </si>
  <si>
    <t xml:space="preserve"> 14:53  03/01/2020</t>
  </si>
  <si>
    <t>CTRL CD6</t>
  </si>
  <si>
    <t xml:space="preserve"> 14:56  03/01/2020</t>
  </si>
  <si>
    <t>2MPa MD1</t>
  </si>
  <si>
    <t xml:space="preserve"> 14:58  03/01/2020</t>
  </si>
  <si>
    <t>2MPa MD2</t>
  </si>
  <si>
    <t>Sample 15</t>
  </si>
  <si>
    <t xml:space="preserve"> 15:00  03/01/2020</t>
  </si>
  <si>
    <t>2MPa MD3</t>
  </si>
  <si>
    <t xml:space="preserve"> 15:02  03/01/2020</t>
  </si>
  <si>
    <t>2MPa MD4</t>
  </si>
  <si>
    <t xml:space="preserve"> 15:04  03/01/2020</t>
  </si>
  <si>
    <t>2MPa MD5</t>
  </si>
  <si>
    <t xml:space="preserve"> 15:06  03/01/2020</t>
  </si>
  <si>
    <t>2MPa MD6</t>
  </si>
  <si>
    <t xml:space="preserve"> 15:08  03/01/2020</t>
  </si>
  <si>
    <t>2MPa CD1</t>
  </si>
  <si>
    <t xml:space="preserve"> 15:11  03/01/2020</t>
  </si>
  <si>
    <t>2MPa CD2</t>
  </si>
  <si>
    <t xml:space="preserve"> 15:14  03/01/2020</t>
  </si>
  <si>
    <t>2MPa CD3</t>
  </si>
  <si>
    <t xml:space="preserve"> 15:16  03/01/2020</t>
  </si>
  <si>
    <t>2MPa CD4</t>
  </si>
  <si>
    <t xml:space="preserve"> 15:19  03/01/2020</t>
  </si>
  <si>
    <t>2MPa CD5</t>
  </si>
  <si>
    <t xml:space="preserve"> 15:21  03/01/2020</t>
  </si>
  <si>
    <t>2MPa CD6</t>
  </si>
  <si>
    <t>Summary of 2MPa COMPRESSION (AND CTRL) CCX BEND TESTING (started 19/12/19)</t>
  </si>
  <si>
    <t>Sample</t>
  </si>
  <si>
    <t>Sample Age</t>
  </si>
  <si>
    <t>MD</t>
  </si>
  <si>
    <t>CD</t>
  </si>
  <si>
    <t>2 MPa</t>
  </si>
  <si>
    <t>CX0215191220-01</t>
  </si>
  <si>
    <t>CM1</t>
  </si>
  <si>
    <t>CM2</t>
  </si>
  <si>
    <t>CCMD1</t>
  </si>
  <si>
    <t>CCMD2</t>
  </si>
  <si>
    <t>CCMD3</t>
  </si>
  <si>
    <t>LM1</t>
  </si>
  <si>
    <t>LM2</t>
  </si>
  <si>
    <t>LCMD1</t>
  </si>
  <si>
    <t>LCMD2</t>
  </si>
  <si>
    <t>RMD1</t>
  </si>
  <si>
    <t>RMD2</t>
  </si>
  <si>
    <t>RCD1</t>
  </si>
  <si>
    <t>RCD2</t>
  </si>
  <si>
    <t>(CE's result data from testing 2/1/20 For comparison to CX0215191220-01-NONIP)</t>
  </si>
  <si>
    <t>1st Crack, N</t>
  </si>
  <si>
    <t>1st Crack, MPa</t>
  </si>
  <si>
    <t>The below is the NIP version of lines 5 and 6, performed by CE</t>
  </si>
  <si>
    <t xml:space="preserve"> 15:05  14/01/2020</t>
  </si>
  <si>
    <t>13/01/2020</t>
  </si>
  <si>
    <t xml:space="preserve"> 15:11  14/01/2020</t>
  </si>
  <si>
    <t xml:space="preserve"> 15:13  14/01/2020</t>
  </si>
  <si>
    <t xml:space="preserve"> 15:16  14/01/2020</t>
  </si>
  <si>
    <t xml:space="preserve"> 15:19  14/01/2020</t>
  </si>
  <si>
    <t xml:space="preserve"> 15:22  14/01/2020</t>
  </si>
  <si>
    <t xml:space="preserve"> 15:24  14/01/2020</t>
  </si>
  <si>
    <t xml:space="preserve"> 15:28  14/01/2020</t>
  </si>
  <si>
    <t xml:space="preserve"> 15:33  14/01/2020</t>
  </si>
  <si>
    <t xml:space="preserve"> 15:36  14/01/2020</t>
  </si>
  <si>
    <t xml:space="preserve"> 15:38  14/01/2020</t>
  </si>
  <si>
    <t xml:space="preserve"> 15:42  14/01/2020</t>
  </si>
  <si>
    <t xml:space="preserve"> 15:45  14/01/2020</t>
  </si>
  <si>
    <t xml:space="preserve"> 15:51  14/01/2020</t>
  </si>
  <si>
    <t xml:space="preserve"> 15:55  14/01/2020</t>
  </si>
  <si>
    <t>65E MD 1</t>
  </si>
  <si>
    <t>65E MD 2</t>
  </si>
  <si>
    <t>65E MD 3</t>
  </si>
  <si>
    <t>65E MD 4</t>
  </si>
  <si>
    <t>65E CD 1</t>
  </si>
  <si>
    <t>65E CD 2</t>
  </si>
  <si>
    <t>65E CD 3</t>
  </si>
  <si>
    <t>65E CD 4 (INVALID)</t>
  </si>
  <si>
    <t>73A MD 1</t>
  </si>
  <si>
    <t>73A MD 2</t>
  </si>
  <si>
    <t>73A MD 3</t>
  </si>
  <si>
    <t>73A MD 4</t>
  </si>
  <si>
    <t>73A CD 1</t>
  </si>
  <si>
    <t>73A CD 2</t>
  </si>
  <si>
    <t>73A CD 3</t>
  </si>
  <si>
    <t>CX0212191103-01 (Lam trial)</t>
  </si>
  <si>
    <t>65E (0.3mm) MD</t>
  </si>
  <si>
    <t>65E (0.3mm) CD</t>
  </si>
  <si>
    <t>73A (1.5mm) MD</t>
  </si>
  <si>
    <t>73A (1.5mm) CD</t>
  </si>
  <si>
    <t xml:space="preserve">Reduction ratio: </t>
  </si>
  <si>
    <t>Reduction Ratio</t>
  </si>
  <si>
    <t>Roller Gap (mm)</t>
  </si>
  <si>
    <t>TBD</t>
  </si>
  <si>
    <t>small?</t>
  </si>
  <si>
    <t>1Cr Std dev, N</t>
  </si>
  <si>
    <t>(Max) Reduction Ratio</t>
  </si>
  <si>
    <t>Note E4 reads 'Max', because it is not clear if the lamination rollers deflect upwards or are pushed upwards, thereby reducing the actual thickness reduction.</t>
  </si>
  <si>
    <t xml:space="preserve"> 11:16  03/12/2019</t>
  </si>
  <si>
    <t>Chris</t>
  </si>
  <si>
    <t>NEPR2017_07</t>
  </si>
  <si>
    <t>CX0212191105_03</t>
  </si>
  <si>
    <t>MD1</t>
  </si>
  <si>
    <t xml:space="preserve"> 11:22  03/12/2019</t>
  </si>
  <si>
    <t xml:space="preserve"> 11:23  03/12/2019</t>
  </si>
  <si>
    <t xml:space="preserve"> 11:25  03/12/2019</t>
  </si>
  <si>
    <t xml:space="preserve"> 11:27  03/12/2019</t>
  </si>
  <si>
    <t>CMD</t>
  </si>
  <si>
    <t xml:space="preserve"> 11:29  03/12/2019</t>
  </si>
  <si>
    <t xml:space="preserve"> 11:31  03/12/2019</t>
  </si>
  <si>
    <t xml:space="preserve"> 11:34  03/12/2019</t>
  </si>
  <si>
    <t xml:space="preserve"> 11:36  03/12/2019</t>
  </si>
  <si>
    <t>CX0212191104_01</t>
  </si>
  <si>
    <t xml:space="preserve"> 11:41  03/12/2019</t>
  </si>
  <si>
    <t xml:space="preserve"> 11:44  03/12/2019</t>
  </si>
  <si>
    <t xml:space="preserve"> 11:46  03/12/2019</t>
  </si>
  <si>
    <t xml:space="preserve"> 11:50  03/12/2019</t>
  </si>
  <si>
    <t xml:space="preserve"> 11:52  03/12/2019</t>
  </si>
  <si>
    <t xml:space="preserve"> 11:53  03/12/2019</t>
  </si>
  <si>
    <t xml:space="preserve"> 11:55  03/12/2019</t>
  </si>
  <si>
    <t xml:space="preserve"> 11:58  03/12/2019</t>
  </si>
  <si>
    <t>CX0212191106_02</t>
  </si>
  <si>
    <t xml:space="preserve"> 12:00  03/12/2019</t>
  </si>
  <si>
    <t xml:space="preserve"> 12:02  03/12/2019</t>
  </si>
  <si>
    <t xml:space="preserve"> 12:10  03/12/2019</t>
  </si>
  <si>
    <t xml:space="preserve"> 12:12  03/12/2019</t>
  </si>
  <si>
    <t xml:space="preserve"> 12:14  03/12/2019</t>
  </si>
  <si>
    <t xml:space="preserve"> 12:16  03/12/2019</t>
  </si>
  <si>
    <t xml:space="preserve"> 12:18  03/12/2019</t>
  </si>
  <si>
    <t xml:space="preserve"> 12:20  03/12/2019</t>
  </si>
  <si>
    <t>CX0212191105_02</t>
  </si>
  <si>
    <t>Sample 27</t>
  </si>
  <si>
    <t xml:space="preserve"> 12:23  03/12/2019</t>
  </si>
  <si>
    <t>Sample 28</t>
  </si>
  <si>
    <t xml:space="preserve"> 12:25  03/12/2019</t>
  </si>
  <si>
    <t>Sample 29</t>
  </si>
  <si>
    <t xml:space="preserve"> 12:28  03/12/2019</t>
  </si>
  <si>
    <t>Sample 30</t>
  </si>
  <si>
    <t xml:space="preserve"> 12:31  03/12/2019</t>
  </si>
  <si>
    <t>Sample 31</t>
  </si>
  <si>
    <t xml:space="preserve"> 12:34  03/12/2019</t>
  </si>
  <si>
    <t>Sample 32</t>
  </si>
  <si>
    <t xml:space="preserve"> 12:37  03/12/2019</t>
  </si>
  <si>
    <t>Sample 33</t>
  </si>
  <si>
    <t xml:space="preserve"> 12:39  03/12/2019</t>
  </si>
  <si>
    <t>Sample 34</t>
  </si>
  <si>
    <t xml:space="preserve"> 12:41  03/12/2019</t>
  </si>
  <si>
    <t>Sample 35</t>
  </si>
  <si>
    <t xml:space="preserve"> 12:43  03/12/2019</t>
  </si>
  <si>
    <t>Sample 36</t>
  </si>
  <si>
    <t xml:space="preserve"> 12:45  03/12/2019</t>
  </si>
  <si>
    <t>Sample 37</t>
  </si>
  <si>
    <t xml:space="preserve"> 12:47  03/12/2019</t>
  </si>
  <si>
    <t>Sample 38</t>
  </si>
  <si>
    <t xml:space="preserve"> 12:49  03/12/2019</t>
  </si>
  <si>
    <t>Sample 40</t>
  </si>
  <si>
    <t xml:space="preserve"> 12:51  03/12/2019</t>
  </si>
  <si>
    <t>Sample 41</t>
  </si>
  <si>
    <t xml:space="preserve"> 12:53  03/12/2019</t>
  </si>
  <si>
    <t>Sample 42</t>
  </si>
  <si>
    <t xml:space="preserve"> 12:54  03/12/2019</t>
  </si>
  <si>
    <t>Sample 43</t>
  </si>
  <si>
    <t xml:space="preserve"> 12:57  03/12/2019</t>
  </si>
  <si>
    <t>Lamination sample code</t>
  </si>
  <si>
    <t>74C</t>
  </si>
  <si>
    <t>74A</t>
  </si>
  <si>
    <t>67A</t>
  </si>
  <si>
    <t>67C</t>
  </si>
  <si>
    <t>Membrane thickness</t>
  </si>
  <si>
    <t>AVERAGE 1ST CRACK STRENGTH (MPa)</t>
  </si>
  <si>
    <t xml:space="preserve">MD 0.3 mm </t>
  </si>
  <si>
    <t>CD 0.3 mm</t>
  </si>
  <si>
    <t>MD 1.5 mm</t>
  </si>
  <si>
    <t>CD 1.5 mm</t>
  </si>
  <si>
    <t>=IFERROR(150*[@[1st Crack , N]]/([@[Width , ]]*([@[Thickness NO PVC , ]]^2)),"")</t>
  </si>
  <si>
    <t xml:space="preserve"> 12:57  23/01/2020</t>
  </si>
  <si>
    <t>22/01/2020</t>
  </si>
  <si>
    <t>200121EX1</t>
  </si>
  <si>
    <t xml:space="preserve"> 13:03  23/01/2020</t>
  </si>
  <si>
    <t xml:space="preserve"> 13:06  23/01/2020</t>
  </si>
  <si>
    <t xml:space="preserve"> 13:08  23/01/2020</t>
  </si>
  <si>
    <t xml:space="preserve"> 13:11  23/01/2020</t>
  </si>
  <si>
    <t xml:space="preserve"> 13:15  23/01/2020</t>
  </si>
  <si>
    <t xml:space="preserve"> 13:19  23/01/2020</t>
  </si>
  <si>
    <t xml:space="preserve"> 13:22  23/01/2020</t>
  </si>
  <si>
    <t xml:space="preserve"> 13:24  23/01/2020</t>
  </si>
  <si>
    <t xml:space="preserve"> 13:26  23/01/2020</t>
  </si>
  <si>
    <t>200121EX2</t>
  </si>
  <si>
    <t xml:space="preserve"> 13:30  23/01/2020</t>
  </si>
  <si>
    <t xml:space="preserve"> 13:33  23/01/2020</t>
  </si>
  <si>
    <t xml:space="preserve"> 13:35  23/01/2020</t>
  </si>
  <si>
    <t xml:space="preserve"> 13:37  23/01/2020</t>
  </si>
  <si>
    <t xml:space="preserve"> 13:40  23/01/2020</t>
  </si>
  <si>
    <t xml:space="preserve"> 13:42  23/01/2020</t>
  </si>
  <si>
    <t xml:space="preserve"> 13:44  23/01/2020</t>
  </si>
  <si>
    <t xml:space="preserve"> 13:47  23/01/2020</t>
  </si>
  <si>
    <t>1st Crack Strength (CEMENT ONLY), MPa</t>
  </si>
  <si>
    <t>1st Crack Strength (FULL THICKNESS), MPa</t>
  </si>
  <si>
    <t>Wide width lamination trial sample results (CE) (cement only)</t>
  </si>
  <si>
    <t>Unknown</t>
  </si>
  <si>
    <t>Pressure applied</t>
  </si>
  <si>
    <t>MEASURE THICKNESS</t>
  </si>
  <si>
    <t>EX1 MD</t>
  </si>
  <si>
    <t>EX1 CD</t>
  </si>
  <si>
    <t>EX2 MD</t>
  </si>
  <si>
    <t>EX2 CD</t>
  </si>
  <si>
    <t>Row no.</t>
  </si>
  <si>
    <t>Thickness CEMENT ONLY, mm</t>
  </si>
  <si>
    <t>Thickness FULL, mm</t>
  </si>
  <si>
    <t xml:space="preserve"> 10:31  03/01/2020</t>
  </si>
  <si>
    <t>2/1/20</t>
  </si>
  <si>
    <t>CX0215191219-01</t>
  </si>
  <si>
    <t>R</t>
  </si>
  <si>
    <t xml:space="preserve"> 10:34  03/01/2020</t>
  </si>
  <si>
    <t>RCMD1</t>
  </si>
  <si>
    <t xml:space="preserve"> 10:37  03/01/2020</t>
  </si>
  <si>
    <t>RCMD2</t>
  </si>
  <si>
    <t xml:space="preserve"> 10:39  03/01/2020</t>
  </si>
  <si>
    <t xml:space="preserve"> 10:42  03/01/2020</t>
  </si>
  <si>
    <t xml:space="preserve"> 10:47  03/01/2020</t>
  </si>
  <si>
    <t>C45</t>
  </si>
  <si>
    <t xml:space="preserve"> 10:50  03/01/2020</t>
  </si>
  <si>
    <t xml:space="preserve"> 10:52  03/01/2020</t>
  </si>
  <si>
    <t xml:space="preserve"> 10:55  03/01/2020</t>
  </si>
  <si>
    <t xml:space="preserve"> 10:57  03/01/2020</t>
  </si>
  <si>
    <t xml:space="preserve"> 10:59  03/01/2020</t>
  </si>
  <si>
    <t xml:space="preserve"> 11:03  03/01/2020</t>
  </si>
  <si>
    <t>L45</t>
  </si>
  <si>
    <t xml:space="preserve"> 11:05  03/01/2020</t>
  </si>
  <si>
    <t xml:space="preserve"> 11:07  03/01/2020</t>
  </si>
  <si>
    <t xml:space="preserve"> 11:09  03/01/2020</t>
  </si>
  <si>
    <t xml:space="preserve"> 11:12  03/01/2020</t>
  </si>
  <si>
    <t xml:space="preserve"> 11:14  03/01/2020</t>
  </si>
  <si>
    <t>R45</t>
  </si>
  <si>
    <t xml:space="preserve"> 11:21  03/01/2020</t>
  </si>
  <si>
    <t xml:space="preserve"> 11:26  03/01/2020</t>
  </si>
  <si>
    <t xml:space="preserve"> 11:28  03/01/2020</t>
  </si>
  <si>
    <t xml:space="preserve"> 11:31  03/01/2020</t>
  </si>
  <si>
    <t>1st Crack Strength (cement only), MPa</t>
  </si>
  <si>
    <t>1st Crack Strength (FULL thickness), MPa</t>
  </si>
  <si>
    <t>Cell ranges for each listed sample type</t>
  </si>
  <si>
    <t>CX0215191219-01 MD</t>
  </si>
  <si>
    <t>CX0215191219-01 CD</t>
  </si>
  <si>
    <t>CX0215191220-01 MD</t>
  </si>
  <si>
    <t>CX0215191220-01 CD</t>
  </si>
  <si>
    <t>RMD</t>
  </si>
  <si>
    <t>Sample types</t>
  </si>
  <si>
    <t>Nip only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</si>
  <si>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</si>
  <si>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</si>
  <si>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</si>
  <si>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</si>
  <si>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</si>
  <si>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</si>
  <si>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</si>
  <si>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</si>
  <si>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</si>
  <si>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</si>
  <si>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</si>
  <si>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</si>
  <si>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</si>
  <si>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</si>
  <si>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</si>
  <si>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</si>
  <si>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</si>
  <si>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</si>
  <si>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</si>
  <si>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</si>
  <si>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</si>
  <si>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For comparison with row 15,17</t>
  </si>
  <si>
    <t>For comparison with row 16,18</t>
  </si>
  <si>
    <t>Membrane Thickness data, mm</t>
  </si>
  <si>
    <t>EX1 avg</t>
  </si>
  <si>
    <t>EX2 avg</t>
  </si>
  <si>
    <t>Reduction Ratio using full thickness measurements</t>
  </si>
  <si>
    <t>Reduction Ratio using cement only measurements</t>
  </si>
  <si>
    <t>200121EX1 (CX0215191219-01 or 20-01)</t>
  </si>
  <si>
    <t>200121EX2 (CX0215191220-01 or 19-01)</t>
  </si>
  <si>
    <t>Pressure seen by the sample according to pressure-sensitive paper</t>
  </si>
  <si>
    <t>Somewhere in LW range:  2.45 - 9.79 MPa</t>
  </si>
  <si>
    <t>191130EX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</si>
</sst>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1" xfId="0" applyBorder="1" applyAlignment="1">
      <alignment wrapText="1"/>
    </xf>
    <xf numFmtId="164" fontId="0" fillId="0" borderId="2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164" fontId="0" fillId="0" borderId="5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5" xfId="0" applyNumberFormat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/>
    <xf numFmtId="0" fontId="0" fillId="0" borderId="6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4" xfId="0" applyFill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0" fillId="0" borderId="0" xfId="0" applyFont="1" applyFill="1" applyBorder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wrapText="1"/>
    </xf>
    <xf numFmtId="0" fontId="0" fillId="0" borderId="11" xfId="0" applyBorder="1"/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2" xfId="0" applyFont="1" applyBorder="1" applyAlignment="1">
      <alignment horizontal="right"/>
    </xf>
    <xf numFmtId="9" fontId="7" fillId="0" borderId="13" xfId="1" applyFont="1" applyFill="1" applyBorder="1" applyAlignment="1">
      <alignment horizontal="right" vertical="center" wrapText="1"/>
    </xf>
    <xf numFmtId="0" fontId="1" fillId="0" borderId="7" xfId="0" applyFont="1" applyBorder="1" applyAlignment="1">
      <alignment horizontal="right"/>
    </xf>
    <xf numFmtId="9" fontId="1" fillId="0" borderId="3" xfId="0" applyNumberFormat="1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9" fontId="1" fillId="0" borderId="4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9" fontId="7" fillId="0" borderId="3" xfId="1" applyFont="1" applyFill="1" applyBorder="1" applyAlignment="1">
      <alignment horizontal="right" vertical="center" wrapText="1"/>
    </xf>
    <xf numFmtId="9" fontId="1" fillId="0" borderId="3" xfId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9" fontId="1" fillId="0" borderId="11" xfId="1" applyFont="1" applyBorder="1" applyAlignment="1">
      <alignment horizontal="right"/>
    </xf>
    <xf numFmtId="0" fontId="8" fillId="0" borderId="0" xfId="0" applyFont="1"/>
    <xf numFmtId="164" fontId="8" fillId="0" borderId="0" xfId="0" applyNumberFormat="1" applyFont="1"/>
    <xf numFmtId="0" fontId="0" fillId="0" borderId="14" xfId="0" applyBorder="1" applyAlignment="1">
      <alignment wrapText="1"/>
    </xf>
    <xf numFmtId="0" fontId="0" fillId="0" borderId="14" xfId="0" applyBorder="1"/>
    <xf numFmtId="0" fontId="0" fillId="0" borderId="15" xfId="0" applyBorder="1"/>
    <xf numFmtId="9" fontId="0" fillId="0" borderId="0" xfId="1" applyFont="1"/>
    <xf numFmtId="0" fontId="6" fillId="0" borderId="0" xfId="0" applyFont="1"/>
    <xf numFmtId="9" fontId="0" fillId="0" borderId="7" xfId="1" applyFont="1" applyBorder="1"/>
    <xf numFmtId="9" fontId="0" fillId="0" borderId="9" xfId="1" applyFont="1" applyBorder="1"/>
    <xf numFmtId="9" fontId="6" fillId="0" borderId="0" xfId="1" applyFont="1"/>
    <xf numFmtId="9" fontId="6" fillId="0" borderId="8" xfId="1" applyFont="1" applyBorder="1"/>
    <xf numFmtId="0" fontId="7" fillId="0" borderId="0" xfId="0" applyFont="1"/>
    <xf numFmtId="0" fontId="0" fillId="0" borderId="0" xfId="0" quotePrefix="1"/>
    <xf numFmtId="164" fontId="0" fillId="0" borderId="2" xfId="0" quotePrefix="1" applyNumberFormat="1" applyBorder="1"/>
    <xf numFmtId="164" fontId="0" fillId="0" borderId="0" xfId="0" applyNumberForma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9" fontId="10" fillId="0" borderId="2" xfId="0" applyNumberFormat="1" applyFont="1" applyBorder="1" applyAlignment="1">
      <alignment horizontal="right"/>
    </xf>
    <xf numFmtId="9" fontId="10" fillId="0" borderId="0" xfId="0" applyNumberFormat="1" applyFont="1" applyBorder="1" applyAlignment="1">
      <alignment horizontal="right"/>
    </xf>
    <xf numFmtId="9" fontId="10" fillId="0" borderId="0" xfId="1" applyFont="1" applyFill="1" applyBorder="1" applyAlignment="1">
      <alignment horizontal="right" vertical="center" wrapText="1"/>
    </xf>
    <xf numFmtId="9" fontId="10" fillId="0" borderId="1" xfId="1" applyFont="1" applyBorder="1" applyAlignment="1">
      <alignment horizontal="right"/>
    </xf>
    <xf numFmtId="164" fontId="0" fillId="0" borderId="12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0" fillId="0" borderId="3" xfId="0" applyFill="1" applyBorder="1"/>
    <xf numFmtId="0" fontId="1" fillId="0" borderId="7" xfId="0" applyFont="1" applyBorder="1" applyAlignment="1">
      <alignment wrapText="1"/>
    </xf>
    <xf numFmtId="1" fontId="0" fillId="0" borderId="2" xfId="0" applyNumberFormat="1" applyBorder="1"/>
    <xf numFmtId="1" fontId="0" fillId="0" borderId="0" xfId="0" applyNumberFormat="1" applyBorder="1"/>
    <xf numFmtId="1" fontId="0" fillId="0" borderId="1" xfId="0" applyNumberFormat="1" applyBorder="1"/>
    <xf numFmtId="1" fontId="0" fillId="0" borderId="0" xfId="0" applyNumberFormat="1"/>
    <xf numFmtId="1" fontId="0" fillId="0" borderId="5" xfId="0" applyNumberFormat="1" applyBorder="1"/>
    <xf numFmtId="0" fontId="11" fillId="0" borderId="0" xfId="0" applyFont="1" applyBorder="1" applyAlignment="1">
      <alignment horizontal="center"/>
    </xf>
    <xf numFmtId="0" fontId="11" fillId="0" borderId="0" xfId="0" applyFont="1"/>
    <xf numFmtId="0" fontId="11" fillId="0" borderId="0" xfId="0" applyFont="1" applyFill="1" applyBorder="1"/>
    <xf numFmtId="9" fontId="11" fillId="0" borderId="3" xfId="0" applyNumberFormat="1" applyFont="1" applyBorder="1"/>
    <xf numFmtId="0" fontId="11" fillId="0" borderId="0" xfId="0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2" fillId="0" borderId="0" xfId="0" applyFont="1"/>
    <xf numFmtId="2" fontId="12" fillId="0" borderId="0" xfId="0" applyNumberFormat="1" applyFont="1"/>
    <xf numFmtId="9" fontId="0" fillId="0" borderId="0" xfId="1" applyFont="1" applyBorder="1"/>
    <xf numFmtId="9" fontId="0" fillId="0" borderId="1" xfId="1" applyFont="1" applyBorder="1"/>
    <xf numFmtId="0" fontId="9" fillId="0" borderId="0" xfId="0" applyFont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0" borderId="0" xfId="0" applyFont="1"/>
    <xf numFmtId="9" fontId="1" fillId="0" borderId="2" xfId="1" applyFont="1" applyBorder="1"/>
    <xf numFmtId="0" fontId="1" fillId="0" borderId="6" xfId="0" applyFont="1" applyBorder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9" fontId="1" fillId="0" borderId="0" xfId="1" applyFont="1" applyBorder="1"/>
    <xf numFmtId="0" fontId="1" fillId="0" borderId="3" xfId="0" applyFont="1" applyFill="1" applyBorder="1"/>
    <xf numFmtId="0" fontId="13" fillId="0" borderId="0" xfId="0" applyFont="1" applyBorder="1" applyAlignment="1">
      <alignment horizontal="center"/>
    </xf>
    <xf numFmtId="0" fontId="13" fillId="0" borderId="0" xfId="0" applyFont="1"/>
    <xf numFmtId="0" fontId="13" fillId="0" borderId="0" xfId="0" applyFont="1" applyFill="1" applyBorder="1"/>
    <xf numFmtId="9" fontId="13" fillId="0" borderId="3" xfId="0" applyNumberFormat="1" applyFont="1" applyBorder="1"/>
    <xf numFmtId="0" fontId="13" fillId="0" borderId="0" xfId="0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1" fillId="0" borderId="1" xfId="0" applyFont="1" applyBorder="1"/>
    <xf numFmtId="0" fontId="11" fillId="0" borderId="1" xfId="0" applyFont="1" applyFill="1" applyBorder="1"/>
    <xf numFmtId="9" fontId="11" fillId="0" borderId="4" xfId="0" applyNumberFormat="1" applyFont="1" applyBorder="1"/>
    <xf numFmtId="0" fontId="11" fillId="0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695326</xdr:colOff>
      <xdr:row>20</xdr:row>
      <xdr:rowOff>171451</xdr:rowOff>
    </xdr:from>
    <xdr:to>
      <xdr:col>21</xdr:col>
      <xdr:colOff>485775</xdr:colOff>
      <xdr:row>31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A97C86-84AC-4948-BBB3-698003653D92}"/>
            </a:ext>
          </a:extLst>
        </xdr:cNvPr>
        <xdr:cNvSpPr txBox="1"/>
      </xdr:nvSpPr>
      <xdr:spPr>
        <a:xfrm>
          <a:off x="12658726" y="4400551"/>
          <a:ext cx="4943474" cy="1952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NOTES</a:t>
          </a:r>
        </a:p>
        <a:p>
          <a:r>
            <a:rPr lang="en-GB" sz="1100"/>
            <a:t>Unknown</a:t>
          </a:r>
          <a:r>
            <a:rPr lang="en-GB" sz="1100" baseline="0"/>
            <a:t> values: for lamination trial, pressure unknown.</a:t>
          </a:r>
        </a:p>
        <a:p>
          <a:endParaRPr lang="en-GB" sz="1100" baseline="0"/>
        </a:p>
        <a:p>
          <a:r>
            <a:rPr lang="en-GB" sz="1100" baseline="0"/>
            <a:t>Greyed out text: Data taken from previous testing, used here for comparison with the rows referenced in column N.</a:t>
          </a:r>
          <a:endParaRPr lang="en-GB" sz="1100"/>
        </a:p>
      </xdr:txBody>
    </xdr:sp>
    <xdr:clientData/>
  </xdr:twoCellAnchor>
  <xdr:oneCellAnchor>
    <xdr:from>
      <xdr:col>8</xdr:col>
      <xdr:colOff>140969</xdr:colOff>
      <xdr:row>0</xdr:row>
      <xdr:rowOff>26669</xdr:rowOff>
    </xdr:from>
    <xdr:ext cx="962025" cy="3415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9478B77-F900-4119-AD5C-E870087A946F}"/>
                </a:ext>
              </a:extLst>
            </xdr:cNvPr>
            <xdr:cNvSpPr txBox="1"/>
          </xdr:nvSpPr>
          <xdr:spPr>
            <a:xfrm>
              <a:off x="6663689" y="26669"/>
              <a:ext cx="962025" cy="341504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𝑖𝑛𝑖𝑡𝑖𝑎𝑙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𝑓𝑖𝑛𝑎𝑙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𝑖𝑛𝑖𝑡𝑖𝑎𝑙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9478B77-F900-4119-AD5C-E870087A946F}"/>
                </a:ext>
              </a:extLst>
            </xdr:cNvPr>
            <xdr:cNvSpPr txBox="1"/>
          </xdr:nvSpPr>
          <xdr:spPr>
            <a:xfrm>
              <a:off x="6663689" y="26669"/>
              <a:ext cx="962025" cy="341504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𝑡_𝑖𝑛𝑖𝑡𝑖𝑎𝑙−𝑡_𝑓𝑖𝑛𝑎𝑙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𝑡_𝑖𝑛𝑖𝑡𝑖𝑎𝑙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88F0-9ED7-4910-BB37-E5D03421CAB0}">
  <dimension ref="A1:AD100"/>
  <sheetViews>
    <sheetView zoomScale="80" zoomScaleNormal="80" workbookViewId="0">
      <pane ySplit="6" topLeftCell="A71" activePane="bottomLeft" state="frozen"/>
      <selection pane="bottomLeft" activeCell="E109" sqref="E109"/>
    </sheetView>
  </sheetViews>
  <sheetFormatPr defaultRowHeight="15" x14ac:dyDescent="0.25"/>
  <cols>
    <col min="7" max="7" width="24.5703125" customWidth="1"/>
    <col min="8" max="8" width="11.28515625" customWidth="1"/>
    <col min="10" max="10" width="13.7109375" customWidth="1"/>
    <col min="14" max="14" width="13.42578125" customWidth="1"/>
    <col min="20" max="20" width="10.5703125" customWidth="1"/>
    <col min="27" max="27" width="10" style="48" customWidth="1"/>
    <col min="28" max="28" width="9.85546875" style="16" customWidth="1"/>
    <col min="29" max="29" width="11.85546875" customWidth="1"/>
  </cols>
  <sheetData>
    <row r="1" spans="1:29" x14ac:dyDescent="0.25">
      <c r="A1" t="s">
        <v>0</v>
      </c>
    </row>
    <row r="2" spans="1:29" x14ac:dyDescent="0.25">
      <c r="A2" t="s">
        <v>1</v>
      </c>
      <c r="B2" t="s">
        <v>2</v>
      </c>
    </row>
    <row r="4" spans="1:29" ht="15" customHeight="1" x14ac:dyDescent="0.25">
      <c r="N4" s="82" t="s">
        <v>314</v>
      </c>
    </row>
    <row r="6" spans="1:29" s="9" customFormat="1" ht="60.75" customHeight="1" x14ac:dyDescent="0.25">
      <c r="A6" s="9" t="s">
        <v>61</v>
      </c>
      <c r="B6" s="9" t="s">
        <v>62</v>
      </c>
      <c r="C6" s="9" t="s">
        <v>63</v>
      </c>
      <c r="D6" s="9" t="s">
        <v>64</v>
      </c>
      <c r="E6" s="9" t="s">
        <v>65</v>
      </c>
      <c r="F6" s="9" t="s">
        <v>66</v>
      </c>
      <c r="G6" s="5" t="s">
        <v>67</v>
      </c>
      <c r="H6" s="9" t="s">
        <v>68</v>
      </c>
      <c r="I6" s="9" t="s">
        <v>69</v>
      </c>
      <c r="J6" s="10" t="s">
        <v>70</v>
      </c>
      <c r="K6" s="9" t="s">
        <v>71</v>
      </c>
      <c r="L6" s="9" t="s">
        <v>72</v>
      </c>
      <c r="M6" s="9" t="s">
        <v>73</v>
      </c>
      <c r="N6" s="10" t="s">
        <v>378</v>
      </c>
      <c r="O6" s="9" t="s">
        <v>75</v>
      </c>
      <c r="P6" s="9" t="s">
        <v>76</v>
      </c>
      <c r="Q6" s="9" t="s">
        <v>77</v>
      </c>
      <c r="R6" s="9" t="s">
        <v>78</v>
      </c>
      <c r="S6" s="9" t="s">
        <v>79</v>
      </c>
      <c r="T6" s="10" t="s">
        <v>80</v>
      </c>
      <c r="U6" s="9" t="s">
        <v>81</v>
      </c>
      <c r="V6" s="9" t="s">
        <v>82</v>
      </c>
      <c r="W6" s="9" t="s">
        <v>83</v>
      </c>
      <c r="X6" s="9" t="s">
        <v>84</v>
      </c>
      <c r="Y6" s="9" t="s">
        <v>85</v>
      </c>
      <c r="Z6" s="9" t="s">
        <v>86</v>
      </c>
      <c r="AA6" s="49" t="s">
        <v>232</v>
      </c>
      <c r="AB6" s="53" t="s">
        <v>231</v>
      </c>
      <c r="AC6" s="99" t="s">
        <v>379</v>
      </c>
    </row>
    <row r="7" spans="1:29" s="3" customFormat="1" x14ac:dyDescent="0.25">
      <c r="A7" s="3" t="s">
        <v>3</v>
      </c>
      <c r="B7" s="3" t="s">
        <v>4</v>
      </c>
      <c r="C7" s="3" t="s">
        <v>5</v>
      </c>
      <c r="D7" s="3">
        <v>1</v>
      </c>
      <c r="E7" s="3" t="s">
        <v>6</v>
      </c>
      <c r="F7" s="3" t="s">
        <v>7</v>
      </c>
      <c r="G7" t="s">
        <v>88</v>
      </c>
      <c r="H7" s="3" t="s">
        <v>8</v>
      </c>
      <c r="I7" s="3">
        <v>1</v>
      </c>
      <c r="J7" s="6">
        <v>64.8</v>
      </c>
      <c r="K7" s="3">
        <v>0.56999999999999995</v>
      </c>
      <c r="L7" s="3">
        <v>158.30741900000001</v>
      </c>
      <c r="M7" s="3">
        <v>19.919998</v>
      </c>
      <c r="N7" s="6">
        <v>3.5470836645249886</v>
      </c>
      <c r="O7" s="3">
        <v>8.6655811714199515</v>
      </c>
      <c r="P7" s="3">
        <v>45.359046999999997</v>
      </c>
      <c r="Q7" s="3">
        <v>2274.7153320000002</v>
      </c>
      <c r="R7" s="3">
        <v>39.970001000000003</v>
      </c>
      <c r="S7" s="3">
        <v>10.69</v>
      </c>
      <c r="T7" s="22">
        <v>8.2799999999999994</v>
      </c>
      <c r="U7" s="3">
        <v>148.099998</v>
      </c>
      <c r="V7" s="3">
        <v>2.7968590100244488</v>
      </c>
      <c r="W7" s="3">
        <v>2.41</v>
      </c>
      <c r="X7" s="3" t="s">
        <v>9</v>
      </c>
      <c r="Y7" s="100">
        <v>499.77987096467137</v>
      </c>
      <c r="Z7" s="3" t="s">
        <v>10</v>
      </c>
      <c r="AA7" s="50"/>
      <c r="AB7" s="47"/>
      <c r="AC7" s="83">
        <f>150*J7/(R7*S7^2)</f>
        <v>2.1280248512678499</v>
      </c>
    </row>
    <row r="8" spans="1:29" s="1" customFormat="1" x14ac:dyDescent="0.25">
      <c r="A8" s="1" t="s">
        <v>11</v>
      </c>
      <c r="B8" s="1" t="s">
        <v>12</v>
      </c>
      <c r="C8" s="1" t="s">
        <v>5</v>
      </c>
      <c r="D8" s="1">
        <v>1</v>
      </c>
      <c r="E8" s="1" t="s">
        <v>6</v>
      </c>
      <c r="F8" s="1" t="s">
        <v>7</v>
      </c>
      <c r="G8" s="1" t="s">
        <v>88</v>
      </c>
      <c r="H8" s="1" t="s">
        <v>8</v>
      </c>
      <c r="I8" s="1">
        <v>2</v>
      </c>
      <c r="J8" s="7">
        <v>75.610221999999993</v>
      </c>
      <c r="K8" s="1">
        <v>0.64249900000000004</v>
      </c>
      <c r="L8" s="1">
        <v>156.81063800000001</v>
      </c>
      <c r="M8" s="1">
        <v>19.9375</v>
      </c>
      <c r="N8" s="7">
        <v>3.7623898336583794</v>
      </c>
      <c r="O8" s="1">
        <v>7.8029495829371385</v>
      </c>
      <c r="P8" s="1">
        <v>115.038597</v>
      </c>
      <c r="Q8" s="1">
        <v>2234.4892580000001</v>
      </c>
      <c r="R8" s="1">
        <v>40.009998000000003</v>
      </c>
      <c r="S8" s="1">
        <v>10.38</v>
      </c>
      <c r="T8" s="23">
        <v>8.68</v>
      </c>
      <c r="U8" s="1">
        <v>149.099998</v>
      </c>
      <c r="V8" s="1">
        <v>2.6833010470945227</v>
      </c>
      <c r="W8" s="1">
        <v>1.7000000000000011</v>
      </c>
      <c r="X8" s="1" t="s">
        <v>9</v>
      </c>
      <c r="Y8" s="101">
        <v>1099.1472557338711</v>
      </c>
      <c r="Z8" s="1" t="s">
        <v>10</v>
      </c>
      <c r="AA8" s="48"/>
      <c r="AB8" s="16"/>
      <c r="AC8" s="7">
        <f t="shared" ref="AC8:AC71" si="0">150*J8/(R8*S8^2)</f>
        <v>2.6309254105403443</v>
      </c>
    </row>
    <row r="9" spans="1:29" s="1" customFormat="1" x14ac:dyDescent="0.25">
      <c r="A9" s="1" t="s">
        <v>13</v>
      </c>
      <c r="B9" s="1" t="s">
        <v>14</v>
      </c>
      <c r="C9" s="1" t="s">
        <v>5</v>
      </c>
      <c r="D9" s="1">
        <v>1</v>
      </c>
      <c r="E9" s="1" t="s">
        <v>6</v>
      </c>
      <c r="F9" s="1" t="s">
        <v>7</v>
      </c>
      <c r="G9" s="1" t="s">
        <v>88</v>
      </c>
      <c r="H9" s="1" t="s">
        <v>8</v>
      </c>
      <c r="I9" s="1">
        <v>3</v>
      </c>
      <c r="J9" s="7">
        <v>60.3</v>
      </c>
      <c r="K9" s="1">
        <v>0.52</v>
      </c>
      <c r="L9" s="1">
        <v>152.32028199999999</v>
      </c>
      <c r="M9" s="1">
        <v>19.922492999999999</v>
      </c>
      <c r="N9" s="7">
        <v>3.1351328828270284</v>
      </c>
      <c r="O9" s="1">
        <v>7.9194747067941265</v>
      </c>
      <c r="P9" s="1">
        <v>37.616889999999998</v>
      </c>
      <c r="Q9" s="1">
        <v>2136.7690429999998</v>
      </c>
      <c r="R9" s="1">
        <v>40.119999</v>
      </c>
      <c r="S9" s="1">
        <v>10.55</v>
      </c>
      <c r="T9" s="23">
        <v>8.48</v>
      </c>
      <c r="U9" s="1">
        <v>150.099998</v>
      </c>
      <c r="V9" s="1">
        <v>2.7574264555477912</v>
      </c>
      <c r="W9" s="1">
        <v>2.0700000000000003</v>
      </c>
      <c r="X9" s="1" t="s">
        <v>9</v>
      </c>
      <c r="Y9" s="101">
        <v>384.39207522622473</v>
      </c>
      <c r="Z9" s="1" t="s">
        <v>10</v>
      </c>
      <c r="AA9" s="48"/>
      <c r="AB9" s="16"/>
      <c r="AC9" s="7">
        <f t="shared" si="0"/>
        <v>2.0255489288851978</v>
      </c>
    </row>
    <row r="10" spans="1:29" s="1" customFormat="1" x14ac:dyDescent="0.25">
      <c r="A10" s="1" t="s">
        <v>15</v>
      </c>
      <c r="B10" s="1" t="s">
        <v>16</v>
      </c>
      <c r="C10" s="1" t="s">
        <v>5</v>
      </c>
      <c r="D10" s="1">
        <v>1</v>
      </c>
      <c r="E10" s="1" t="s">
        <v>6</v>
      </c>
      <c r="F10" s="1" t="s">
        <v>7</v>
      </c>
      <c r="G10" s="1" t="s">
        <v>88</v>
      </c>
      <c r="H10" s="1" t="s">
        <v>8</v>
      </c>
      <c r="I10" s="1">
        <v>4</v>
      </c>
      <c r="J10" s="7">
        <v>79.352180000000004</v>
      </c>
      <c r="K10" s="1">
        <v>0.70500200000000002</v>
      </c>
      <c r="L10" s="1">
        <v>208.82380699999999</v>
      </c>
      <c r="M10" s="1">
        <v>19.9375</v>
      </c>
      <c r="N10" s="7">
        <v>3.4129720011791171</v>
      </c>
      <c r="O10" s="1">
        <v>8.9816033594871829</v>
      </c>
      <c r="P10" s="1">
        <v>107.839066</v>
      </c>
      <c r="Q10" s="1">
        <v>2961.3413089999999</v>
      </c>
      <c r="R10" s="1">
        <v>40.150002000000001</v>
      </c>
      <c r="S10" s="1">
        <v>11.21</v>
      </c>
      <c r="T10" s="23">
        <v>9.32</v>
      </c>
      <c r="U10" s="1">
        <v>151.099998</v>
      </c>
      <c r="V10" s="1">
        <v>2.5237305930487648</v>
      </c>
      <c r="W10" s="1">
        <v>1.8900000000000006</v>
      </c>
      <c r="X10" s="1" t="s">
        <v>9</v>
      </c>
      <c r="Y10" s="101">
        <v>829.43587969186638</v>
      </c>
      <c r="Z10" s="1" t="s">
        <v>10</v>
      </c>
      <c r="AA10" s="48"/>
      <c r="AB10" s="16"/>
      <c r="AC10" s="7">
        <f t="shared" si="0"/>
        <v>2.3591378854837695</v>
      </c>
    </row>
    <row r="11" spans="1:29" s="1" customFormat="1" x14ac:dyDescent="0.25">
      <c r="A11" s="1" t="s">
        <v>17</v>
      </c>
      <c r="B11" s="1" t="s">
        <v>18</v>
      </c>
      <c r="C11" s="1" t="s">
        <v>5</v>
      </c>
      <c r="D11" s="1">
        <v>1</v>
      </c>
      <c r="E11" s="1" t="s">
        <v>6</v>
      </c>
      <c r="F11" s="1" t="s">
        <v>7</v>
      </c>
      <c r="G11" s="1" t="s">
        <v>88</v>
      </c>
      <c r="H11" s="1" t="s">
        <v>8</v>
      </c>
      <c r="I11" s="1">
        <v>5</v>
      </c>
      <c r="J11" s="7">
        <v>121.26206999999999</v>
      </c>
      <c r="K11" s="1">
        <v>0.79500099999999996</v>
      </c>
      <c r="L11" s="1">
        <v>210.69477800000001</v>
      </c>
      <c r="M11" s="1">
        <v>19.964995999999999</v>
      </c>
      <c r="N11" s="7">
        <v>4.7694935936796243</v>
      </c>
      <c r="O11" s="1">
        <v>8.2870710840805426</v>
      </c>
      <c r="P11" s="1">
        <v>153.29084800000001</v>
      </c>
      <c r="Q11" s="1">
        <v>3051.7014159999999</v>
      </c>
      <c r="R11" s="1">
        <v>40.200000000000003</v>
      </c>
      <c r="S11" s="1">
        <v>11.43</v>
      </c>
      <c r="T11" s="23">
        <v>9.74</v>
      </c>
      <c r="U11" s="1">
        <v>152.099998</v>
      </c>
      <c r="V11" s="1">
        <v>2.4278632185581333</v>
      </c>
      <c r="W11" s="1">
        <v>1.6899999999999995</v>
      </c>
      <c r="X11" s="1" t="s">
        <v>19</v>
      </c>
      <c r="Y11" s="101">
        <v>1031.6997176347202</v>
      </c>
      <c r="Z11" s="1" t="s">
        <v>10</v>
      </c>
      <c r="AA11" s="48"/>
      <c r="AB11" s="16"/>
      <c r="AC11" s="7">
        <f t="shared" si="0"/>
        <v>3.4633606857042345</v>
      </c>
    </row>
    <row r="12" spans="1:29" s="2" customFormat="1" x14ac:dyDescent="0.25">
      <c r="A12" s="2" t="s">
        <v>20</v>
      </c>
      <c r="B12" s="2" t="s">
        <v>21</v>
      </c>
      <c r="C12" s="2" t="s">
        <v>5</v>
      </c>
      <c r="D12" s="2">
        <v>1</v>
      </c>
      <c r="E12" s="2" t="s">
        <v>6</v>
      </c>
      <c r="F12" s="2" t="s">
        <v>7</v>
      </c>
      <c r="G12" s="2" t="s">
        <v>88</v>
      </c>
      <c r="H12" s="2" t="s">
        <v>8</v>
      </c>
      <c r="I12" s="2">
        <v>6</v>
      </c>
      <c r="J12" s="8">
        <v>101.803909</v>
      </c>
      <c r="K12" s="2">
        <v>0.77749599999999996</v>
      </c>
      <c r="L12" s="2">
        <v>200.965698</v>
      </c>
      <c r="M12" s="2">
        <v>19.395</v>
      </c>
      <c r="N12" s="8">
        <v>4.2883968720682324</v>
      </c>
      <c r="O12" s="2">
        <v>8.4654968474364676</v>
      </c>
      <c r="P12" s="2">
        <v>130.110321</v>
      </c>
      <c r="Q12" s="2">
        <v>2975.2722170000002</v>
      </c>
      <c r="R12" s="2">
        <v>40.299999</v>
      </c>
      <c r="S12" s="2">
        <v>11.13</v>
      </c>
      <c r="T12" s="20">
        <v>9.4</v>
      </c>
      <c r="U12" s="2">
        <v>153.099998</v>
      </c>
      <c r="V12" s="2">
        <v>2.5259358303252117</v>
      </c>
      <c r="W12" s="2">
        <v>1.7300000000000004</v>
      </c>
      <c r="X12" s="2" t="s">
        <v>19</v>
      </c>
      <c r="Y12" s="102">
        <v>971.7692688283737</v>
      </c>
      <c r="Z12" s="2" t="s">
        <v>10</v>
      </c>
      <c r="AA12" s="51"/>
      <c r="AB12" s="15"/>
      <c r="AC12" s="8">
        <f t="shared" si="0"/>
        <v>3.058865273638177</v>
      </c>
    </row>
    <row r="13" spans="1:29" x14ac:dyDescent="0.25">
      <c r="A13" t="s">
        <v>22</v>
      </c>
      <c r="B13" t="s">
        <v>23</v>
      </c>
      <c r="C13" t="s">
        <v>5</v>
      </c>
      <c r="D13">
        <v>1</v>
      </c>
      <c r="E13" t="s">
        <v>6</v>
      </c>
      <c r="F13" t="s">
        <v>7</v>
      </c>
      <c r="G13" t="s">
        <v>88</v>
      </c>
      <c r="H13" t="s">
        <v>24</v>
      </c>
      <c r="I13">
        <v>1</v>
      </c>
      <c r="J13" s="4">
        <v>76.357772999999995</v>
      </c>
      <c r="K13">
        <v>0.73499300000000001</v>
      </c>
      <c r="L13">
        <v>109.661171</v>
      </c>
      <c r="M13">
        <v>16.367493</v>
      </c>
      <c r="N13" s="4">
        <v>3.8667411530557647</v>
      </c>
      <c r="O13">
        <v>5.5532180436690508</v>
      </c>
      <c r="P13">
        <v>98.473633000000007</v>
      </c>
      <c r="Q13">
        <v>1551.104736</v>
      </c>
      <c r="R13">
        <v>40.049999</v>
      </c>
      <c r="S13">
        <v>10.89</v>
      </c>
      <c r="T13" s="19">
        <v>8.6</v>
      </c>
      <c r="U13">
        <v>154.099998</v>
      </c>
      <c r="V13">
        <v>2.7962866519991438</v>
      </c>
      <c r="W13">
        <v>2.2900000000000009</v>
      </c>
      <c r="X13" t="s">
        <v>9</v>
      </c>
      <c r="Y13" s="103">
        <v>966.41153734309739</v>
      </c>
      <c r="Z13" t="s">
        <v>10</v>
      </c>
      <c r="AC13" s="4">
        <f t="shared" si="0"/>
        <v>2.411494321122607</v>
      </c>
    </row>
    <row r="14" spans="1:29" x14ac:dyDescent="0.25">
      <c r="A14" t="s">
        <v>25</v>
      </c>
      <c r="B14" t="s">
        <v>26</v>
      </c>
      <c r="C14" t="s">
        <v>5</v>
      </c>
      <c r="D14">
        <v>1</v>
      </c>
      <c r="E14" t="s">
        <v>6</v>
      </c>
      <c r="F14" t="s">
        <v>7</v>
      </c>
      <c r="G14" t="s">
        <v>88</v>
      </c>
      <c r="H14" t="s">
        <v>24</v>
      </c>
      <c r="I14">
        <v>2</v>
      </c>
      <c r="J14" s="4">
        <v>68.500511000000003</v>
      </c>
      <c r="K14">
        <v>0.73500299999999996</v>
      </c>
      <c r="L14">
        <v>105.92005899999999</v>
      </c>
      <c r="M14">
        <v>18.497501</v>
      </c>
      <c r="N14" s="4">
        <v>3.4456221006689591</v>
      </c>
      <c r="O14">
        <v>5.3278507104065254</v>
      </c>
      <c r="P14">
        <v>87.780724000000006</v>
      </c>
      <c r="Q14">
        <v>1437.2666019999999</v>
      </c>
      <c r="R14">
        <v>40.32</v>
      </c>
      <c r="S14">
        <v>10.35</v>
      </c>
      <c r="T14" s="19">
        <v>8.6</v>
      </c>
      <c r="U14">
        <v>155.099998</v>
      </c>
      <c r="V14">
        <v>2.7955858581925987</v>
      </c>
      <c r="W14">
        <v>1.75</v>
      </c>
      <c r="X14" t="s">
        <v>9</v>
      </c>
      <c r="Y14" s="103">
        <v>855.70346387839277</v>
      </c>
      <c r="Z14" t="s">
        <v>10</v>
      </c>
      <c r="AC14" s="4">
        <f t="shared" si="0"/>
        <v>2.3789419642509859</v>
      </c>
    </row>
    <row r="15" spans="1:29" x14ac:dyDescent="0.25">
      <c r="A15" t="s">
        <v>27</v>
      </c>
      <c r="B15" t="s">
        <v>28</v>
      </c>
      <c r="C15" t="s">
        <v>5</v>
      </c>
      <c r="D15">
        <v>1</v>
      </c>
      <c r="E15" t="s">
        <v>6</v>
      </c>
      <c r="F15" t="s">
        <v>7</v>
      </c>
      <c r="G15" t="s">
        <v>88</v>
      </c>
      <c r="H15" t="s">
        <v>24</v>
      </c>
      <c r="I15">
        <v>3</v>
      </c>
      <c r="J15" s="4">
        <v>66.255332999999993</v>
      </c>
      <c r="K15">
        <v>0.60749799999999998</v>
      </c>
      <c r="L15">
        <v>112.655579</v>
      </c>
      <c r="M15">
        <v>19.964995999999999</v>
      </c>
      <c r="N15" s="4">
        <v>3.2563101097117526</v>
      </c>
      <c r="O15">
        <v>5.536784500247415</v>
      </c>
      <c r="P15">
        <v>101.64269299999999</v>
      </c>
      <c r="Q15">
        <v>1488.348755</v>
      </c>
      <c r="R15">
        <v>40.229999999999997</v>
      </c>
      <c r="S15">
        <v>10.6</v>
      </c>
      <c r="T15" s="19">
        <v>8.7100000000000009</v>
      </c>
      <c r="U15">
        <v>156.099998</v>
      </c>
      <c r="V15">
        <v>2.7842916647759881</v>
      </c>
      <c r="W15">
        <v>1.8899999999999988</v>
      </c>
      <c r="X15" t="s">
        <v>9</v>
      </c>
      <c r="Y15" s="103">
        <v>955.89826675883762</v>
      </c>
      <c r="Z15" t="s">
        <v>10</v>
      </c>
      <c r="AC15" s="4">
        <f t="shared" si="0"/>
        <v>2.1986208240849359</v>
      </c>
    </row>
    <row r="16" spans="1:29" x14ac:dyDescent="0.25">
      <c r="A16" t="s">
        <v>29</v>
      </c>
      <c r="B16" t="s">
        <v>30</v>
      </c>
      <c r="C16" t="s">
        <v>5</v>
      </c>
      <c r="D16">
        <v>1</v>
      </c>
      <c r="E16" t="s">
        <v>6</v>
      </c>
      <c r="F16" t="s">
        <v>7</v>
      </c>
      <c r="G16" t="s">
        <v>88</v>
      </c>
      <c r="H16" t="s">
        <v>24</v>
      </c>
      <c r="I16">
        <v>4</v>
      </c>
      <c r="J16" s="4">
        <v>89.081260999999998</v>
      </c>
      <c r="K16">
        <v>0.76499700000000004</v>
      </c>
      <c r="L16">
        <v>139.22345000000001</v>
      </c>
      <c r="M16">
        <v>18.907496999999999</v>
      </c>
      <c r="N16" s="4">
        <v>4.1331655098875935</v>
      </c>
      <c r="O16">
        <v>6.4596476885027467</v>
      </c>
      <c r="P16">
        <v>114.14434799999999</v>
      </c>
      <c r="Q16">
        <v>1906.2230219999999</v>
      </c>
      <c r="R16">
        <v>40.18</v>
      </c>
      <c r="S16">
        <v>10.9</v>
      </c>
      <c r="T16" s="19">
        <v>8.9700000000000006</v>
      </c>
      <c r="U16">
        <v>157.099998</v>
      </c>
      <c r="V16">
        <v>2.7242930433450807</v>
      </c>
      <c r="W16">
        <v>1.9299999999999997</v>
      </c>
      <c r="X16" t="s">
        <v>19</v>
      </c>
      <c r="Y16" s="103">
        <v>984.02732620264442</v>
      </c>
      <c r="Z16" t="s">
        <v>10</v>
      </c>
      <c r="AC16" s="4">
        <f t="shared" si="0"/>
        <v>2.7990759765551276</v>
      </c>
    </row>
    <row r="17" spans="1:29" x14ac:dyDescent="0.25">
      <c r="A17" t="s">
        <v>31</v>
      </c>
      <c r="B17" t="s">
        <v>32</v>
      </c>
      <c r="C17" t="s">
        <v>5</v>
      </c>
      <c r="D17">
        <v>1</v>
      </c>
      <c r="E17" t="s">
        <v>6</v>
      </c>
      <c r="F17" t="s">
        <v>7</v>
      </c>
      <c r="G17" t="s">
        <v>88</v>
      </c>
      <c r="H17" t="s">
        <v>24</v>
      </c>
      <c r="I17">
        <v>5</v>
      </c>
      <c r="J17" s="4">
        <v>62.139183000000003</v>
      </c>
      <c r="K17">
        <v>0.654999</v>
      </c>
      <c r="L17">
        <v>129.12017800000001</v>
      </c>
      <c r="M17">
        <v>17.349997999999999</v>
      </c>
      <c r="N17" s="4">
        <v>2.9419696345042206</v>
      </c>
      <c r="O17">
        <v>6.1131740801577639</v>
      </c>
      <c r="P17">
        <v>88.272957000000005</v>
      </c>
      <c r="Q17">
        <v>1681.005005</v>
      </c>
      <c r="R17">
        <v>40.360000999999997</v>
      </c>
      <c r="S17">
        <v>10.73</v>
      </c>
      <c r="T17" s="19">
        <v>8.86</v>
      </c>
      <c r="U17">
        <v>158.099998</v>
      </c>
      <c r="V17">
        <v>2.7632933480649915</v>
      </c>
      <c r="W17">
        <v>1.870000000000001</v>
      </c>
      <c r="X17" t="s">
        <v>9</v>
      </c>
      <c r="Y17" s="103">
        <v>786.16797692145872</v>
      </c>
      <c r="Z17" t="s">
        <v>10</v>
      </c>
      <c r="AC17" s="4">
        <f t="shared" si="0"/>
        <v>2.0058857157313632</v>
      </c>
    </row>
    <row r="18" spans="1:29" x14ac:dyDescent="0.25">
      <c r="A18" t="s">
        <v>33</v>
      </c>
      <c r="B18" t="s">
        <v>34</v>
      </c>
      <c r="C18" t="s">
        <v>5</v>
      </c>
      <c r="D18">
        <v>1</v>
      </c>
      <c r="E18" t="s">
        <v>6</v>
      </c>
      <c r="F18" t="s">
        <v>7</v>
      </c>
      <c r="G18" t="s">
        <v>88</v>
      </c>
      <c r="H18" t="s">
        <v>24</v>
      </c>
      <c r="I18">
        <v>6</v>
      </c>
      <c r="J18" s="4">
        <v>60.268203999999997</v>
      </c>
      <c r="K18">
        <v>0.627502</v>
      </c>
      <c r="L18">
        <v>140.34603899999999</v>
      </c>
      <c r="M18">
        <v>19.637497</v>
      </c>
      <c r="N18" s="4">
        <v>3.1676996714861434</v>
      </c>
      <c r="O18">
        <v>7.3765944914283743</v>
      </c>
      <c r="P18">
        <v>88.601768000000007</v>
      </c>
      <c r="Q18">
        <v>1758.850586</v>
      </c>
      <c r="R18">
        <v>40.349997999999999</v>
      </c>
      <c r="S18">
        <v>10.64</v>
      </c>
      <c r="T18" s="19">
        <v>8.41</v>
      </c>
      <c r="U18">
        <v>159.099998</v>
      </c>
      <c r="V18">
        <v>2.9302905073693357</v>
      </c>
      <c r="W18">
        <v>2.2300000000000004</v>
      </c>
      <c r="X18" t="s">
        <v>9</v>
      </c>
      <c r="Y18" s="103">
        <v>922.89202224123619</v>
      </c>
      <c r="Z18" t="s">
        <v>10</v>
      </c>
      <c r="AC18" s="4">
        <f t="shared" si="0"/>
        <v>1.9790316292508678</v>
      </c>
    </row>
    <row r="19" spans="1:29" s="3" customFormat="1" x14ac:dyDescent="0.25">
      <c r="A19" s="3" t="s">
        <v>35</v>
      </c>
      <c r="B19" s="3" t="s">
        <v>36</v>
      </c>
      <c r="C19" s="3" t="s">
        <v>5</v>
      </c>
      <c r="D19" s="3">
        <v>1</v>
      </c>
      <c r="E19" s="3" t="s">
        <v>6</v>
      </c>
      <c r="F19" s="3" t="s">
        <v>7</v>
      </c>
      <c r="G19" s="3" t="s">
        <v>88</v>
      </c>
      <c r="H19" s="3" t="s">
        <v>37</v>
      </c>
      <c r="I19" s="3">
        <v>1</v>
      </c>
      <c r="J19" s="6">
        <v>147.081558</v>
      </c>
      <c r="K19" s="3">
        <v>1.107491</v>
      </c>
      <c r="L19" s="3">
        <v>194.978577</v>
      </c>
      <c r="M19" s="3">
        <v>19.907495000000001</v>
      </c>
      <c r="N19" s="6">
        <v>9.3417030215909946</v>
      </c>
      <c r="O19" s="3">
        <v>12.383822871297111</v>
      </c>
      <c r="P19" s="3">
        <v>133.09077500000001</v>
      </c>
      <c r="Q19" s="3">
        <v>2720.0195309999999</v>
      </c>
      <c r="R19" s="3">
        <v>40.25</v>
      </c>
      <c r="S19" s="3">
        <v>10.050000000000001</v>
      </c>
      <c r="T19" s="22">
        <v>7.66</v>
      </c>
      <c r="U19" s="3">
        <v>160.099998</v>
      </c>
      <c r="V19" s="3">
        <v>3.2454632032174882</v>
      </c>
      <c r="W19" s="3">
        <v>2.3900000000000006</v>
      </c>
      <c r="X19" s="3" t="s">
        <v>19</v>
      </c>
      <c r="Y19" s="100">
        <v>1839.2288434471675</v>
      </c>
      <c r="Z19" s="3" t="s">
        <v>10</v>
      </c>
      <c r="AA19" s="50"/>
      <c r="AB19" s="47"/>
      <c r="AC19" s="6">
        <f t="shared" si="0"/>
        <v>5.4268956690543755</v>
      </c>
    </row>
    <row r="20" spans="1:29" s="1" customFormat="1" x14ac:dyDescent="0.25">
      <c r="A20" s="1" t="s">
        <v>38</v>
      </c>
      <c r="B20" s="1" t="s">
        <v>39</v>
      </c>
      <c r="C20" s="1" t="s">
        <v>5</v>
      </c>
      <c r="D20" s="1">
        <v>1</v>
      </c>
      <c r="E20" s="1" t="s">
        <v>6</v>
      </c>
      <c r="F20" s="1" t="s">
        <v>7</v>
      </c>
      <c r="G20" s="1" t="s">
        <v>88</v>
      </c>
      <c r="H20" s="1" t="s">
        <v>37</v>
      </c>
      <c r="I20" s="1">
        <v>2</v>
      </c>
      <c r="J20" s="7">
        <v>177.01719700000001</v>
      </c>
      <c r="K20" s="1">
        <v>1.19</v>
      </c>
      <c r="L20" s="1">
        <v>193.10758999999999</v>
      </c>
      <c r="M20" s="1">
        <v>19.247499000000001</v>
      </c>
      <c r="N20" s="7">
        <v>10.079611438549087</v>
      </c>
      <c r="O20" s="1">
        <v>10.995821344039511</v>
      </c>
      <c r="P20" s="1">
        <v>149.680069</v>
      </c>
      <c r="Q20" s="1">
        <v>2653.0754390000002</v>
      </c>
      <c r="R20" s="1">
        <v>40.25</v>
      </c>
      <c r="S20" s="1">
        <v>9.82</v>
      </c>
      <c r="T20" s="23">
        <v>8.09</v>
      </c>
      <c r="U20" s="1">
        <v>161.099998</v>
      </c>
      <c r="V20" s="1">
        <v>3.0921542199940113</v>
      </c>
      <c r="W20" s="1">
        <v>1.7300000000000004</v>
      </c>
      <c r="X20" s="1" t="s">
        <v>19</v>
      </c>
      <c r="Y20" s="101">
        <v>1755.8707078859177</v>
      </c>
      <c r="Z20" s="1" t="s">
        <v>10</v>
      </c>
      <c r="AA20" s="48"/>
      <c r="AB20" s="16"/>
      <c r="AC20" s="7">
        <f t="shared" si="0"/>
        <v>6.8409727165486327</v>
      </c>
    </row>
    <row r="21" spans="1:29" s="1" customFormat="1" x14ac:dyDescent="0.25">
      <c r="A21" s="1" t="s">
        <v>40</v>
      </c>
      <c r="B21" s="1" t="s">
        <v>41</v>
      </c>
      <c r="C21" s="1" t="s">
        <v>5</v>
      </c>
      <c r="D21" s="1">
        <v>1</v>
      </c>
      <c r="E21" s="1" t="s">
        <v>6</v>
      </c>
      <c r="F21" s="1" t="s">
        <v>7</v>
      </c>
      <c r="G21" s="1" t="s">
        <v>88</v>
      </c>
      <c r="H21" s="1" t="s">
        <v>37</v>
      </c>
      <c r="I21" s="1">
        <v>3</v>
      </c>
      <c r="J21" s="7">
        <v>186.372086</v>
      </c>
      <c r="K21" s="1">
        <v>1.4149929999999999</v>
      </c>
      <c r="L21" s="1">
        <v>186.372086</v>
      </c>
      <c r="M21" s="1">
        <v>1.4149929999999999</v>
      </c>
      <c r="N21" s="7">
        <v>11.513336343063809</v>
      </c>
      <c r="O21" s="1">
        <v>11.513336343063809</v>
      </c>
      <c r="P21" s="1">
        <v>132.95858799999999</v>
      </c>
      <c r="Q21" s="1">
        <v>2352.6281739999999</v>
      </c>
      <c r="R21" s="1">
        <v>39.909999999999997</v>
      </c>
      <c r="S21" s="1">
        <v>10</v>
      </c>
      <c r="T21" s="23">
        <v>7.8</v>
      </c>
      <c r="U21" s="1">
        <v>162.099998</v>
      </c>
      <c r="V21" s="1">
        <v>3.2545181385681889</v>
      </c>
      <c r="W21" s="1">
        <v>2.2000000000000002</v>
      </c>
      <c r="X21" s="1" t="s">
        <v>19</v>
      </c>
      <c r="Y21" s="101">
        <v>1755.0555503367971</v>
      </c>
      <c r="Z21" s="1" t="s">
        <v>10</v>
      </c>
      <c r="AA21" s="48"/>
      <c r="AB21" s="16"/>
      <c r="AC21" s="7">
        <f t="shared" si="0"/>
        <v>7.0047138311200214</v>
      </c>
    </row>
    <row r="22" spans="1:29" s="1" customFormat="1" x14ac:dyDescent="0.25">
      <c r="A22" s="1" t="s">
        <v>42</v>
      </c>
      <c r="B22" s="1" t="s">
        <v>43</v>
      </c>
      <c r="C22" s="1" t="s">
        <v>5</v>
      </c>
      <c r="D22" s="1">
        <v>1</v>
      </c>
      <c r="E22" s="1" t="s">
        <v>6</v>
      </c>
      <c r="F22" s="1" t="s">
        <v>7</v>
      </c>
      <c r="G22" s="1" t="s">
        <v>88</v>
      </c>
      <c r="H22" s="1" t="s">
        <v>37</v>
      </c>
      <c r="I22" s="1">
        <v>4</v>
      </c>
      <c r="J22" s="7">
        <v>139.97183200000001</v>
      </c>
      <c r="K22" s="1">
        <v>0.94750000000000001</v>
      </c>
      <c r="L22" s="1">
        <v>206.57862900000001</v>
      </c>
      <c r="M22" s="1">
        <v>18.939999</v>
      </c>
      <c r="N22" s="7">
        <v>5.8031247286561563</v>
      </c>
      <c r="O22" s="1">
        <v>8.5645914126621268</v>
      </c>
      <c r="P22" s="1">
        <v>148.82723999999999</v>
      </c>
      <c r="Q22" s="1">
        <v>2949.1782229999999</v>
      </c>
      <c r="R22" s="1">
        <v>40.599997999999999</v>
      </c>
      <c r="S22" s="1">
        <v>10.33</v>
      </c>
      <c r="T22" s="23">
        <v>9.44</v>
      </c>
      <c r="U22" s="1">
        <v>163.099998</v>
      </c>
      <c r="V22" s="1">
        <v>2.6597202912757765</v>
      </c>
      <c r="W22" s="1">
        <v>0.89000000000000057</v>
      </c>
      <c r="X22" s="1" t="s">
        <v>19</v>
      </c>
      <c r="Y22" s="101">
        <v>1089.3826179302819</v>
      </c>
      <c r="Z22" s="1" t="s">
        <v>10</v>
      </c>
      <c r="AA22" s="48"/>
      <c r="AB22" s="16"/>
      <c r="AC22" s="7">
        <f t="shared" si="0"/>
        <v>4.8462437136881107</v>
      </c>
    </row>
    <row r="23" spans="1:29" s="1" customFormat="1" x14ac:dyDescent="0.25">
      <c r="A23" s="1" t="s">
        <v>44</v>
      </c>
      <c r="B23" s="1" t="s">
        <v>45</v>
      </c>
      <c r="C23" s="1" t="s">
        <v>5</v>
      </c>
      <c r="D23" s="1">
        <v>1</v>
      </c>
      <c r="E23" s="1" t="s">
        <v>6</v>
      </c>
      <c r="F23" s="1" t="s">
        <v>7</v>
      </c>
      <c r="G23" s="1" t="s">
        <v>88</v>
      </c>
      <c r="H23" s="1" t="s">
        <v>37</v>
      </c>
      <c r="I23" s="1">
        <v>5</v>
      </c>
      <c r="J23" s="7">
        <v>153.816238</v>
      </c>
      <c r="K23" s="1">
        <v>1.0725</v>
      </c>
      <c r="L23" s="1">
        <v>206.95199600000001</v>
      </c>
      <c r="M23" s="1">
        <v>6.5724989999999996</v>
      </c>
      <c r="N23" s="7">
        <v>8.2961867752769756</v>
      </c>
      <c r="O23" s="1">
        <v>11.162101184222005</v>
      </c>
      <c r="P23" s="1">
        <v>145.94079600000001</v>
      </c>
      <c r="Q23" s="1">
        <v>2996.5117190000001</v>
      </c>
      <c r="R23" s="1">
        <v>40.369999</v>
      </c>
      <c r="S23" s="1">
        <v>10.31</v>
      </c>
      <c r="T23" s="23">
        <v>8.3000000000000007</v>
      </c>
      <c r="U23" s="1">
        <v>164.099998</v>
      </c>
      <c r="V23" s="1">
        <v>3.0609184707289594</v>
      </c>
      <c r="W23" s="1">
        <v>2.0099999999999998</v>
      </c>
      <c r="X23" s="1" t="s">
        <v>19</v>
      </c>
      <c r="Y23" s="101">
        <v>1580.6062816183933</v>
      </c>
      <c r="Z23" s="1" t="s">
        <v>10</v>
      </c>
      <c r="AA23" s="48"/>
      <c r="AB23" s="16"/>
      <c r="AC23" s="7">
        <f t="shared" si="0"/>
        <v>5.3767194370144429</v>
      </c>
    </row>
    <row r="24" spans="1:29" s="2" customFormat="1" x14ac:dyDescent="0.25">
      <c r="A24" s="2" t="s">
        <v>46</v>
      </c>
      <c r="B24" s="2" t="s">
        <v>47</v>
      </c>
      <c r="C24" s="2" t="s">
        <v>5</v>
      </c>
      <c r="D24" s="2">
        <v>1</v>
      </c>
      <c r="E24" s="2" t="s">
        <v>6</v>
      </c>
      <c r="F24" s="2" t="s">
        <v>7</v>
      </c>
      <c r="G24" s="2" t="s">
        <v>88</v>
      </c>
      <c r="H24" s="2" t="s">
        <v>37</v>
      </c>
      <c r="I24" s="2">
        <v>6</v>
      </c>
      <c r="J24" s="8">
        <v>194.60438500000001</v>
      </c>
      <c r="K24" s="2">
        <v>1.192502</v>
      </c>
      <c r="L24" s="2">
        <v>196.849548</v>
      </c>
      <c r="M24" s="2">
        <v>16.142506000000001</v>
      </c>
      <c r="N24" s="8">
        <v>10.091518876643322</v>
      </c>
      <c r="O24" s="2">
        <v>10.207945363105283</v>
      </c>
      <c r="P24" s="2">
        <v>165.68398999999999</v>
      </c>
      <c r="Q24" s="2">
        <v>2786.6154790000001</v>
      </c>
      <c r="R24" s="2">
        <v>40.32</v>
      </c>
      <c r="S24" s="2">
        <v>10.07</v>
      </c>
      <c r="T24" s="20">
        <v>8.4700000000000006</v>
      </c>
      <c r="U24" s="2">
        <v>165.099998</v>
      </c>
      <c r="V24" s="2">
        <v>3.0215038473206084</v>
      </c>
      <c r="W24" s="2">
        <v>1.5999999999999996</v>
      </c>
      <c r="X24" s="2" t="s">
        <v>19</v>
      </c>
      <c r="Y24" s="102">
        <v>1690.6347793145133</v>
      </c>
      <c r="Z24" s="2" t="s">
        <v>10</v>
      </c>
      <c r="AA24" s="51"/>
      <c r="AB24" s="15"/>
      <c r="AC24" s="8">
        <f t="shared" si="0"/>
        <v>7.1394444112402944</v>
      </c>
    </row>
    <row r="25" spans="1:29" x14ac:dyDescent="0.25">
      <c r="A25" t="s">
        <v>48</v>
      </c>
      <c r="B25" t="s">
        <v>49</v>
      </c>
      <c r="C25" t="s">
        <v>5</v>
      </c>
      <c r="D25">
        <v>1</v>
      </c>
      <c r="E25" t="s">
        <v>6</v>
      </c>
      <c r="F25" t="s">
        <v>7</v>
      </c>
      <c r="G25" t="s">
        <v>88</v>
      </c>
      <c r="H25" t="s">
        <v>50</v>
      </c>
      <c r="I25">
        <v>1</v>
      </c>
      <c r="J25" s="4">
        <v>26.2</v>
      </c>
      <c r="K25">
        <v>0.73</v>
      </c>
      <c r="L25">
        <v>84.590912000000003</v>
      </c>
      <c r="M25">
        <v>19.959994999999999</v>
      </c>
      <c r="N25" s="4">
        <v>1.6148705104422769</v>
      </c>
      <c r="O25">
        <v>5.2138690549701421</v>
      </c>
      <c r="P25">
        <v>16.284327999999999</v>
      </c>
      <c r="Q25">
        <v>1128.3607179999999</v>
      </c>
      <c r="R25">
        <v>40.310001</v>
      </c>
      <c r="S25">
        <v>10.119999999999999</v>
      </c>
      <c r="T25" s="19">
        <v>7.77</v>
      </c>
      <c r="U25">
        <v>166.099998</v>
      </c>
      <c r="V25">
        <v>3.314483160098892</v>
      </c>
      <c r="W25">
        <v>2.3499999999999996</v>
      </c>
      <c r="X25" t="s">
        <v>9</v>
      </c>
      <c r="Y25" s="103">
        <v>215.29502023481601</v>
      </c>
      <c r="Z25" t="s">
        <v>10</v>
      </c>
      <c r="AC25" s="4">
        <f t="shared" si="0"/>
        <v>0.95196003530636841</v>
      </c>
    </row>
    <row r="26" spans="1:29" x14ac:dyDescent="0.25">
      <c r="A26" t="s">
        <v>51</v>
      </c>
      <c r="B26" t="s">
        <v>52</v>
      </c>
      <c r="C26" t="s">
        <v>5</v>
      </c>
      <c r="D26">
        <v>1</v>
      </c>
      <c r="E26" t="s">
        <v>6</v>
      </c>
      <c r="F26" t="s">
        <v>7</v>
      </c>
      <c r="G26" t="s">
        <v>88</v>
      </c>
      <c r="H26" t="s">
        <v>50</v>
      </c>
      <c r="I26">
        <v>2</v>
      </c>
      <c r="J26" s="4">
        <v>23.2</v>
      </c>
      <c r="K26">
        <v>0.5</v>
      </c>
      <c r="L26">
        <v>79.725532999999999</v>
      </c>
      <c r="M26">
        <v>19.842503000000001</v>
      </c>
      <c r="N26" s="4">
        <v>1.5776712983487393</v>
      </c>
      <c r="O26">
        <v>5.4215812568816917</v>
      </c>
      <c r="P26">
        <v>15.570529000000001</v>
      </c>
      <c r="Q26">
        <v>1127.869629</v>
      </c>
      <c r="R26">
        <v>40.389999000000003</v>
      </c>
      <c r="S26">
        <v>10.050000000000001</v>
      </c>
      <c r="T26" s="19">
        <v>7.39</v>
      </c>
      <c r="U26">
        <v>167.099998</v>
      </c>
      <c r="V26">
        <v>3.4989535833380527</v>
      </c>
      <c r="W26">
        <v>2.660000000000001</v>
      </c>
      <c r="X26" t="s">
        <v>9</v>
      </c>
      <c r="Y26" s="103">
        <v>238.80104272050124</v>
      </c>
      <c r="Z26" t="s">
        <v>10</v>
      </c>
      <c r="AC26" s="4">
        <f t="shared" si="0"/>
        <v>0.85304762468801443</v>
      </c>
    </row>
    <row r="27" spans="1:29" x14ac:dyDescent="0.25">
      <c r="A27" t="s">
        <v>53</v>
      </c>
      <c r="B27" t="s">
        <v>54</v>
      </c>
      <c r="C27" t="s">
        <v>5</v>
      </c>
      <c r="D27">
        <v>1</v>
      </c>
      <c r="E27" t="s">
        <v>6</v>
      </c>
      <c r="F27" t="s">
        <v>7</v>
      </c>
      <c r="G27" t="s">
        <v>88</v>
      </c>
      <c r="H27" t="s">
        <v>50</v>
      </c>
      <c r="I27">
        <v>3</v>
      </c>
      <c r="J27" s="4">
        <v>27.7</v>
      </c>
      <c r="K27">
        <v>0.68</v>
      </c>
      <c r="L27">
        <v>78.977981999999997</v>
      </c>
      <c r="M27">
        <v>19.954999999999998</v>
      </c>
      <c r="N27" s="4">
        <v>1.6394718319405017</v>
      </c>
      <c r="O27">
        <v>4.6744468170579054</v>
      </c>
      <c r="P27">
        <v>15.078562</v>
      </c>
      <c r="Q27">
        <v>1128.860107</v>
      </c>
      <c r="R27">
        <v>40.200001</v>
      </c>
      <c r="S27">
        <v>10.050000000000001</v>
      </c>
      <c r="T27" s="19">
        <v>7.94</v>
      </c>
      <c r="U27">
        <v>168.099998</v>
      </c>
      <c r="V27">
        <v>3.2915553259052679</v>
      </c>
      <c r="W27">
        <v>2.1100000000000003</v>
      </c>
      <c r="X27" t="s">
        <v>9</v>
      </c>
      <c r="Y27" s="103">
        <v>187.33216986278279</v>
      </c>
      <c r="Z27" t="s">
        <v>10</v>
      </c>
      <c r="AC27" s="4">
        <f t="shared" si="0"/>
        <v>1.0233232482772625</v>
      </c>
    </row>
    <row r="28" spans="1:29" x14ac:dyDescent="0.25">
      <c r="A28" t="s">
        <v>55</v>
      </c>
      <c r="B28" t="s">
        <v>56</v>
      </c>
      <c r="C28" t="s">
        <v>5</v>
      </c>
      <c r="D28">
        <v>1</v>
      </c>
      <c r="E28" t="s">
        <v>6</v>
      </c>
      <c r="F28" t="s">
        <v>7</v>
      </c>
      <c r="G28" t="s">
        <v>88</v>
      </c>
      <c r="H28" t="s">
        <v>50</v>
      </c>
      <c r="I28">
        <v>4</v>
      </c>
      <c r="J28" s="4">
        <v>34.074523999999997</v>
      </c>
      <c r="K28">
        <v>0.69250500000000004</v>
      </c>
      <c r="L28">
        <v>78.603790000000004</v>
      </c>
      <c r="M28">
        <v>19.742504</v>
      </c>
      <c r="N28" s="4">
        <v>2.3009438205158492</v>
      </c>
      <c r="O28">
        <v>5.307862990826389</v>
      </c>
      <c r="P28">
        <v>40.280265999999997</v>
      </c>
      <c r="Q28">
        <v>1106.940552</v>
      </c>
      <c r="R28">
        <v>40.130001</v>
      </c>
      <c r="S28">
        <v>9.99</v>
      </c>
      <c r="T28" s="19">
        <v>7.44</v>
      </c>
      <c r="U28">
        <v>169.099998</v>
      </c>
      <c r="V28">
        <v>3.5398227305736158</v>
      </c>
      <c r="W28">
        <v>2.5499999999999998</v>
      </c>
      <c r="X28" t="s">
        <v>9</v>
      </c>
      <c r="Y28" s="103">
        <v>609.31849586203657</v>
      </c>
      <c r="Z28" t="s">
        <v>10</v>
      </c>
      <c r="AC28" s="4">
        <f t="shared" si="0"/>
        <v>1.2762063751770403</v>
      </c>
    </row>
    <row r="29" spans="1:29" x14ac:dyDescent="0.25">
      <c r="A29" t="s">
        <v>57</v>
      </c>
      <c r="B29" t="s">
        <v>58</v>
      </c>
      <c r="C29" t="s">
        <v>5</v>
      </c>
      <c r="D29">
        <v>1</v>
      </c>
      <c r="E29" t="s">
        <v>6</v>
      </c>
      <c r="F29" t="s">
        <v>7</v>
      </c>
      <c r="G29" t="s">
        <v>88</v>
      </c>
      <c r="H29" t="s">
        <v>50</v>
      </c>
      <c r="I29">
        <v>5</v>
      </c>
      <c r="J29" s="4">
        <v>32.6</v>
      </c>
      <c r="K29">
        <v>0.69</v>
      </c>
      <c r="L29">
        <v>100.680481</v>
      </c>
      <c r="M29">
        <v>19.945001999999999</v>
      </c>
      <c r="N29" s="4">
        <v>2.2158501348269795</v>
      </c>
      <c r="O29">
        <v>6.8433391839967825</v>
      </c>
      <c r="P29">
        <v>23.325150000000001</v>
      </c>
      <c r="Q29">
        <v>1346.002197</v>
      </c>
      <c r="R29">
        <v>40.299999</v>
      </c>
      <c r="S29">
        <v>10.28</v>
      </c>
      <c r="T29" s="19">
        <v>7.4</v>
      </c>
      <c r="U29">
        <v>170.099998</v>
      </c>
      <c r="V29">
        <v>3.5649017969293579</v>
      </c>
      <c r="W29">
        <v>2.879999999999999</v>
      </c>
      <c r="X29" t="s">
        <v>9</v>
      </c>
      <c r="Y29" s="103">
        <v>357.07895852235333</v>
      </c>
      <c r="Z29" t="s">
        <v>10</v>
      </c>
      <c r="AC29" s="4">
        <f t="shared" si="0"/>
        <v>1.1482001372383137</v>
      </c>
    </row>
    <row r="30" spans="1:29" s="17" customFormat="1" ht="15.75" thickBot="1" x14ac:dyDescent="0.3">
      <c r="A30" s="17" t="s">
        <v>59</v>
      </c>
      <c r="B30" s="17" t="s">
        <v>60</v>
      </c>
      <c r="C30" s="17" t="s">
        <v>5</v>
      </c>
      <c r="D30" s="17">
        <v>1</v>
      </c>
      <c r="E30" s="17" t="s">
        <v>6</v>
      </c>
      <c r="F30" s="17" t="s">
        <v>7</v>
      </c>
      <c r="G30" s="17" t="s">
        <v>88</v>
      </c>
      <c r="H30" s="17" t="s">
        <v>50</v>
      </c>
      <c r="I30" s="17">
        <v>6</v>
      </c>
      <c r="J30" s="18">
        <v>35.197108999999998</v>
      </c>
      <c r="K30" s="17">
        <v>0.88500199999999996</v>
      </c>
      <c r="L30" s="17">
        <v>99.932929999999999</v>
      </c>
      <c r="M30" s="17">
        <v>19.925003</v>
      </c>
      <c r="N30" s="18">
        <v>1.8150418859673549</v>
      </c>
      <c r="O30" s="17">
        <v>5.1533338643649298</v>
      </c>
      <c r="P30" s="17">
        <v>32.143825999999997</v>
      </c>
      <c r="Q30" s="17">
        <v>1344.9013669999999</v>
      </c>
      <c r="R30" s="17">
        <v>40.259998000000003</v>
      </c>
      <c r="S30" s="17">
        <v>10.5</v>
      </c>
      <c r="T30" s="21">
        <v>8.5</v>
      </c>
      <c r="U30" s="17">
        <v>171.099998</v>
      </c>
      <c r="V30" s="17">
        <v>3.1249088005126957</v>
      </c>
      <c r="W30" s="17">
        <v>2</v>
      </c>
      <c r="X30" s="17" t="s">
        <v>9</v>
      </c>
      <c r="Y30" s="104">
        <v>325.01772871624587</v>
      </c>
      <c r="Z30" s="17" t="s">
        <v>10</v>
      </c>
      <c r="AA30" s="52"/>
      <c r="AB30" s="54"/>
      <c r="AC30" s="18">
        <f t="shared" si="0"/>
        <v>1.1894492177881306</v>
      </c>
    </row>
    <row r="31" spans="1:29" x14ac:dyDescent="0.25">
      <c r="A31" t="s">
        <v>92</v>
      </c>
      <c r="B31" t="s">
        <v>93</v>
      </c>
      <c r="C31" t="s">
        <v>94</v>
      </c>
      <c r="D31">
        <v>1</v>
      </c>
      <c r="E31" t="s">
        <v>6</v>
      </c>
      <c r="F31" t="s">
        <v>7</v>
      </c>
      <c r="G31" t="s">
        <v>95</v>
      </c>
      <c r="H31" t="s">
        <v>96</v>
      </c>
      <c r="I31">
        <v>1</v>
      </c>
      <c r="J31" s="4">
        <v>137.727509</v>
      </c>
      <c r="K31">
        <v>0.76250200000000001</v>
      </c>
      <c r="L31">
        <v>214.437592</v>
      </c>
      <c r="M31">
        <v>19.967499</v>
      </c>
      <c r="N31" s="4">
        <v>6.0614635577453111</v>
      </c>
      <c r="O31">
        <v>9.4375165771614835</v>
      </c>
      <c r="P31">
        <v>185.344086</v>
      </c>
      <c r="Q31">
        <v>2967.4714359999998</v>
      </c>
      <c r="R31">
        <v>39.919998</v>
      </c>
      <c r="S31">
        <v>10.93</v>
      </c>
      <c r="T31" s="19">
        <v>9.24</v>
      </c>
      <c r="U31">
        <v>133.60000600000001</v>
      </c>
      <c r="V31">
        <v>2.2637268024514161</v>
      </c>
      <c r="W31">
        <v>1.6899999999999995</v>
      </c>
      <c r="X31" t="s">
        <v>19</v>
      </c>
      <c r="Y31" s="103">
        <v>1471.3375447030337</v>
      </c>
      <c r="Z31" t="s">
        <v>10</v>
      </c>
      <c r="AC31" s="4">
        <f t="shared" si="0"/>
        <v>4.3319268759924974</v>
      </c>
    </row>
    <row r="32" spans="1:29" x14ac:dyDescent="0.25">
      <c r="A32" t="s">
        <v>3</v>
      </c>
      <c r="B32" t="s">
        <v>97</v>
      </c>
      <c r="C32" t="s">
        <v>94</v>
      </c>
      <c r="D32">
        <v>1</v>
      </c>
      <c r="E32" t="s">
        <v>6</v>
      </c>
      <c r="F32" t="s">
        <v>7</v>
      </c>
      <c r="G32" t="s">
        <v>95</v>
      </c>
      <c r="H32" t="s">
        <v>98</v>
      </c>
      <c r="I32">
        <v>2</v>
      </c>
      <c r="J32" s="4">
        <v>157.18483000000001</v>
      </c>
      <c r="K32">
        <v>0.85250400000000004</v>
      </c>
      <c r="L32">
        <v>217.43029799999999</v>
      </c>
      <c r="M32">
        <v>19.532501</v>
      </c>
      <c r="N32" s="4">
        <v>6.6877729153373435</v>
      </c>
      <c r="O32">
        <v>9.2510483227810685</v>
      </c>
      <c r="P32">
        <v>189.372208</v>
      </c>
      <c r="Q32">
        <v>3072.358154</v>
      </c>
      <c r="R32">
        <v>39.729999999999997</v>
      </c>
      <c r="S32">
        <v>10.78</v>
      </c>
      <c r="T32" s="19">
        <v>9.42</v>
      </c>
      <c r="U32">
        <v>132.699997</v>
      </c>
      <c r="V32">
        <v>2.2160597334823224</v>
      </c>
      <c r="W32">
        <v>1.3599999999999994</v>
      </c>
      <c r="X32" t="s">
        <v>19</v>
      </c>
      <c r="Y32" s="103">
        <v>1425.5582839292661</v>
      </c>
      <c r="Z32" t="s">
        <v>10</v>
      </c>
      <c r="AC32" s="4">
        <f t="shared" si="0"/>
        <v>5.106764162698572</v>
      </c>
    </row>
    <row r="33" spans="1:29" x14ac:dyDescent="0.25">
      <c r="A33" t="s">
        <v>11</v>
      </c>
      <c r="B33" t="s">
        <v>99</v>
      </c>
      <c r="C33" t="s">
        <v>94</v>
      </c>
      <c r="D33">
        <v>1</v>
      </c>
      <c r="E33" t="s">
        <v>6</v>
      </c>
      <c r="F33" t="s">
        <v>7</v>
      </c>
      <c r="G33" t="s">
        <v>95</v>
      </c>
      <c r="H33" t="s">
        <v>100</v>
      </c>
      <c r="I33">
        <v>3</v>
      </c>
      <c r="J33" s="4">
        <v>192.73339799999999</v>
      </c>
      <c r="K33">
        <v>0.94749499999999998</v>
      </c>
      <c r="L33">
        <v>255.59823600000001</v>
      </c>
      <c r="M33">
        <v>19.117495999999999</v>
      </c>
      <c r="N33" s="4">
        <v>8.6887143646369989</v>
      </c>
      <c r="O33">
        <v>11.522756760139092</v>
      </c>
      <c r="P33">
        <v>206.39482100000001</v>
      </c>
      <c r="Q33">
        <v>3700.8969729999999</v>
      </c>
      <c r="R33">
        <v>40.18</v>
      </c>
      <c r="S33">
        <v>11.24</v>
      </c>
      <c r="T33" s="19">
        <v>9.1</v>
      </c>
      <c r="U33">
        <v>137.5</v>
      </c>
      <c r="V33">
        <v>2.3503437826484119</v>
      </c>
      <c r="W33">
        <v>2.1400000000000006</v>
      </c>
      <c r="X33" t="s">
        <v>19</v>
      </c>
      <c r="Y33" s="103">
        <v>1704.1377411447697</v>
      </c>
      <c r="Z33" t="s">
        <v>10</v>
      </c>
      <c r="AC33" s="4">
        <f t="shared" si="0"/>
        <v>5.6951567588397261</v>
      </c>
    </row>
    <row r="34" spans="1:29" x14ac:dyDescent="0.25">
      <c r="A34" t="s">
        <v>13</v>
      </c>
      <c r="B34" t="s">
        <v>101</v>
      </c>
      <c r="C34" t="s">
        <v>94</v>
      </c>
      <c r="D34">
        <v>1</v>
      </c>
      <c r="E34" t="s">
        <v>6</v>
      </c>
      <c r="F34" t="s">
        <v>7</v>
      </c>
      <c r="G34" t="s">
        <v>95</v>
      </c>
      <c r="H34" t="s">
        <v>102</v>
      </c>
      <c r="I34">
        <v>4</v>
      </c>
      <c r="J34" s="4">
        <v>159.055801</v>
      </c>
      <c r="K34">
        <v>0.85249299999999995</v>
      </c>
      <c r="L34">
        <v>261.58538800000002</v>
      </c>
      <c r="M34">
        <v>19.834993000000001</v>
      </c>
      <c r="N34" s="4">
        <v>7.1776227787873896</v>
      </c>
      <c r="O34">
        <v>11.804418497799636</v>
      </c>
      <c r="P34">
        <v>189.850998</v>
      </c>
      <c r="Q34">
        <v>3473.8334960000002</v>
      </c>
      <c r="R34">
        <v>40.139999000000003</v>
      </c>
      <c r="S34">
        <v>11.07</v>
      </c>
      <c r="T34" s="19">
        <v>9.1</v>
      </c>
      <c r="U34">
        <v>135.699997</v>
      </c>
      <c r="V34">
        <v>2.3218871378175643</v>
      </c>
      <c r="W34">
        <v>1.9700000000000006</v>
      </c>
      <c r="X34" t="s">
        <v>19</v>
      </c>
      <c r="Y34" s="103">
        <v>1569.1026607270489</v>
      </c>
      <c r="Z34" t="s">
        <v>10</v>
      </c>
      <c r="AC34" s="4">
        <f t="shared" si="0"/>
        <v>4.8502952167848976</v>
      </c>
    </row>
    <row r="35" spans="1:29" x14ac:dyDescent="0.25">
      <c r="A35" t="s">
        <v>15</v>
      </c>
      <c r="B35" t="s">
        <v>103</v>
      </c>
      <c r="C35" t="s">
        <v>94</v>
      </c>
      <c r="D35">
        <v>1</v>
      </c>
      <c r="E35" t="s">
        <v>6</v>
      </c>
      <c r="F35" t="s">
        <v>7</v>
      </c>
      <c r="G35" t="s">
        <v>95</v>
      </c>
      <c r="H35" t="s">
        <v>104</v>
      </c>
      <c r="I35">
        <v>5</v>
      </c>
      <c r="J35" s="4">
        <v>180.01075700000001</v>
      </c>
      <c r="K35">
        <v>0.78749800000000003</v>
      </c>
      <c r="L35">
        <v>252.60467499999999</v>
      </c>
      <c r="M35">
        <v>16.082497</v>
      </c>
      <c r="N35" s="4">
        <v>8.5034686447984225</v>
      </c>
      <c r="O35">
        <v>11.932708740244871</v>
      </c>
      <c r="P35">
        <v>234.68940699999999</v>
      </c>
      <c r="Q35">
        <v>3667.154297</v>
      </c>
      <c r="R35">
        <v>39.729999999999997</v>
      </c>
      <c r="S35">
        <v>11.17</v>
      </c>
      <c r="T35" s="19">
        <v>8.94</v>
      </c>
      <c r="U35">
        <v>134.39999399999999</v>
      </c>
      <c r="V35">
        <v>2.3649566410519336</v>
      </c>
      <c r="W35">
        <v>2.2300000000000004</v>
      </c>
      <c r="X35" t="s">
        <v>19</v>
      </c>
      <c r="Y35" s="103">
        <v>2066.8186646794129</v>
      </c>
      <c r="Z35" t="s">
        <v>10</v>
      </c>
      <c r="AC35" s="4">
        <f t="shared" si="0"/>
        <v>5.4470931985407507</v>
      </c>
    </row>
    <row r="36" spans="1:29" s="2" customFormat="1" x14ac:dyDescent="0.25">
      <c r="A36" s="2" t="s">
        <v>17</v>
      </c>
      <c r="B36" s="2" t="s">
        <v>105</v>
      </c>
      <c r="C36" s="2" t="s">
        <v>94</v>
      </c>
      <c r="D36" s="2">
        <v>1</v>
      </c>
      <c r="E36" s="2" t="s">
        <v>6</v>
      </c>
      <c r="F36" s="2" t="s">
        <v>7</v>
      </c>
      <c r="G36" s="2" t="s">
        <v>95</v>
      </c>
      <c r="H36" s="2" t="s">
        <v>106</v>
      </c>
      <c r="I36" s="2">
        <v>6</v>
      </c>
      <c r="J36" s="8">
        <v>142.21700999999999</v>
      </c>
      <c r="K36" s="2">
        <v>0.78750600000000004</v>
      </c>
      <c r="L36" s="2">
        <v>228.28196700000001</v>
      </c>
      <c r="M36" s="2">
        <v>19.962505</v>
      </c>
      <c r="N36" s="8">
        <v>6.1523461020520784</v>
      </c>
      <c r="O36" s="2">
        <v>9.8755392891555758</v>
      </c>
      <c r="P36" s="2">
        <v>182.01612900000001</v>
      </c>
      <c r="Q36" s="2">
        <v>3212.1503910000001</v>
      </c>
      <c r="R36" s="2">
        <v>39.619999</v>
      </c>
      <c r="S36" s="2">
        <v>11.12</v>
      </c>
      <c r="T36" s="20">
        <v>9.3550000000000004</v>
      </c>
      <c r="U36" s="2">
        <v>135.60000600000001</v>
      </c>
      <c r="V36" s="2">
        <v>2.2865540617985052</v>
      </c>
      <c r="W36" s="2">
        <v>1.7649999999999988</v>
      </c>
      <c r="X36" s="2" t="s">
        <v>19</v>
      </c>
      <c r="Y36" s="102">
        <v>1402.8267760587089</v>
      </c>
      <c r="Z36" s="2" t="s">
        <v>10</v>
      </c>
      <c r="AA36" s="51"/>
      <c r="AB36" s="15"/>
      <c r="AC36" s="8">
        <f t="shared" si="0"/>
        <v>4.3543042162336514</v>
      </c>
    </row>
    <row r="37" spans="1:29" x14ac:dyDescent="0.25">
      <c r="A37" t="s">
        <v>20</v>
      </c>
      <c r="B37" t="s">
        <v>107</v>
      </c>
      <c r="C37" t="s">
        <v>94</v>
      </c>
      <c r="D37">
        <v>1</v>
      </c>
      <c r="E37" t="s">
        <v>6</v>
      </c>
      <c r="F37" t="s">
        <v>7</v>
      </c>
      <c r="G37" t="s">
        <v>95</v>
      </c>
      <c r="H37" t="s">
        <v>108</v>
      </c>
      <c r="I37">
        <v>7</v>
      </c>
      <c r="J37" s="4">
        <v>67.377921999999998</v>
      </c>
      <c r="K37">
        <v>0.65249599999999996</v>
      </c>
      <c r="L37">
        <v>107.791039</v>
      </c>
      <c r="M37">
        <v>17.469994</v>
      </c>
      <c r="N37" s="4">
        <v>3.6583098928835254</v>
      </c>
      <c r="O37">
        <v>5.852555445949994</v>
      </c>
      <c r="P37">
        <v>98.290976999999998</v>
      </c>
      <c r="Q37">
        <v>1502.8486330000001</v>
      </c>
      <c r="R37">
        <v>39.909999999999997</v>
      </c>
      <c r="S37">
        <v>10.38</v>
      </c>
      <c r="T37" s="19">
        <v>8.32</v>
      </c>
      <c r="U37">
        <v>133.699997</v>
      </c>
      <c r="V37">
        <v>2.5165546194382076</v>
      </c>
      <c r="W37">
        <v>2.0600000000000005</v>
      </c>
      <c r="X37" t="s">
        <v>9</v>
      </c>
      <c r="Y37" s="103">
        <v>1069.0596890269544</v>
      </c>
      <c r="Z37" t="s">
        <v>10</v>
      </c>
      <c r="AC37" s="4">
        <f t="shared" si="0"/>
        <v>2.3503494448819664</v>
      </c>
    </row>
    <row r="38" spans="1:29" x14ac:dyDescent="0.25">
      <c r="A38" t="s">
        <v>22</v>
      </c>
      <c r="B38" t="s">
        <v>109</v>
      </c>
      <c r="C38" t="s">
        <v>94</v>
      </c>
      <c r="D38">
        <v>1</v>
      </c>
      <c r="E38" t="s">
        <v>6</v>
      </c>
      <c r="F38" t="s">
        <v>7</v>
      </c>
      <c r="G38" t="s">
        <v>95</v>
      </c>
      <c r="H38" t="s">
        <v>110</v>
      </c>
      <c r="I38">
        <v>8</v>
      </c>
      <c r="J38" s="4">
        <v>85.713500999999994</v>
      </c>
      <c r="K38">
        <v>0.745</v>
      </c>
      <c r="L38">
        <v>119.391098</v>
      </c>
      <c r="M38">
        <v>19.9575</v>
      </c>
      <c r="N38" s="4">
        <v>4.3831958989157984</v>
      </c>
      <c r="O38">
        <v>6.1053925579431674</v>
      </c>
      <c r="P38">
        <v>112.539063</v>
      </c>
      <c r="Q38">
        <v>1635.269043</v>
      </c>
      <c r="R38">
        <v>39.659999999999997</v>
      </c>
      <c r="S38">
        <v>10.87</v>
      </c>
      <c r="T38" s="19">
        <v>8.6</v>
      </c>
      <c r="U38">
        <v>134.5</v>
      </c>
      <c r="V38">
        <v>2.4646266521244535</v>
      </c>
      <c r="W38">
        <v>2.2699999999999996</v>
      </c>
      <c r="X38" t="s">
        <v>19</v>
      </c>
      <c r="Y38" s="103">
        <v>1115.3090852883927</v>
      </c>
      <c r="Z38" t="s">
        <v>10</v>
      </c>
      <c r="AC38" s="4">
        <f t="shared" si="0"/>
        <v>2.7436499153567206</v>
      </c>
    </row>
    <row r="39" spans="1:29" x14ac:dyDescent="0.25">
      <c r="A39" t="s">
        <v>25</v>
      </c>
      <c r="B39" t="s">
        <v>111</v>
      </c>
      <c r="C39" t="s">
        <v>94</v>
      </c>
      <c r="D39">
        <v>1</v>
      </c>
      <c r="E39" t="s">
        <v>6</v>
      </c>
      <c r="F39" t="s">
        <v>7</v>
      </c>
      <c r="G39" t="s">
        <v>95</v>
      </c>
      <c r="H39" t="s">
        <v>112</v>
      </c>
      <c r="I39">
        <v>9</v>
      </c>
      <c r="J39" s="4">
        <v>93.197411000000002</v>
      </c>
      <c r="K39">
        <v>0.77000400000000002</v>
      </c>
      <c r="L39">
        <v>123.133049</v>
      </c>
      <c r="M39">
        <v>17.960003</v>
      </c>
      <c r="N39" s="4">
        <v>4.2077643408516661</v>
      </c>
      <c r="O39">
        <v>5.5593266723100365</v>
      </c>
      <c r="P39">
        <v>119.20929</v>
      </c>
      <c r="Q39">
        <v>1725.249634</v>
      </c>
      <c r="R39">
        <v>40.119999</v>
      </c>
      <c r="S39">
        <v>10.75</v>
      </c>
      <c r="T39" s="19">
        <v>9.1</v>
      </c>
      <c r="U39">
        <v>136.60000600000001</v>
      </c>
      <c r="V39">
        <v>2.3384518389335063</v>
      </c>
      <c r="W39">
        <v>1.6500000000000004</v>
      </c>
      <c r="X39" t="s">
        <v>19</v>
      </c>
      <c r="Y39" s="103">
        <v>985.74599114596811</v>
      </c>
      <c r="Z39" t="s">
        <v>10</v>
      </c>
      <c r="AC39" s="4">
        <f t="shared" si="0"/>
        <v>3.0152079183638842</v>
      </c>
    </row>
    <row r="40" spans="1:29" x14ac:dyDescent="0.25">
      <c r="A40" t="s">
        <v>27</v>
      </c>
      <c r="B40" t="s">
        <v>113</v>
      </c>
      <c r="C40" t="s">
        <v>94</v>
      </c>
      <c r="D40">
        <v>1</v>
      </c>
      <c r="E40" t="s">
        <v>6</v>
      </c>
      <c r="F40" t="s">
        <v>7</v>
      </c>
      <c r="G40" t="s">
        <v>95</v>
      </c>
      <c r="H40" t="s">
        <v>114</v>
      </c>
      <c r="I40">
        <v>10</v>
      </c>
      <c r="J40" s="4">
        <v>84.590912000000003</v>
      </c>
      <c r="K40">
        <v>0.63500500000000004</v>
      </c>
      <c r="L40">
        <v>127.62339799999999</v>
      </c>
      <c r="M40">
        <v>17.237499</v>
      </c>
      <c r="N40" s="4">
        <v>4.7084661759518491</v>
      </c>
      <c r="O40">
        <v>7.1037235388009625</v>
      </c>
      <c r="P40">
        <v>129.81182899999999</v>
      </c>
      <c r="Q40">
        <v>1711.0720209999999</v>
      </c>
      <c r="R40">
        <v>39.689999</v>
      </c>
      <c r="S40">
        <v>11</v>
      </c>
      <c r="T40" s="19">
        <v>8.24</v>
      </c>
      <c r="U40">
        <v>135.89999399999999</v>
      </c>
      <c r="V40">
        <v>2.5971148485111137</v>
      </c>
      <c r="W40">
        <v>2.76</v>
      </c>
      <c r="X40" t="s">
        <v>19</v>
      </c>
      <c r="Y40" s="103">
        <v>1461.475551587185</v>
      </c>
      <c r="Z40" t="s">
        <v>10</v>
      </c>
      <c r="AC40" s="4">
        <f t="shared" si="0"/>
        <v>2.6420954795727956</v>
      </c>
    </row>
    <row r="41" spans="1:29" x14ac:dyDescent="0.25">
      <c r="A41" t="s">
        <v>29</v>
      </c>
      <c r="B41" t="s">
        <v>115</v>
      </c>
      <c r="C41" t="s">
        <v>94</v>
      </c>
      <c r="D41">
        <v>1</v>
      </c>
      <c r="E41" t="s">
        <v>6</v>
      </c>
      <c r="F41" t="s">
        <v>7</v>
      </c>
      <c r="G41" t="s">
        <v>95</v>
      </c>
      <c r="H41" t="s">
        <v>116</v>
      </c>
      <c r="I41">
        <v>11</v>
      </c>
      <c r="J41" s="4">
        <v>81.223151999999999</v>
      </c>
      <c r="K41">
        <v>0.66750299999999996</v>
      </c>
      <c r="L41">
        <v>115.64913900000001</v>
      </c>
      <c r="M41">
        <v>18.73</v>
      </c>
      <c r="N41" s="4">
        <v>4.2324692769049612</v>
      </c>
      <c r="O41">
        <v>6.0263781405332724</v>
      </c>
      <c r="P41">
        <v>119.617485</v>
      </c>
      <c r="Q41">
        <v>1574.530029</v>
      </c>
      <c r="R41">
        <v>40.029998999999997</v>
      </c>
      <c r="S41">
        <v>10.5</v>
      </c>
      <c r="T41" s="19">
        <v>8.48</v>
      </c>
      <c r="U41">
        <v>136.199997</v>
      </c>
      <c r="V41">
        <v>2.5077005998900033</v>
      </c>
      <c r="W41">
        <v>2.0199999999999996</v>
      </c>
      <c r="X41" t="s">
        <v>19</v>
      </c>
      <c r="Y41" s="103">
        <v>1225.0717906732809</v>
      </c>
      <c r="Z41" t="s">
        <v>10</v>
      </c>
      <c r="AC41" s="4">
        <f t="shared" si="0"/>
        <v>2.7606218475278594</v>
      </c>
    </row>
    <row r="42" spans="1:29" s="17" customFormat="1" ht="15.75" thickBot="1" x14ac:dyDescent="0.3">
      <c r="A42" s="17" t="s">
        <v>31</v>
      </c>
      <c r="B42" s="17" t="s">
        <v>117</v>
      </c>
      <c r="C42" s="17" t="s">
        <v>94</v>
      </c>
      <c r="D42" s="17">
        <v>1</v>
      </c>
      <c r="E42" s="17" t="s">
        <v>6</v>
      </c>
      <c r="F42" s="17" t="s">
        <v>7</v>
      </c>
      <c r="G42" s="17" t="s">
        <v>95</v>
      </c>
      <c r="H42" s="17" t="s">
        <v>118</v>
      </c>
      <c r="I42" s="17">
        <v>12</v>
      </c>
      <c r="J42" s="18">
        <v>72.242462000000003</v>
      </c>
      <c r="K42" s="17">
        <v>0.69499999999999995</v>
      </c>
      <c r="L42" s="17">
        <v>111.53299</v>
      </c>
      <c r="M42" s="17">
        <v>19.964995999999999</v>
      </c>
      <c r="N42" s="18">
        <v>3.5061518777212952</v>
      </c>
      <c r="O42" s="17">
        <v>5.4130436794411905</v>
      </c>
      <c r="P42" s="17">
        <v>99.389008000000004</v>
      </c>
      <c r="Q42" s="17">
        <v>1534.7844239999999</v>
      </c>
      <c r="R42" s="17">
        <v>39.82</v>
      </c>
      <c r="S42" s="17">
        <v>11.2</v>
      </c>
      <c r="T42" s="21">
        <v>8.81</v>
      </c>
      <c r="U42" s="17">
        <v>134.300003</v>
      </c>
      <c r="V42" s="17">
        <v>2.3926483555967799</v>
      </c>
      <c r="W42" s="17">
        <v>2.3899999999999988</v>
      </c>
      <c r="X42" s="17" t="s">
        <v>9</v>
      </c>
      <c r="Y42" s="104">
        <v>912.53469113007259</v>
      </c>
      <c r="Z42" s="17" t="s">
        <v>10</v>
      </c>
      <c r="AA42" s="52"/>
      <c r="AB42" s="54"/>
      <c r="AC42" s="18">
        <f t="shared" si="0"/>
        <v>2.1694342694228625</v>
      </c>
    </row>
    <row r="43" spans="1:29" x14ac:dyDescent="0.25">
      <c r="A43" t="s">
        <v>92</v>
      </c>
      <c r="B43" t="s">
        <v>119</v>
      </c>
      <c r="C43" t="s">
        <v>120</v>
      </c>
      <c r="D43">
        <v>14</v>
      </c>
      <c r="E43" t="s">
        <v>6</v>
      </c>
      <c r="F43" t="s">
        <v>7</v>
      </c>
      <c r="G43" t="s">
        <v>121</v>
      </c>
      <c r="H43" t="s">
        <v>122</v>
      </c>
      <c r="I43">
        <v>1</v>
      </c>
      <c r="J43" s="4">
        <v>180.75914</v>
      </c>
      <c r="K43">
        <v>0.74750499999999998</v>
      </c>
      <c r="L43">
        <v>349.52130099999999</v>
      </c>
      <c r="M43">
        <v>19.950001</v>
      </c>
      <c r="N43" s="4">
        <v>7.5715284316050786</v>
      </c>
      <c r="O43">
        <v>14.640534735743357</v>
      </c>
      <c r="P43">
        <v>250.752274</v>
      </c>
      <c r="Q43">
        <v>5088.4096680000002</v>
      </c>
      <c r="R43">
        <v>40.099997999999999</v>
      </c>
      <c r="S43">
        <v>11.37</v>
      </c>
      <c r="T43" s="19">
        <v>9.4499999999999993</v>
      </c>
      <c r="U43">
        <v>133.800003</v>
      </c>
      <c r="V43">
        <v>2.2067847852807994</v>
      </c>
      <c r="W43">
        <v>1.92</v>
      </c>
      <c r="X43" t="s">
        <v>19</v>
      </c>
      <c r="Y43" s="103">
        <v>1852.4441040909451</v>
      </c>
      <c r="Z43" t="s">
        <v>10</v>
      </c>
      <c r="AC43" s="4">
        <f t="shared" si="0"/>
        <v>5.2302957277240747</v>
      </c>
    </row>
    <row r="44" spans="1:29" x14ac:dyDescent="0.25">
      <c r="A44" t="s">
        <v>3</v>
      </c>
      <c r="B44" t="s">
        <v>123</v>
      </c>
      <c r="C44" t="s">
        <v>120</v>
      </c>
      <c r="D44">
        <v>14</v>
      </c>
      <c r="E44" t="s">
        <v>6</v>
      </c>
      <c r="F44" t="s">
        <v>7</v>
      </c>
      <c r="G44" t="s">
        <v>121</v>
      </c>
      <c r="H44" t="s">
        <v>124</v>
      </c>
      <c r="I44">
        <v>1</v>
      </c>
      <c r="J44" s="4">
        <v>210.32058699999999</v>
      </c>
      <c r="K44">
        <v>0.92749800000000004</v>
      </c>
      <c r="L44">
        <v>366.36010700000003</v>
      </c>
      <c r="M44">
        <v>16.200001</v>
      </c>
      <c r="N44" s="4">
        <v>10.446279017878389</v>
      </c>
      <c r="O44">
        <v>18.196506358846278</v>
      </c>
      <c r="P44">
        <v>233.026093</v>
      </c>
      <c r="Q44">
        <v>5511.5615230000003</v>
      </c>
      <c r="R44">
        <v>39.900002000000001</v>
      </c>
      <c r="S44">
        <v>11.2</v>
      </c>
      <c r="T44" s="19">
        <v>8.6999999999999993</v>
      </c>
      <c r="U44">
        <v>131.60000600000001</v>
      </c>
      <c r="V44">
        <v>2.3694293096878116</v>
      </c>
      <c r="W44">
        <v>2.5</v>
      </c>
      <c r="X44" t="s">
        <v>19</v>
      </c>
      <c r="Y44" s="103">
        <v>2217.2460355719682</v>
      </c>
      <c r="Z44" t="s">
        <v>10</v>
      </c>
      <c r="AC44" s="4">
        <f t="shared" si="0"/>
        <v>6.3032434539478253</v>
      </c>
    </row>
    <row r="45" spans="1:29" x14ac:dyDescent="0.25">
      <c r="A45" t="s">
        <v>11</v>
      </c>
      <c r="B45" t="s">
        <v>125</v>
      </c>
      <c r="C45" t="s">
        <v>120</v>
      </c>
      <c r="D45">
        <v>14</v>
      </c>
      <c r="E45" t="s">
        <v>6</v>
      </c>
      <c r="F45" t="s">
        <v>7</v>
      </c>
      <c r="G45" t="s">
        <v>121</v>
      </c>
      <c r="H45" t="s">
        <v>126</v>
      </c>
      <c r="I45">
        <v>1</v>
      </c>
      <c r="J45" s="4">
        <v>228.28196700000001</v>
      </c>
      <c r="K45">
        <v>0.88749500000000003</v>
      </c>
      <c r="L45">
        <v>365.61172499999998</v>
      </c>
      <c r="M45">
        <v>19.232498</v>
      </c>
      <c r="N45" s="4">
        <v>10.081334845564482</v>
      </c>
      <c r="O45">
        <v>16.146059505389832</v>
      </c>
      <c r="P45">
        <v>267.31710800000002</v>
      </c>
      <c r="Q45">
        <v>5665.2099609999996</v>
      </c>
      <c r="R45">
        <v>40.130001</v>
      </c>
      <c r="S45">
        <v>11.55</v>
      </c>
      <c r="T45" s="19">
        <v>9.1999999999999993</v>
      </c>
      <c r="U45">
        <v>135.60000600000001</v>
      </c>
      <c r="V45">
        <v>2.2955287066521195</v>
      </c>
      <c r="W45">
        <v>2.3500000000000014</v>
      </c>
      <c r="X45" t="s">
        <v>19</v>
      </c>
      <c r="Y45" s="103">
        <v>2138.6223939296442</v>
      </c>
      <c r="Z45" t="s">
        <v>10</v>
      </c>
      <c r="AC45" s="4">
        <f t="shared" si="0"/>
        <v>6.396313272454246</v>
      </c>
    </row>
    <row r="46" spans="1:29" x14ac:dyDescent="0.25">
      <c r="A46" t="s">
        <v>13</v>
      </c>
      <c r="B46" t="s">
        <v>127</v>
      </c>
      <c r="C46" t="s">
        <v>120</v>
      </c>
      <c r="D46">
        <v>14</v>
      </c>
      <c r="E46" t="s">
        <v>6</v>
      </c>
      <c r="F46" t="s">
        <v>7</v>
      </c>
      <c r="G46" t="s">
        <v>121</v>
      </c>
      <c r="H46" t="s">
        <v>128</v>
      </c>
      <c r="I46">
        <v>1</v>
      </c>
      <c r="J46" s="4">
        <v>204.70765700000001</v>
      </c>
      <c r="K46">
        <v>0.97250400000000004</v>
      </c>
      <c r="L46">
        <v>332.30831899999998</v>
      </c>
      <c r="M46">
        <v>19.925003</v>
      </c>
      <c r="N46" s="4">
        <v>8.9472131981275105</v>
      </c>
      <c r="O46">
        <v>14.524290010335895</v>
      </c>
      <c r="P46">
        <v>214.36151100000001</v>
      </c>
      <c r="Q46">
        <v>4826.9936520000001</v>
      </c>
      <c r="R46">
        <v>39.68</v>
      </c>
      <c r="S46">
        <v>11.4</v>
      </c>
      <c r="T46" s="19">
        <v>9.3000000000000007</v>
      </c>
      <c r="U46">
        <v>131.39999399999999</v>
      </c>
      <c r="V46">
        <v>2.2254649087864204</v>
      </c>
      <c r="W46">
        <v>2.0999999999999996</v>
      </c>
      <c r="X46" t="s">
        <v>19</v>
      </c>
      <c r="Y46" s="103">
        <v>1679.0603617462705</v>
      </c>
      <c r="Z46" t="s">
        <v>10</v>
      </c>
      <c r="AC46" s="4">
        <f t="shared" si="0"/>
        <v>5.9544819137122831</v>
      </c>
    </row>
    <row r="47" spans="1:29" x14ac:dyDescent="0.25">
      <c r="A47" t="s">
        <v>15</v>
      </c>
      <c r="B47" t="s">
        <v>129</v>
      </c>
      <c r="C47" t="s">
        <v>120</v>
      </c>
      <c r="D47">
        <v>14</v>
      </c>
      <c r="E47" t="s">
        <v>6</v>
      </c>
      <c r="F47" t="s">
        <v>7</v>
      </c>
      <c r="G47" t="s">
        <v>121</v>
      </c>
      <c r="H47" t="s">
        <v>130</v>
      </c>
      <c r="I47">
        <v>1</v>
      </c>
      <c r="J47" s="4">
        <v>212.565765</v>
      </c>
      <c r="K47">
        <v>0.80250500000000002</v>
      </c>
      <c r="L47">
        <v>295.26297</v>
      </c>
      <c r="M47">
        <v>19.902504</v>
      </c>
      <c r="N47" s="4">
        <v>10.956132519278745</v>
      </c>
      <c r="O47">
        <v>15.218538259704351</v>
      </c>
      <c r="P47">
        <v>271.77130099999999</v>
      </c>
      <c r="Q47">
        <v>4744.9477539999998</v>
      </c>
      <c r="R47">
        <v>40.279998999999997</v>
      </c>
      <c r="S47">
        <v>11.28</v>
      </c>
      <c r="T47" s="19">
        <v>8.5</v>
      </c>
      <c r="U47">
        <v>133.699997</v>
      </c>
      <c r="V47">
        <v>2.4406361411163249</v>
      </c>
      <c r="W47">
        <v>2.7799999999999994</v>
      </c>
      <c r="X47" t="s">
        <v>19</v>
      </c>
      <c r="Y47" s="103">
        <v>2746.6123836488096</v>
      </c>
      <c r="Z47" t="s">
        <v>10</v>
      </c>
      <c r="AC47" s="4">
        <f t="shared" si="0"/>
        <v>6.2212396141250546</v>
      </c>
    </row>
    <row r="48" spans="1:29" s="2" customFormat="1" x14ac:dyDescent="0.25">
      <c r="A48" s="2" t="s">
        <v>17</v>
      </c>
      <c r="B48" s="2" t="s">
        <v>131</v>
      </c>
      <c r="C48" s="2" t="s">
        <v>120</v>
      </c>
      <c r="D48" s="2">
        <v>14</v>
      </c>
      <c r="E48" s="2" t="s">
        <v>6</v>
      </c>
      <c r="F48" s="2" t="s">
        <v>7</v>
      </c>
      <c r="G48" s="2" t="s">
        <v>121</v>
      </c>
      <c r="H48" s="2" t="s">
        <v>132</v>
      </c>
      <c r="I48" s="2">
        <v>1</v>
      </c>
      <c r="J48" s="8">
        <v>217.43029799999999</v>
      </c>
      <c r="K48" s="2">
        <v>0.84749600000000003</v>
      </c>
      <c r="L48" s="2">
        <v>342.41159099999999</v>
      </c>
      <c r="M48" s="2">
        <v>19.962494</v>
      </c>
      <c r="N48" s="8">
        <v>10.550618930159109</v>
      </c>
      <c r="O48" s="2">
        <v>16.615229097052971</v>
      </c>
      <c r="P48" s="2">
        <v>262.29904199999999</v>
      </c>
      <c r="Q48" s="2">
        <v>5073.9223629999997</v>
      </c>
      <c r="R48" s="2">
        <v>40.099997999999999</v>
      </c>
      <c r="S48" s="2">
        <v>10.85</v>
      </c>
      <c r="T48" s="20">
        <v>8.7799999999999994</v>
      </c>
      <c r="U48" s="2">
        <v>128</v>
      </c>
      <c r="V48" s="2">
        <v>2.2722238819246061</v>
      </c>
      <c r="W48" s="2">
        <v>2.0700000000000003</v>
      </c>
      <c r="X48" s="2" t="s">
        <v>19</v>
      </c>
      <c r="Y48" s="102">
        <v>2416.0661146746193</v>
      </c>
      <c r="Z48" s="2" t="s">
        <v>10</v>
      </c>
      <c r="AA48" s="51"/>
      <c r="AB48" s="15"/>
      <c r="AC48" s="8">
        <f t="shared" si="0"/>
        <v>6.9088775071517974</v>
      </c>
    </row>
    <row r="49" spans="1:29" x14ac:dyDescent="0.25">
      <c r="A49" t="s">
        <v>20</v>
      </c>
      <c r="B49" t="s">
        <v>133</v>
      </c>
      <c r="C49" t="s">
        <v>120</v>
      </c>
      <c r="D49">
        <v>14</v>
      </c>
      <c r="E49" t="s">
        <v>6</v>
      </c>
      <c r="F49" t="s">
        <v>7</v>
      </c>
      <c r="G49" t="s">
        <v>121</v>
      </c>
      <c r="H49" t="s">
        <v>134</v>
      </c>
      <c r="I49">
        <v>1</v>
      </c>
      <c r="J49" s="4">
        <v>145.584778</v>
      </c>
      <c r="K49">
        <v>0.89750200000000002</v>
      </c>
      <c r="L49">
        <v>188.99144000000001</v>
      </c>
      <c r="M49">
        <v>19.897503</v>
      </c>
      <c r="N49" s="4">
        <v>6.6248082283423235</v>
      </c>
      <c r="O49">
        <v>8.6000203043086305</v>
      </c>
      <c r="P49">
        <v>162.341949</v>
      </c>
      <c r="Q49">
        <v>2696.7797850000002</v>
      </c>
      <c r="R49">
        <v>40.07</v>
      </c>
      <c r="S49">
        <v>11.44</v>
      </c>
      <c r="T49" s="19">
        <v>9.07</v>
      </c>
      <c r="U49">
        <v>136.5</v>
      </c>
      <c r="V49">
        <v>2.3473942651077264</v>
      </c>
      <c r="W49">
        <v>2.3699999999999992</v>
      </c>
      <c r="X49" t="s">
        <v>19</v>
      </c>
      <c r="Y49" s="103">
        <v>1357.4678750546339</v>
      </c>
      <c r="Z49" t="s">
        <v>10</v>
      </c>
      <c r="AC49" s="4">
        <f t="shared" si="0"/>
        <v>4.1642408126907071</v>
      </c>
    </row>
    <row r="50" spans="1:29" x14ac:dyDescent="0.25">
      <c r="A50" t="s">
        <v>22</v>
      </c>
      <c r="B50" t="s">
        <v>135</v>
      </c>
      <c r="C50" t="s">
        <v>120</v>
      </c>
      <c r="D50">
        <v>14</v>
      </c>
      <c r="E50" t="s">
        <v>6</v>
      </c>
      <c r="F50" t="s">
        <v>7</v>
      </c>
      <c r="G50" t="s">
        <v>121</v>
      </c>
      <c r="H50" t="s">
        <v>136</v>
      </c>
      <c r="I50">
        <v>1</v>
      </c>
      <c r="J50" s="4">
        <v>152.694489</v>
      </c>
      <c r="K50">
        <v>0.87999700000000003</v>
      </c>
      <c r="L50">
        <v>233.52070599999999</v>
      </c>
      <c r="M50">
        <v>19.957497</v>
      </c>
      <c r="N50" s="4">
        <v>7.8520038413601698</v>
      </c>
      <c r="O50">
        <v>12.00832782215957</v>
      </c>
      <c r="P50">
        <v>175.55110199999999</v>
      </c>
      <c r="Q50">
        <v>3358.6972660000001</v>
      </c>
      <c r="R50">
        <v>40.090000000000003</v>
      </c>
      <c r="S50">
        <v>11.4</v>
      </c>
      <c r="T50" s="19">
        <v>8.5299999999999994</v>
      </c>
      <c r="U50">
        <v>134.800003</v>
      </c>
      <c r="V50">
        <v>2.4636830283971261</v>
      </c>
      <c r="W50">
        <v>2.870000000000001</v>
      </c>
      <c r="X50" t="s">
        <v>19</v>
      </c>
      <c r="Y50" s="103">
        <v>1763.8450025795094</v>
      </c>
      <c r="Z50" t="s">
        <v>10</v>
      </c>
      <c r="AC50" s="4">
        <f t="shared" si="0"/>
        <v>4.396113160209473</v>
      </c>
    </row>
    <row r="51" spans="1:29" x14ac:dyDescent="0.25">
      <c r="A51" t="s">
        <v>25</v>
      </c>
      <c r="B51" t="s">
        <v>137</v>
      </c>
      <c r="C51" t="s">
        <v>120</v>
      </c>
      <c r="D51">
        <v>14</v>
      </c>
      <c r="E51" t="s">
        <v>6</v>
      </c>
      <c r="F51" t="s">
        <v>7</v>
      </c>
      <c r="G51" t="s">
        <v>121</v>
      </c>
      <c r="H51" t="s">
        <v>138</v>
      </c>
      <c r="I51">
        <v>1</v>
      </c>
      <c r="J51" s="4">
        <v>148.953384</v>
      </c>
      <c r="K51">
        <v>1.022499</v>
      </c>
      <c r="L51">
        <v>198.347183</v>
      </c>
      <c r="M51">
        <v>19.327499</v>
      </c>
      <c r="N51" s="4">
        <v>6.3154149985068733</v>
      </c>
      <c r="O51">
        <v>8.4096429419138765</v>
      </c>
      <c r="P51">
        <v>146.93263200000001</v>
      </c>
      <c r="Q51">
        <v>2738.9748540000001</v>
      </c>
      <c r="R51">
        <v>40.209999000000003</v>
      </c>
      <c r="S51">
        <v>11.16</v>
      </c>
      <c r="T51" s="19">
        <v>9.3800000000000008</v>
      </c>
      <c r="U51">
        <v>131.39999399999999</v>
      </c>
      <c r="V51">
        <v>2.1774012206810389</v>
      </c>
      <c r="W51">
        <v>1.7799999999999994</v>
      </c>
      <c r="X51" t="s">
        <v>19</v>
      </c>
      <c r="Y51" s="103">
        <v>1106.9186108846918</v>
      </c>
      <c r="Z51" t="s">
        <v>10</v>
      </c>
      <c r="AC51" s="4">
        <f t="shared" si="0"/>
        <v>4.4614823758898599</v>
      </c>
    </row>
    <row r="52" spans="1:29" x14ac:dyDescent="0.25">
      <c r="A52" t="s">
        <v>27</v>
      </c>
      <c r="B52" t="s">
        <v>139</v>
      </c>
      <c r="C52" t="s">
        <v>120</v>
      </c>
      <c r="D52">
        <v>14</v>
      </c>
      <c r="E52" t="s">
        <v>6</v>
      </c>
      <c r="F52" t="s">
        <v>7</v>
      </c>
      <c r="G52" t="s">
        <v>121</v>
      </c>
      <c r="H52" t="s">
        <v>140</v>
      </c>
      <c r="I52">
        <v>1</v>
      </c>
      <c r="J52" s="4">
        <v>162.79861500000001</v>
      </c>
      <c r="K52">
        <v>0.63500199999999996</v>
      </c>
      <c r="L52">
        <v>217.80534399999999</v>
      </c>
      <c r="M52">
        <v>19.965</v>
      </c>
      <c r="N52" s="4">
        <v>8.5361761307289896</v>
      </c>
      <c r="O52">
        <v>11.420396780390401</v>
      </c>
      <c r="P52">
        <v>264.25259399999999</v>
      </c>
      <c r="Q52">
        <v>3155.7861330000001</v>
      </c>
      <c r="R52">
        <v>40.159999999999997</v>
      </c>
      <c r="S52">
        <v>10.76</v>
      </c>
      <c r="T52" s="19">
        <v>8.44</v>
      </c>
      <c r="U52">
        <v>131.60000600000001</v>
      </c>
      <c r="V52">
        <v>2.4266088415886222</v>
      </c>
      <c r="W52">
        <v>2.3200000000000003</v>
      </c>
      <c r="X52" t="s">
        <v>19</v>
      </c>
      <c r="Y52" s="103">
        <v>2736.1394248010406</v>
      </c>
      <c r="Z52" t="s">
        <v>10</v>
      </c>
      <c r="AC52" s="4">
        <f t="shared" si="0"/>
        <v>5.2519879149843884</v>
      </c>
    </row>
    <row r="53" spans="1:29" x14ac:dyDescent="0.25">
      <c r="A53" t="s">
        <v>29</v>
      </c>
      <c r="B53" t="s">
        <v>141</v>
      </c>
      <c r="C53" t="s">
        <v>120</v>
      </c>
      <c r="D53">
        <v>14</v>
      </c>
      <c r="E53" t="s">
        <v>6</v>
      </c>
      <c r="F53" t="s">
        <v>7</v>
      </c>
      <c r="G53" t="s">
        <v>121</v>
      </c>
      <c r="H53" t="s">
        <v>142</v>
      </c>
      <c r="I53">
        <v>1</v>
      </c>
      <c r="J53" s="4">
        <v>157.93322800000001</v>
      </c>
      <c r="K53">
        <v>0.79250100000000001</v>
      </c>
      <c r="L53">
        <v>220.049667</v>
      </c>
      <c r="M53">
        <v>19.695</v>
      </c>
      <c r="N53" s="4">
        <v>8.2280820860086443</v>
      </c>
      <c r="O53">
        <v>11.464254520745104</v>
      </c>
      <c r="P53">
        <v>205.097351</v>
      </c>
      <c r="Q53">
        <v>3169.016846</v>
      </c>
      <c r="R53">
        <v>39.849997999999999</v>
      </c>
      <c r="S53">
        <v>10.84</v>
      </c>
      <c r="T53" s="19">
        <v>8.5</v>
      </c>
      <c r="U53">
        <v>129.800003</v>
      </c>
      <c r="V53">
        <v>2.3950108774527568</v>
      </c>
      <c r="W53">
        <v>2.34</v>
      </c>
      <c r="X53" t="s">
        <v>19</v>
      </c>
      <c r="Y53" s="103">
        <v>2095.1493123992968</v>
      </c>
      <c r="Z53" t="s">
        <v>10</v>
      </c>
      <c r="AC53" s="4">
        <f t="shared" si="0"/>
        <v>5.0591540378852127</v>
      </c>
    </row>
    <row r="54" spans="1:29" s="2" customFormat="1" x14ac:dyDescent="0.25">
      <c r="A54" s="2" t="s">
        <v>31</v>
      </c>
      <c r="B54" s="2" t="s">
        <v>143</v>
      </c>
      <c r="C54" s="2" t="s">
        <v>120</v>
      </c>
      <c r="D54" s="2">
        <v>14</v>
      </c>
      <c r="E54" s="2" t="s">
        <v>6</v>
      </c>
      <c r="F54" s="2" t="s">
        <v>7</v>
      </c>
      <c r="G54" s="2" t="s">
        <v>121</v>
      </c>
      <c r="H54" s="2" t="s">
        <v>144</v>
      </c>
      <c r="I54" s="2">
        <v>1</v>
      </c>
      <c r="J54" s="8">
        <v>140.34603899999999</v>
      </c>
      <c r="K54" s="2">
        <v>0.85500100000000001</v>
      </c>
      <c r="L54" s="2">
        <v>223.79162600000001</v>
      </c>
      <c r="M54" s="2">
        <v>19.927503999999999</v>
      </c>
      <c r="N54" s="8">
        <v>6.0789901866627245</v>
      </c>
      <c r="O54" s="2">
        <v>9.6933772267794076</v>
      </c>
      <c r="P54" s="2">
        <v>167.320007</v>
      </c>
      <c r="Q54" s="2">
        <v>3117.720703</v>
      </c>
      <c r="R54" s="2">
        <v>40.040000999999997</v>
      </c>
      <c r="S54" s="2">
        <v>11.09</v>
      </c>
      <c r="T54" s="20">
        <v>9.3000000000000007</v>
      </c>
      <c r="U54" s="2">
        <v>131.89999399999999</v>
      </c>
      <c r="V54" s="2">
        <v>2.2138478239803616</v>
      </c>
      <c r="W54" s="2">
        <v>1.7899999999999991</v>
      </c>
      <c r="X54" s="2" t="s">
        <v>19</v>
      </c>
      <c r="Y54" s="102">
        <v>1298.8080072903535</v>
      </c>
      <c r="Z54" s="2" t="s">
        <v>10</v>
      </c>
      <c r="AA54" s="51"/>
      <c r="AB54" s="15"/>
      <c r="AC54" s="8">
        <f t="shared" si="0"/>
        <v>4.2749815733754657</v>
      </c>
    </row>
    <row r="55" spans="1:29" x14ac:dyDescent="0.25">
      <c r="A55" t="s">
        <v>33</v>
      </c>
      <c r="B55" t="s">
        <v>145</v>
      </c>
      <c r="C55" t="s">
        <v>120</v>
      </c>
      <c r="D55">
        <v>14</v>
      </c>
      <c r="E55" t="s">
        <v>6</v>
      </c>
      <c r="F55" t="s">
        <v>7</v>
      </c>
      <c r="G55" t="s">
        <v>121</v>
      </c>
      <c r="H55" t="s">
        <v>146</v>
      </c>
      <c r="I55">
        <v>1</v>
      </c>
      <c r="J55" s="4">
        <v>174.772018</v>
      </c>
      <c r="K55">
        <v>0.86999499999999996</v>
      </c>
      <c r="L55">
        <v>299.37912</v>
      </c>
      <c r="M55">
        <v>19.589994000000001</v>
      </c>
      <c r="N55" s="4">
        <v>8.3909794011716539</v>
      </c>
      <c r="O55">
        <v>14.373491007358494</v>
      </c>
      <c r="P55">
        <v>206.45841999999999</v>
      </c>
      <c r="Q55">
        <v>4185.5195309999999</v>
      </c>
      <c r="R55">
        <v>39.799999</v>
      </c>
      <c r="S55">
        <v>10.68</v>
      </c>
      <c r="T55" s="19">
        <v>8.86</v>
      </c>
      <c r="U55">
        <v>126.199997</v>
      </c>
      <c r="V55">
        <v>2.2367764359830735</v>
      </c>
      <c r="W55">
        <v>1.8200000000000003</v>
      </c>
      <c r="X55" t="s">
        <v>19</v>
      </c>
      <c r="Y55" s="103">
        <v>1864.6115981466212</v>
      </c>
      <c r="Z55" t="s">
        <v>10</v>
      </c>
      <c r="AC55" s="4">
        <f t="shared" si="0"/>
        <v>5.7748085837244725</v>
      </c>
    </row>
    <row r="56" spans="1:29" x14ac:dyDescent="0.25">
      <c r="A56" t="s">
        <v>35</v>
      </c>
      <c r="B56" t="s">
        <v>147</v>
      </c>
      <c r="C56" t="s">
        <v>120</v>
      </c>
      <c r="D56">
        <v>14</v>
      </c>
      <c r="E56" t="s">
        <v>6</v>
      </c>
      <c r="F56" t="s">
        <v>7</v>
      </c>
      <c r="G56" t="s">
        <v>121</v>
      </c>
      <c r="H56" t="s">
        <v>148</v>
      </c>
      <c r="I56">
        <v>1</v>
      </c>
      <c r="J56" s="4">
        <v>194.60438500000001</v>
      </c>
      <c r="K56">
        <v>0.89000500000000005</v>
      </c>
      <c r="L56">
        <v>316.59210200000001</v>
      </c>
      <c r="M56">
        <v>19.945</v>
      </c>
      <c r="N56" s="4">
        <v>9.9241058442724963</v>
      </c>
      <c r="O56">
        <v>16.145029464308905</v>
      </c>
      <c r="P56">
        <v>227.734497</v>
      </c>
      <c r="Q56">
        <v>4783.2783200000003</v>
      </c>
      <c r="R56">
        <v>39.770000000000003</v>
      </c>
      <c r="S56">
        <v>10.84</v>
      </c>
      <c r="T56" s="19">
        <v>8.6</v>
      </c>
      <c r="U56">
        <v>128.10000600000001</v>
      </c>
      <c r="V56">
        <v>2.3408583000508738</v>
      </c>
      <c r="W56">
        <v>2.2400000000000002</v>
      </c>
      <c r="X56" t="s">
        <v>19</v>
      </c>
      <c r="Y56" s="103">
        <v>2250.7014258021582</v>
      </c>
      <c r="Z56" t="s">
        <v>10</v>
      </c>
      <c r="AC56" s="4">
        <f t="shared" si="0"/>
        <v>6.2463990502784021</v>
      </c>
    </row>
    <row r="57" spans="1:29" x14ac:dyDescent="0.25">
      <c r="A57" t="s">
        <v>149</v>
      </c>
      <c r="B57" t="s">
        <v>150</v>
      </c>
      <c r="C57" t="s">
        <v>120</v>
      </c>
      <c r="D57">
        <v>14</v>
      </c>
      <c r="E57" t="s">
        <v>6</v>
      </c>
      <c r="F57" t="s">
        <v>7</v>
      </c>
      <c r="G57" t="s">
        <v>121</v>
      </c>
      <c r="H57" t="s">
        <v>151</v>
      </c>
      <c r="I57">
        <v>1</v>
      </c>
      <c r="J57" s="4">
        <v>188.24305699999999</v>
      </c>
      <c r="K57">
        <v>0.83000399999999996</v>
      </c>
      <c r="L57">
        <v>330.06314099999997</v>
      </c>
      <c r="M57">
        <v>15.8825</v>
      </c>
      <c r="N57" s="4">
        <v>9.7343360095083007</v>
      </c>
      <c r="O57">
        <v>17.068069176371882</v>
      </c>
      <c r="P57">
        <v>230.921875</v>
      </c>
      <c r="Q57">
        <v>4416.03125</v>
      </c>
      <c r="R57">
        <v>39.68</v>
      </c>
      <c r="S57">
        <v>10.76</v>
      </c>
      <c r="T57" s="19">
        <v>8.5500000000000007</v>
      </c>
      <c r="U57">
        <v>127.699997</v>
      </c>
      <c r="V57">
        <v>2.3525189270008018</v>
      </c>
      <c r="W57">
        <v>2.2099999999999991</v>
      </c>
      <c r="X57" t="s">
        <v>19</v>
      </c>
      <c r="Y57" s="103">
        <v>2327.7432510896419</v>
      </c>
      <c r="Z57" t="s">
        <v>10</v>
      </c>
      <c r="AC57" s="4">
        <f t="shared" si="0"/>
        <v>6.1463037594066607</v>
      </c>
    </row>
    <row r="58" spans="1:29" x14ac:dyDescent="0.25">
      <c r="A58" t="s">
        <v>38</v>
      </c>
      <c r="B58" t="s">
        <v>152</v>
      </c>
      <c r="C58" t="s">
        <v>120</v>
      </c>
      <c r="D58">
        <v>14</v>
      </c>
      <c r="E58" t="s">
        <v>6</v>
      </c>
      <c r="F58" t="s">
        <v>7</v>
      </c>
      <c r="G58" t="s">
        <v>121</v>
      </c>
      <c r="H58" t="s">
        <v>153</v>
      </c>
      <c r="I58">
        <v>1</v>
      </c>
      <c r="J58" s="4">
        <v>205.45605499999999</v>
      </c>
      <c r="K58">
        <v>0.86499499999999996</v>
      </c>
      <c r="L58">
        <v>310.60498000000001</v>
      </c>
      <c r="M58">
        <v>19.817492999999999</v>
      </c>
      <c r="N58" s="4">
        <v>9.9458921492302181</v>
      </c>
      <c r="O58">
        <v>15.036031097228111</v>
      </c>
      <c r="P58">
        <v>245.702393</v>
      </c>
      <c r="Q58">
        <v>4307.4399409999996</v>
      </c>
      <c r="R58">
        <v>40.012999999999998</v>
      </c>
      <c r="S58">
        <v>10.65</v>
      </c>
      <c r="T58" s="19">
        <v>8.8000000000000007</v>
      </c>
      <c r="U58">
        <v>128.5</v>
      </c>
      <c r="V58">
        <v>2.2808638328906738</v>
      </c>
      <c r="W58">
        <v>1.8499999999999996</v>
      </c>
      <c r="X58" t="s">
        <v>19</v>
      </c>
      <c r="Y58" s="103">
        <v>2252.6839480029848</v>
      </c>
      <c r="Z58" t="s">
        <v>10</v>
      </c>
      <c r="AC58" s="4">
        <f t="shared" si="0"/>
        <v>6.7906269746865764</v>
      </c>
    </row>
    <row r="59" spans="1:29" x14ac:dyDescent="0.25">
      <c r="A59" t="s">
        <v>40</v>
      </c>
      <c r="B59" t="s">
        <v>154</v>
      </c>
      <c r="C59" t="s">
        <v>120</v>
      </c>
      <c r="D59">
        <v>14</v>
      </c>
      <c r="E59" t="s">
        <v>6</v>
      </c>
      <c r="F59" t="s">
        <v>7</v>
      </c>
      <c r="G59" t="s">
        <v>121</v>
      </c>
      <c r="H59" t="s">
        <v>155</v>
      </c>
      <c r="I59">
        <v>1</v>
      </c>
      <c r="J59" s="4">
        <v>228.65617399999999</v>
      </c>
      <c r="K59">
        <v>0.92499799999999999</v>
      </c>
      <c r="L59">
        <v>326.69537400000002</v>
      </c>
      <c r="M59">
        <v>18.314995</v>
      </c>
      <c r="N59" s="4">
        <v>11.655548161000992</v>
      </c>
      <c r="O59">
        <v>16.65301049615757</v>
      </c>
      <c r="P59">
        <v>256.46856700000001</v>
      </c>
      <c r="Q59">
        <v>4660.7563479999999</v>
      </c>
      <c r="R59">
        <v>39.880001</v>
      </c>
      <c r="S59">
        <v>10.58</v>
      </c>
      <c r="T59" s="19">
        <v>8.59</v>
      </c>
      <c r="U59">
        <v>130.199997</v>
      </c>
      <c r="V59">
        <v>2.3754323530692081</v>
      </c>
      <c r="W59">
        <v>1.9900000000000002</v>
      </c>
      <c r="X59" t="s">
        <v>19</v>
      </c>
      <c r="Y59" s="103">
        <v>2536.5270721399515</v>
      </c>
      <c r="Z59" t="s">
        <v>10</v>
      </c>
      <c r="AC59" s="4">
        <f t="shared" si="0"/>
        <v>7.6832983127808054</v>
      </c>
    </row>
    <row r="60" spans="1:29" s="2" customFormat="1" x14ac:dyDescent="0.25">
      <c r="A60" s="2" t="s">
        <v>42</v>
      </c>
      <c r="B60" s="2" t="s">
        <v>156</v>
      </c>
      <c r="C60" s="2" t="s">
        <v>120</v>
      </c>
      <c r="D60" s="2">
        <v>14</v>
      </c>
      <c r="E60" s="2" t="s">
        <v>6</v>
      </c>
      <c r="F60" s="2" t="s">
        <v>7</v>
      </c>
      <c r="G60" s="2" t="s">
        <v>121</v>
      </c>
      <c r="H60" s="2" t="s">
        <v>157</v>
      </c>
      <c r="I60" s="2">
        <v>1</v>
      </c>
      <c r="J60" s="8">
        <v>209.19799800000001</v>
      </c>
      <c r="K60" s="2">
        <v>0.97750099999999995</v>
      </c>
      <c r="L60" s="2">
        <v>302.74688700000002</v>
      </c>
      <c r="M60" s="2">
        <v>19.670002</v>
      </c>
      <c r="N60" s="8">
        <v>11.64957609565816</v>
      </c>
      <c r="O60" s="2">
        <v>16.859018401457753</v>
      </c>
      <c r="P60" s="2">
        <v>220.60534699999999</v>
      </c>
      <c r="Q60" s="2">
        <v>4433.8276370000003</v>
      </c>
      <c r="R60" s="2">
        <v>40.060001</v>
      </c>
      <c r="S60" s="2">
        <v>10.27</v>
      </c>
      <c r="T60" s="20">
        <v>8.1999999999999993</v>
      </c>
      <c r="U60" s="2">
        <v>125.300003</v>
      </c>
      <c r="V60" s="2">
        <v>2.3840002167516965</v>
      </c>
      <c r="W60" s="2">
        <v>2.0700000000000003</v>
      </c>
      <c r="X60" s="2" t="s">
        <v>19</v>
      </c>
      <c r="Y60" s="102">
        <v>2496.9136889912634</v>
      </c>
      <c r="Z60" s="2" t="s">
        <v>10</v>
      </c>
      <c r="AA60" s="51"/>
      <c r="AB60" s="15"/>
      <c r="AC60" s="8">
        <f t="shared" si="0"/>
        <v>7.4267181112120229</v>
      </c>
    </row>
    <row r="61" spans="1:29" x14ac:dyDescent="0.25">
      <c r="A61" t="s">
        <v>44</v>
      </c>
      <c r="B61" t="s">
        <v>158</v>
      </c>
      <c r="C61" t="s">
        <v>120</v>
      </c>
      <c r="D61">
        <v>14</v>
      </c>
      <c r="E61" t="s">
        <v>6</v>
      </c>
      <c r="F61" t="s">
        <v>7</v>
      </c>
      <c r="G61" t="s">
        <v>121</v>
      </c>
      <c r="H61" t="s">
        <v>159</v>
      </c>
      <c r="I61">
        <v>1</v>
      </c>
      <c r="J61" s="4">
        <v>106.29425000000001</v>
      </c>
      <c r="K61">
        <v>0.84000900000000001</v>
      </c>
      <c r="L61">
        <v>176.64299</v>
      </c>
      <c r="M61">
        <v>19.960007000000001</v>
      </c>
      <c r="N61" s="4">
        <v>5.6946992821826319</v>
      </c>
      <c r="O61">
        <v>9.4636229933001417</v>
      </c>
      <c r="P61">
        <v>124.412323</v>
      </c>
      <c r="Q61">
        <v>2777.7460940000001</v>
      </c>
      <c r="R61">
        <v>39.68</v>
      </c>
      <c r="S61">
        <v>10.54</v>
      </c>
      <c r="T61" s="19">
        <v>8.4</v>
      </c>
      <c r="U61">
        <v>126.300003</v>
      </c>
      <c r="V61">
        <v>2.3682766259540609</v>
      </c>
      <c r="W61">
        <v>2.1399999999999988</v>
      </c>
      <c r="X61" t="s">
        <v>19</v>
      </c>
      <c r="Y61" s="103">
        <v>1322.4945354836041</v>
      </c>
      <c r="Z61" t="s">
        <v>10</v>
      </c>
      <c r="AC61" s="4">
        <f t="shared" si="0"/>
        <v>3.6169969768263894</v>
      </c>
    </row>
    <row r="62" spans="1:29" x14ac:dyDescent="0.25">
      <c r="A62" t="s">
        <v>46</v>
      </c>
      <c r="B62" t="s">
        <v>160</v>
      </c>
      <c r="C62" t="s">
        <v>120</v>
      </c>
      <c r="D62">
        <v>14</v>
      </c>
      <c r="E62" t="s">
        <v>6</v>
      </c>
      <c r="F62" t="s">
        <v>7</v>
      </c>
      <c r="G62" t="s">
        <v>121</v>
      </c>
      <c r="H62" t="s">
        <v>161</v>
      </c>
      <c r="I62">
        <v>1</v>
      </c>
      <c r="J62" s="4">
        <v>110</v>
      </c>
      <c r="K62">
        <v>0.95</v>
      </c>
      <c r="L62">
        <v>191.985016</v>
      </c>
      <c r="M62">
        <v>19.9575</v>
      </c>
      <c r="N62" s="4">
        <v>5.6817284458047164</v>
      </c>
      <c r="O62">
        <v>9.9164247870497597</v>
      </c>
      <c r="P62">
        <v>92.456176999999997</v>
      </c>
      <c r="Q62">
        <v>2810.5817870000001</v>
      </c>
      <c r="R62">
        <v>40.099997999999999</v>
      </c>
      <c r="S62">
        <v>10.59</v>
      </c>
      <c r="T62" s="19">
        <v>8.51</v>
      </c>
      <c r="U62">
        <v>129</v>
      </c>
      <c r="V62">
        <v>2.362630557015136</v>
      </c>
      <c r="W62">
        <v>2.08</v>
      </c>
      <c r="X62" t="s">
        <v>19</v>
      </c>
      <c r="Y62" s="103">
        <v>935.2827170374527</v>
      </c>
      <c r="Z62" t="s">
        <v>10</v>
      </c>
      <c r="AC62" s="4">
        <f t="shared" si="0"/>
        <v>3.6689996729148513</v>
      </c>
    </row>
    <row r="63" spans="1:29" x14ac:dyDescent="0.25">
      <c r="A63" t="s">
        <v>48</v>
      </c>
      <c r="B63" t="s">
        <v>162</v>
      </c>
      <c r="C63" t="s">
        <v>120</v>
      </c>
      <c r="D63">
        <v>14</v>
      </c>
      <c r="E63" t="s">
        <v>6</v>
      </c>
      <c r="F63" t="s">
        <v>7</v>
      </c>
      <c r="G63" t="s">
        <v>121</v>
      </c>
      <c r="H63" t="s">
        <v>163</v>
      </c>
      <c r="I63">
        <v>1</v>
      </c>
      <c r="J63" s="4">
        <v>87.6</v>
      </c>
      <c r="K63">
        <v>0.74</v>
      </c>
      <c r="L63">
        <v>178.88816800000001</v>
      </c>
      <c r="M63">
        <v>19.924999</v>
      </c>
      <c r="N63" s="4">
        <v>4.6474791563743043</v>
      </c>
      <c r="O63">
        <v>9.4906282203422929</v>
      </c>
      <c r="P63">
        <v>103.597672</v>
      </c>
      <c r="Q63">
        <v>2668.0803219999998</v>
      </c>
      <c r="R63">
        <v>40.07</v>
      </c>
      <c r="S63">
        <v>10.43</v>
      </c>
      <c r="T63" s="19">
        <v>8.4</v>
      </c>
      <c r="U63">
        <v>129.5</v>
      </c>
      <c r="V63">
        <v>2.4046460361034856</v>
      </c>
      <c r="W63">
        <v>2.0299999999999994</v>
      </c>
      <c r="X63" t="s">
        <v>19</v>
      </c>
      <c r="Y63" s="103">
        <v>1090.5179143765445</v>
      </c>
      <c r="Z63" t="s">
        <v>10</v>
      </c>
      <c r="AC63" s="4">
        <f t="shared" si="0"/>
        <v>3.0144452885811446</v>
      </c>
    </row>
    <row r="64" spans="1:29" x14ac:dyDescent="0.25">
      <c r="A64" t="s">
        <v>51</v>
      </c>
      <c r="B64" t="s">
        <v>164</v>
      </c>
      <c r="C64" t="s">
        <v>120</v>
      </c>
      <c r="D64">
        <v>14</v>
      </c>
      <c r="E64" t="s">
        <v>6</v>
      </c>
      <c r="F64" t="s">
        <v>7</v>
      </c>
      <c r="G64" t="s">
        <v>121</v>
      </c>
      <c r="H64" t="s">
        <v>165</v>
      </c>
      <c r="I64">
        <v>1</v>
      </c>
      <c r="J64" s="4">
        <v>67</v>
      </c>
      <c r="K64">
        <v>0.56000000000000005</v>
      </c>
      <c r="L64">
        <v>177.765579</v>
      </c>
      <c r="M64">
        <v>19.895</v>
      </c>
      <c r="N64" s="4">
        <v>3.5820786495117445</v>
      </c>
      <c r="O64">
        <v>9.5040341067760199</v>
      </c>
      <c r="P64">
        <v>66.564041000000003</v>
      </c>
      <c r="Q64">
        <v>2578.9616700000001</v>
      </c>
      <c r="R64">
        <v>40.240001999999997</v>
      </c>
      <c r="S64">
        <v>10.44</v>
      </c>
      <c r="T64" s="19">
        <v>8.35</v>
      </c>
      <c r="U64">
        <v>126.199997</v>
      </c>
      <c r="V64">
        <v>2.3474421198786821</v>
      </c>
      <c r="W64">
        <v>2.09</v>
      </c>
      <c r="X64" t="s">
        <v>9</v>
      </c>
      <c r="Y64" s="103">
        <v>710.33345277005515</v>
      </c>
      <c r="Z64" t="s">
        <v>10</v>
      </c>
      <c r="AC64" s="4">
        <f t="shared" si="0"/>
        <v>2.2914325120060504</v>
      </c>
    </row>
    <row r="65" spans="1:30" x14ac:dyDescent="0.25">
      <c r="A65" t="s">
        <v>53</v>
      </c>
      <c r="B65" t="s">
        <v>166</v>
      </c>
      <c r="C65" t="s">
        <v>120</v>
      </c>
      <c r="D65">
        <v>14</v>
      </c>
      <c r="E65" t="s">
        <v>6</v>
      </c>
      <c r="F65" t="s">
        <v>7</v>
      </c>
      <c r="G65" t="s">
        <v>121</v>
      </c>
      <c r="H65" t="s">
        <v>167</v>
      </c>
      <c r="I65">
        <v>1</v>
      </c>
      <c r="J65" s="4">
        <v>66.599999999999994</v>
      </c>
      <c r="K65">
        <v>0.45</v>
      </c>
      <c r="L65">
        <v>152.32028199999999</v>
      </c>
      <c r="M65">
        <v>19.875</v>
      </c>
      <c r="N65" s="4">
        <v>3.8858291703176087</v>
      </c>
      <c r="O65">
        <v>8.8872461715706326</v>
      </c>
      <c r="P65">
        <v>42.689877000000003</v>
      </c>
      <c r="Q65">
        <v>2234.8645019999999</v>
      </c>
      <c r="R65">
        <v>40.169998</v>
      </c>
      <c r="S65">
        <v>10.25</v>
      </c>
      <c r="T65" s="19">
        <v>8</v>
      </c>
      <c r="U65">
        <v>125.199997</v>
      </c>
      <c r="V65">
        <v>2.4349639662976834</v>
      </c>
      <c r="W65">
        <v>2.25</v>
      </c>
      <c r="X65" t="s">
        <v>9</v>
      </c>
      <c r="Y65" s="103">
        <v>518.91131545254871</v>
      </c>
      <c r="Z65" t="s">
        <v>10</v>
      </c>
      <c r="AC65" s="4">
        <f t="shared" si="0"/>
        <v>2.3670964130905601</v>
      </c>
    </row>
    <row r="66" spans="1:30" s="17" customFormat="1" ht="15.75" thickBot="1" x14ac:dyDescent="0.3">
      <c r="A66" s="17" t="s">
        <v>55</v>
      </c>
      <c r="B66" s="17" t="s">
        <v>168</v>
      </c>
      <c r="C66" s="17" t="s">
        <v>120</v>
      </c>
      <c r="D66" s="17">
        <v>14</v>
      </c>
      <c r="E66" s="17" t="s">
        <v>6</v>
      </c>
      <c r="F66" s="17" t="s">
        <v>7</v>
      </c>
      <c r="G66" s="17" t="s">
        <v>121</v>
      </c>
      <c r="H66" s="17" t="s">
        <v>169</v>
      </c>
      <c r="I66" s="17">
        <v>1</v>
      </c>
      <c r="J66" s="18">
        <v>21.4</v>
      </c>
      <c r="K66" s="17">
        <v>0.22</v>
      </c>
      <c r="L66" s="17">
        <v>143.33959999999999</v>
      </c>
      <c r="M66" s="17">
        <v>19.967497000000002</v>
      </c>
      <c r="N66" s="18">
        <v>1.2738647084374961</v>
      </c>
      <c r="O66" s="17">
        <v>8.5324886804461357</v>
      </c>
      <c r="P66" s="17">
        <v>29.045984000000001</v>
      </c>
      <c r="Q66" s="17">
        <v>2003.0555420000001</v>
      </c>
      <c r="R66" s="17">
        <v>39.770000000000003</v>
      </c>
      <c r="S66" s="17">
        <v>10.255000000000001</v>
      </c>
      <c r="T66" s="21">
        <v>7.96</v>
      </c>
      <c r="U66" s="17">
        <v>121.900002</v>
      </c>
      <c r="V66" s="17">
        <v>2.4066618372854971</v>
      </c>
      <c r="W66" s="17">
        <v>2.2950000000000008</v>
      </c>
      <c r="X66" s="17" t="s">
        <v>9</v>
      </c>
      <c r="Y66" s="104">
        <v>362.01895321075961</v>
      </c>
      <c r="Z66" s="17" t="s">
        <v>10</v>
      </c>
      <c r="AA66" s="52"/>
      <c r="AB66" s="54"/>
      <c r="AC66" s="18">
        <f t="shared" si="0"/>
        <v>0.7674995190666597</v>
      </c>
    </row>
    <row r="67" spans="1:30" x14ac:dyDescent="0.25">
      <c r="A67" t="s">
        <v>92</v>
      </c>
      <c r="B67" t="s">
        <v>194</v>
      </c>
      <c r="C67" t="s">
        <v>195</v>
      </c>
      <c r="D67">
        <v>1</v>
      </c>
      <c r="E67" t="s">
        <v>6</v>
      </c>
      <c r="F67" t="s">
        <v>7</v>
      </c>
      <c r="G67" t="s">
        <v>225</v>
      </c>
      <c r="H67" t="s">
        <v>210</v>
      </c>
      <c r="I67">
        <v>1</v>
      </c>
      <c r="J67" s="4">
        <v>232.791428</v>
      </c>
      <c r="K67">
        <v>1.0624979999999999</v>
      </c>
      <c r="L67">
        <v>323.14837599999998</v>
      </c>
      <c r="M67">
        <v>19.937495999999999</v>
      </c>
      <c r="N67" s="4">
        <v>10.433881806678341</v>
      </c>
      <c r="O67">
        <v>14.483746202218629</v>
      </c>
      <c r="P67">
        <v>222.86987300000001</v>
      </c>
      <c r="Q67">
        <v>5167.5180659999996</v>
      </c>
      <c r="R67">
        <v>39.540000999999997</v>
      </c>
      <c r="S67">
        <v>10.5</v>
      </c>
      <c r="T67" s="19">
        <v>9.1999999999999993</v>
      </c>
      <c r="U67">
        <v>126.800003</v>
      </c>
      <c r="V67">
        <v>2.1785863481862227</v>
      </c>
      <c r="W67">
        <v>1.3000000000000007</v>
      </c>
      <c r="X67" t="s">
        <v>19</v>
      </c>
      <c r="Y67" s="103">
        <v>1809.6359539911782</v>
      </c>
      <c r="Z67" t="s">
        <v>10</v>
      </c>
      <c r="AA67" s="59">
        <v>6.5</v>
      </c>
      <c r="AB67" s="60">
        <v>0.4</v>
      </c>
      <c r="AC67" s="4">
        <f t="shared" si="0"/>
        <v>8.0101927992494755</v>
      </c>
      <c r="AD67" s="4"/>
    </row>
    <row r="68" spans="1:30" x14ac:dyDescent="0.25">
      <c r="A68" t="s">
        <v>3</v>
      </c>
      <c r="B68" t="s">
        <v>196</v>
      </c>
      <c r="C68" t="s">
        <v>195</v>
      </c>
      <c r="D68">
        <v>1</v>
      </c>
      <c r="E68" t="s">
        <v>6</v>
      </c>
      <c r="F68" t="s">
        <v>7</v>
      </c>
      <c r="G68" t="s">
        <v>225</v>
      </c>
      <c r="H68" t="s">
        <v>211</v>
      </c>
      <c r="I68">
        <v>1</v>
      </c>
      <c r="J68" s="4">
        <v>213.295334</v>
      </c>
      <c r="K68">
        <v>0.74999800000000005</v>
      </c>
      <c r="L68">
        <v>321.27374300000002</v>
      </c>
      <c r="M68">
        <v>14.6975</v>
      </c>
      <c r="N68" s="4">
        <v>12.390266068686753</v>
      </c>
      <c r="O68">
        <v>18.662701532199897</v>
      </c>
      <c r="P68">
        <v>296.62631199999998</v>
      </c>
      <c r="Q68">
        <v>5261.5620120000003</v>
      </c>
      <c r="R68">
        <v>39.259998000000003</v>
      </c>
      <c r="S68">
        <v>10.9</v>
      </c>
      <c r="T68" s="19">
        <v>8.11</v>
      </c>
      <c r="U68">
        <v>126.599998</v>
      </c>
      <c r="V68">
        <v>2.4850926725437961</v>
      </c>
      <c r="W68">
        <v>2.7900000000000009</v>
      </c>
      <c r="X68" t="s">
        <v>19</v>
      </c>
      <c r="Y68" s="103">
        <v>3541.0890228643625</v>
      </c>
      <c r="Z68" t="s">
        <v>10</v>
      </c>
      <c r="AA68" s="61">
        <v>6.5</v>
      </c>
      <c r="AB68" s="62">
        <v>0.4</v>
      </c>
      <c r="AC68" s="4">
        <f t="shared" si="0"/>
        <v>6.8591349120130616</v>
      </c>
    </row>
    <row r="69" spans="1:30" x14ac:dyDescent="0.25">
      <c r="A69" t="s">
        <v>11</v>
      </c>
      <c r="B69" t="s">
        <v>197</v>
      </c>
      <c r="C69" t="s">
        <v>195</v>
      </c>
      <c r="D69">
        <v>1</v>
      </c>
      <c r="E69" t="s">
        <v>6</v>
      </c>
      <c r="F69" t="s">
        <v>7</v>
      </c>
      <c r="G69" t="s">
        <v>225</v>
      </c>
      <c r="H69" t="s">
        <v>212</v>
      </c>
      <c r="I69">
        <v>1</v>
      </c>
      <c r="J69" s="4">
        <v>197.54847699999999</v>
      </c>
      <c r="K69">
        <v>0.88250499999999998</v>
      </c>
      <c r="L69">
        <v>323.52331500000003</v>
      </c>
      <c r="M69">
        <v>19.960003</v>
      </c>
      <c r="N69" s="4">
        <v>9.3711882549375289</v>
      </c>
      <c r="O69">
        <v>15.347108394697747</v>
      </c>
      <c r="P69">
        <v>230.25473</v>
      </c>
      <c r="Q69">
        <v>4974.7763670000004</v>
      </c>
      <c r="R69">
        <v>40.099997999999999</v>
      </c>
      <c r="S69">
        <v>10.55</v>
      </c>
      <c r="T69" s="19">
        <v>8.8800000000000008</v>
      </c>
      <c r="U69">
        <v>121</v>
      </c>
      <c r="V69">
        <v>2.1237728811928691</v>
      </c>
      <c r="W69">
        <v>1.67</v>
      </c>
      <c r="X69" t="s">
        <v>19</v>
      </c>
      <c r="Y69" s="103">
        <v>2050.0540942175676</v>
      </c>
      <c r="Z69" t="s">
        <v>10</v>
      </c>
      <c r="AA69" s="61">
        <v>6.5</v>
      </c>
      <c r="AB69" s="62">
        <v>0.4</v>
      </c>
      <c r="AC69" s="4">
        <f t="shared" si="0"/>
        <v>6.639198824196634</v>
      </c>
    </row>
    <row r="70" spans="1:30" x14ac:dyDescent="0.25">
      <c r="A70" t="s">
        <v>13</v>
      </c>
      <c r="B70" t="s">
        <v>198</v>
      </c>
      <c r="C70" t="s">
        <v>195</v>
      </c>
      <c r="D70">
        <v>1</v>
      </c>
      <c r="E70" t="s">
        <v>6</v>
      </c>
      <c r="F70" t="s">
        <v>7</v>
      </c>
      <c r="G70" t="s">
        <v>225</v>
      </c>
      <c r="H70" t="s">
        <v>213</v>
      </c>
      <c r="I70">
        <v>1</v>
      </c>
      <c r="J70" s="4">
        <v>209.54608200000001</v>
      </c>
      <c r="K70">
        <v>0.89749699999999999</v>
      </c>
      <c r="L70">
        <v>305.90182499999997</v>
      </c>
      <c r="M70">
        <v>18.254996999999999</v>
      </c>
      <c r="N70" s="4">
        <v>10.24746530971791</v>
      </c>
      <c r="O70">
        <v>14.959565504388186</v>
      </c>
      <c r="P70">
        <v>241.48315400000001</v>
      </c>
      <c r="Q70">
        <v>4905.1669920000004</v>
      </c>
      <c r="R70">
        <v>39.880001</v>
      </c>
      <c r="S70">
        <v>10.42</v>
      </c>
      <c r="T70" s="19">
        <v>8.77</v>
      </c>
      <c r="U70">
        <v>120.800003</v>
      </c>
      <c r="V70">
        <v>2.158699587411621</v>
      </c>
      <c r="W70">
        <v>1.6500000000000004</v>
      </c>
      <c r="X70" t="s">
        <v>19</v>
      </c>
      <c r="Y70" s="103">
        <v>2244.258649025031</v>
      </c>
      <c r="Z70" t="s">
        <v>10</v>
      </c>
      <c r="AA70" s="61">
        <v>6.5</v>
      </c>
      <c r="AB70" s="62">
        <v>0.4</v>
      </c>
      <c r="AC70" s="4">
        <f t="shared" si="0"/>
        <v>7.2590569830994838</v>
      </c>
    </row>
    <row r="71" spans="1:30" x14ac:dyDescent="0.25">
      <c r="A71" t="s">
        <v>15</v>
      </c>
      <c r="B71" t="s">
        <v>199</v>
      </c>
      <c r="C71" t="s">
        <v>195</v>
      </c>
      <c r="D71">
        <v>1</v>
      </c>
      <c r="E71" t="s">
        <v>6</v>
      </c>
      <c r="F71" t="s">
        <v>7</v>
      </c>
      <c r="G71" t="s">
        <v>225</v>
      </c>
      <c r="H71" t="s">
        <v>214</v>
      </c>
      <c r="I71">
        <v>1</v>
      </c>
      <c r="J71" s="4">
        <v>169.42910800000001</v>
      </c>
      <c r="K71">
        <v>0.9325</v>
      </c>
      <c r="L71">
        <v>275.90783699999997</v>
      </c>
      <c r="M71">
        <v>17.679995999999999</v>
      </c>
      <c r="N71" s="4">
        <v>9.3496779764165563</v>
      </c>
      <c r="O71">
        <v>15.225538619489329</v>
      </c>
      <c r="P71">
        <v>184.30200199999999</v>
      </c>
      <c r="Q71">
        <v>4221.4521480000003</v>
      </c>
      <c r="R71">
        <v>38.799999</v>
      </c>
      <c r="S71">
        <v>10.58</v>
      </c>
      <c r="T71" s="19">
        <v>8.3699999999999992</v>
      </c>
      <c r="U71">
        <v>128.60000600000001</v>
      </c>
      <c r="V71">
        <v>2.4749352074025048</v>
      </c>
      <c r="W71">
        <v>2.2100000000000009</v>
      </c>
      <c r="X71" t="s">
        <v>19</v>
      </c>
      <c r="Y71" s="103">
        <v>2025.1722746530459</v>
      </c>
      <c r="Z71" t="s">
        <v>10</v>
      </c>
      <c r="AA71" s="61">
        <v>6.5</v>
      </c>
      <c r="AB71" s="62">
        <v>0.4</v>
      </c>
      <c r="AC71" s="4">
        <f t="shared" si="0"/>
        <v>5.8516215907070164</v>
      </c>
      <c r="AD71" s="4"/>
    </row>
    <row r="72" spans="1:30" x14ac:dyDescent="0.25">
      <c r="A72" t="s">
        <v>17</v>
      </c>
      <c r="B72" t="s">
        <v>200</v>
      </c>
      <c r="C72" t="s">
        <v>195</v>
      </c>
      <c r="D72">
        <v>1</v>
      </c>
      <c r="E72" t="s">
        <v>6</v>
      </c>
      <c r="F72" t="s">
        <v>7</v>
      </c>
      <c r="G72" t="s">
        <v>225</v>
      </c>
      <c r="H72" t="s">
        <v>215</v>
      </c>
      <c r="I72">
        <v>1</v>
      </c>
      <c r="J72" s="4">
        <v>172.05358899999999</v>
      </c>
      <c r="K72">
        <v>0.77749599999999996</v>
      </c>
      <c r="L72">
        <v>248.913208</v>
      </c>
      <c r="M72">
        <v>15.139996</v>
      </c>
      <c r="N72" s="4">
        <v>9.0442540076212623</v>
      </c>
      <c r="O72">
        <v>13.084494732649052</v>
      </c>
      <c r="P72">
        <v>225.213043</v>
      </c>
      <c r="Q72">
        <v>4049.7041020000001</v>
      </c>
      <c r="R72">
        <v>39.310001</v>
      </c>
      <c r="S72">
        <v>10.5</v>
      </c>
      <c r="T72" s="19">
        <v>8.52</v>
      </c>
      <c r="U72">
        <v>129.5</v>
      </c>
      <c r="V72">
        <v>2.4166131597834233</v>
      </c>
      <c r="W72">
        <v>1.9800000000000004</v>
      </c>
      <c r="X72" t="s">
        <v>19</v>
      </c>
      <c r="Y72" s="103">
        <v>2315.856835674922</v>
      </c>
      <c r="Z72" t="s">
        <v>10</v>
      </c>
      <c r="AA72" s="61">
        <v>6.5</v>
      </c>
      <c r="AB72" s="62">
        <v>0.4</v>
      </c>
      <c r="AC72" s="4">
        <f t="shared" ref="AC72:AC99" si="1">150*J72/(R72*S72^2)</f>
        <v>5.9548844999077586</v>
      </c>
    </row>
    <row r="73" spans="1:30" x14ac:dyDescent="0.25">
      <c r="A73" t="s">
        <v>20</v>
      </c>
      <c r="B73" t="s">
        <v>201</v>
      </c>
      <c r="C73" t="s">
        <v>195</v>
      </c>
      <c r="D73">
        <v>1</v>
      </c>
      <c r="E73" t="s">
        <v>6</v>
      </c>
      <c r="F73" t="s">
        <v>7</v>
      </c>
      <c r="G73" t="s">
        <v>225</v>
      </c>
      <c r="H73" t="s">
        <v>216</v>
      </c>
      <c r="I73">
        <v>1</v>
      </c>
      <c r="J73" s="4">
        <v>196.42370600000001</v>
      </c>
      <c r="K73">
        <v>1.172493</v>
      </c>
      <c r="L73">
        <v>277.03259300000002</v>
      </c>
      <c r="M73">
        <v>19.949997</v>
      </c>
      <c r="N73" s="4">
        <v>10.628831332565079</v>
      </c>
      <c r="O73">
        <v>14.990719626378239</v>
      </c>
      <c r="P73">
        <v>166.967545</v>
      </c>
      <c r="Q73">
        <v>4088.1071780000002</v>
      </c>
      <c r="R73">
        <v>39.380001</v>
      </c>
      <c r="S73">
        <v>10.39</v>
      </c>
      <c r="T73" s="19">
        <v>8.39</v>
      </c>
      <c r="U73">
        <v>129.60000600000001</v>
      </c>
      <c r="V73">
        <v>2.4515872572283475</v>
      </c>
      <c r="W73">
        <v>2</v>
      </c>
      <c r="X73" t="s">
        <v>19</v>
      </c>
      <c r="Y73" s="103">
        <v>1794.7768739953806</v>
      </c>
      <c r="Z73" t="s">
        <v>10</v>
      </c>
      <c r="AA73" s="61">
        <v>6.5</v>
      </c>
      <c r="AB73" s="62">
        <v>0.4</v>
      </c>
      <c r="AC73" s="4">
        <f t="shared" si="1"/>
        <v>6.9307198104071555</v>
      </c>
    </row>
    <row r="74" spans="1:30" s="2" customFormat="1" x14ac:dyDescent="0.25">
      <c r="A74" s="2" t="s">
        <v>22</v>
      </c>
      <c r="B74" s="2" t="s">
        <v>202</v>
      </c>
      <c r="C74" s="2" t="s">
        <v>195</v>
      </c>
      <c r="D74" s="2">
        <v>1</v>
      </c>
      <c r="E74" s="2" t="s">
        <v>6</v>
      </c>
      <c r="F74" s="2" t="s">
        <v>7</v>
      </c>
      <c r="G74" s="2" t="s">
        <v>225</v>
      </c>
      <c r="H74" s="2" t="s">
        <v>217</v>
      </c>
      <c r="I74" s="2">
        <v>1</v>
      </c>
      <c r="J74" s="8">
        <v>137.93540999999999</v>
      </c>
      <c r="K74" s="2">
        <v>0.89000500000000005</v>
      </c>
      <c r="L74" s="2">
        <v>241.414703</v>
      </c>
      <c r="M74" s="2">
        <v>17.115003999999999</v>
      </c>
      <c r="N74" s="8">
        <v>7.333473132149936</v>
      </c>
      <c r="O74" s="2">
        <v>12.835052566679265</v>
      </c>
      <c r="P74" s="2">
        <v>154.07690400000001</v>
      </c>
      <c r="Q74" s="2">
        <v>3607.3366700000001</v>
      </c>
      <c r="R74" s="2">
        <v>39.419998</v>
      </c>
      <c r="S74" s="2">
        <v>10.51</v>
      </c>
      <c r="T74" s="20">
        <v>8.4600000000000009</v>
      </c>
      <c r="U74" s="2">
        <v>123.300003</v>
      </c>
      <c r="V74" s="2">
        <v>2.3107669297250331</v>
      </c>
      <c r="W74" s="2">
        <v>2.0499999999999989</v>
      </c>
      <c r="X74" s="2" t="s">
        <v>19</v>
      </c>
      <c r="Y74" s="102">
        <v>1613.8005712476527</v>
      </c>
      <c r="Z74" s="2" t="s">
        <v>10</v>
      </c>
      <c r="AA74" s="63">
        <v>6.5</v>
      </c>
      <c r="AB74" s="64">
        <v>0.4</v>
      </c>
      <c r="AC74" s="8">
        <f t="shared" si="1"/>
        <v>4.7516560787558815</v>
      </c>
    </row>
    <row r="75" spans="1:30" x14ac:dyDescent="0.25">
      <c r="A75" t="s">
        <v>25</v>
      </c>
      <c r="B75" t="s">
        <v>203</v>
      </c>
      <c r="C75" t="s">
        <v>195</v>
      </c>
      <c r="D75">
        <v>1</v>
      </c>
      <c r="E75" t="s">
        <v>6</v>
      </c>
      <c r="F75" t="s">
        <v>7</v>
      </c>
      <c r="G75" t="s">
        <v>225</v>
      </c>
      <c r="H75" t="s">
        <v>218</v>
      </c>
      <c r="I75">
        <v>1</v>
      </c>
      <c r="J75" s="4">
        <v>208.42131000000001</v>
      </c>
      <c r="K75">
        <v>0.82999199999999995</v>
      </c>
      <c r="L75">
        <v>566.84960899999999</v>
      </c>
      <c r="M75">
        <v>19.947495</v>
      </c>
      <c r="N75" s="4">
        <v>10.417056177530673</v>
      </c>
      <c r="O75">
        <v>28.331576176948008</v>
      </c>
      <c r="P75">
        <v>257.016907</v>
      </c>
      <c r="Q75">
        <v>8775.7158199999994</v>
      </c>
      <c r="R75">
        <v>40.389999000000003</v>
      </c>
      <c r="S75">
        <v>11.37</v>
      </c>
      <c r="T75" s="19">
        <v>8.6199999999999992</v>
      </c>
      <c r="U75">
        <v>137.5</v>
      </c>
      <c r="V75">
        <v>2.4683208246192589</v>
      </c>
      <c r="W75">
        <v>2.75</v>
      </c>
      <c r="X75" t="s">
        <v>19</v>
      </c>
      <c r="Y75" s="103">
        <v>2483.7396002089936</v>
      </c>
      <c r="Z75" t="s">
        <v>10</v>
      </c>
      <c r="AA75" s="65">
        <v>7</v>
      </c>
      <c r="AB75" s="66">
        <v>0.42</v>
      </c>
      <c r="AC75" s="4">
        <f t="shared" si="1"/>
        <v>5.9874046255573123</v>
      </c>
      <c r="AD75" s="4"/>
    </row>
    <row r="76" spans="1:30" x14ac:dyDescent="0.25">
      <c r="A76" t="s">
        <v>27</v>
      </c>
      <c r="B76" t="s">
        <v>204</v>
      </c>
      <c r="C76" t="s">
        <v>195</v>
      </c>
      <c r="D76">
        <v>1</v>
      </c>
      <c r="E76" t="s">
        <v>6</v>
      </c>
      <c r="F76" t="s">
        <v>7</v>
      </c>
      <c r="G76" t="s">
        <v>225</v>
      </c>
      <c r="H76" t="s">
        <v>219</v>
      </c>
      <c r="I76">
        <v>1</v>
      </c>
      <c r="J76" s="4">
        <v>209.17115799999999</v>
      </c>
      <c r="K76">
        <v>1.4075009999999999</v>
      </c>
      <c r="L76">
        <v>530.85681199999999</v>
      </c>
      <c r="M76">
        <v>19.939999</v>
      </c>
      <c r="N76" s="4">
        <v>12.020204266266411</v>
      </c>
      <c r="O76">
        <v>30.506152843400073</v>
      </c>
      <c r="P76">
        <v>149.96202099999999</v>
      </c>
      <c r="Q76">
        <v>8167.1782229999999</v>
      </c>
      <c r="R76">
        <v>40.279998999999997</v>
      </c>
      <c r="S76">
        <v>11.37</v>
      </c>
      <c r="T76" s="19">
        <v>8.0500000000000007</v>
      </c>
      <c r="U76">
        <v>138.89999399999999</v>
      </c>
      <c r="V76">
        <v>2.6772992285438542</v>
      </c>
      <c r="W76">
        <v>3.3199999999999985</v>
      </c>
      <c r="X76" t="s">
        <v>19</v>
      </c>
      <c r="Y76" s="103">
        <v>1784.202736524591</v>
      </c>
      <c r="Z76" t="s">
        <v>10</v>
      </c>
      <c r="AA76" s="61">
        <v>7</v>
      </c>
      <c r="AB76" s="67">
        <v>0.42</v>
      </c>
      <c r="AC76" s="4">
        <f t="shared" si="1"/>
        <v>6.0253555504868173</v>
      </c>
    </row>
    <row r="77" spans="1:30" x14ac:dyDescent="0.25">
      <c r="A77" t="s">
        <v>29</v>
      </c>
      <c r="B77" t="s">
        <v>205</v>
      </c>
      <c r="C77" t="s">
        <v>195</v>
      </c>
      <c r="D77">
        <v>1</v>
      </c>
      <c r="E77" t="s">
        <v>6</v>
      </c>
      <c r="F77" t="s">
        <v>7</v>
      </c>
      <c r="G77" t="s">
        <v>225</v>
      </c>
      <c r="H77" t="s">
        <v>220</v>
      </c>
      <c r="I77">
        <v>1</v>
      </c>
      <c r="J77" s="4">
        <v>210.295929</v>
      </c>
      <c r="K77">
        <v>0.73499800000000004</v>
      </c>
      <c r="L77">
        <v>551.47766100000001</v>
      </c>
      <c r="M77">
        <v>16.842497000000002</v>
      </c>
      <c r="N77" s="4">
        <v>11.208704327160774</v>
      </c>
      <c r="O77">
        <v>29.393579203253157</v>
      </c>
      <c r="P77">
        <v>300.49874899999998</v>
      </c>
      <c r="Q77">
        <v>8734.046875</v>
      </c>
      <c r="R77">
        <v>39.979999999999997</v>
      </c>
      <c r="S77">
        <v>8.39</v>
      </c>
      <c r="T77" s="19">
        <v>8.39</v>
      </c>
      <c r="U77">
        <v>135.800003</v>
      </c>
      <c r="V77">
        <v>2.5303176580841078</v>
      </c>
      <c r="W77">
        <v>0</v>
      </c>
      <c r="X77" t="s">
        <v>19</v>
      </c>
      <c r="Y77" s="103">
        <v>3181.6617342856289</v>
      </c>
      <c r="Z77" t="s">
        <v>10</v>
      </c>
      <c r="AA77" s="61">
        <v>7</v>
      </c>
      <c r="AB77" s="67">
        <v>0.42</v>
      </c>
      <c r="AC77" s="4">
        <f t="shared" si="1"/>
        <v>11.208704327160774</v>
      </c>
    </row>
    <row r="78" spans="1:30" x14ac:dyDescent="0.25">
      <c r="A78" t="s">
        <v>31</v>
      </c>
      <c r="B78" t="s">
        <v>206</v>
      </c>
      <c r="C78" t="s">
        <v>195</v>
      </c>
      <c r="D78">
        <v>1</v>
      </c>
      <c r="E78" t="s">
        <v>6</v>
      </c>
      <c r="F78" t="s">
        <v>7</v>
      </c>
      <c r="G78" t="s">
        <v>225</v>
      </c>
      <c r="H78" t="s">
        <v>221</v>
      </c>
      <c r="I78">
        <v>1</v>
      </c>
      <c r="J78" s="4">
        <v>163.055374</v>
      </c>
      <c r="K78">
        <v>1.4424969999999999</v>
      </c>
      <c r="L78">
        <v>526.73260500000004</v>
      </c>
      <c r="M78">
        <v>17.212498</v>
      </c>
      <c r="N78" s="4">
        <v>8.6938052527699057</v>
      </c>
      <c r="O78">
        <v>28.084389835284888</v>
      </c>
      <c r="P78">
        <v>110.629524</v>
      </c>
      <c r="Q78">
        <v>8091.4228519999997</v>
      </c>
      <c r="R78">
        <v>40.349997999999999</v>
      </c>
      <c r="S78">
        <v>11.38</v>
      </c>
      <c r="T78" s="19">
        <v>8.35</v>
      </c>
      <c r="U78">
        <v>135.60000600000001</v>
      </c>
      <c r="V78">
        <v>2.5154155021034184</v>
      </c>
      <c r="W78">
        <v>3.0300000000000011</v>
      </c>
      <c r="X78" t="s">
        <v>19</v>
      </c>
      <c r="Y78" s="103">
        <v>1177.3568325029044</v>
      </c>
      <c r="Z78" t="s">
        <v>10</v>
      </c>
      <c r="AA78" s="61">
        <v>7</v>
      </c>
      <c r="AB78" s="67">
        <v>0.42</v>
      </c>
      <c r="AC78" s="4">
        <f t="shared" si="1"/>
        <v>4.680565577202394</v>
      </c>
    </row>
    <row r="79" spans="1:30" x14ac:dyDescent="0.25">
      <c r="A79" t="s">
        <v>33</v>
      </c>
      <c r="B79" t="s">
        <v>207</v>
      </c>
      <c r="C79" t="s">
        <v>195</v>
      </c>
      <c r="D79">
        <v>1</v>
      </c>
      <c r="E79" t="s">
        <v>6</v>
      </c>
      <c r="F79" t="s">
        <v>7</v>
      </c>
      <c r="G79" t="s">
        <v>225</v>
      </c>
      <c r="H79" t="s">
        <v>222</v>
      </c>
      <c r="I79">
        <v>1</v>
      </c>
      <c r="J79" s="4">
        <v>152.6</v>
      </c>
      <c r="K79">
        <v>0.7</v>
      </c>
      <c r="L79">
        <v>469.74404900000002</v>
      </c>
      <c r="M79">
        <v>19.75</v>
      </c>
      <c r="N79" s="4">
        <v>8.6347316955641453</v>
      </c>
      <c r="O79">
        <v>26.580038195956337</v>
      </c>
      <c r="P79">
        <v>120.550079</v>
      </c>
      <c r="Q79">
        <v>7670.2578130000002</v>
      </c>
      <c r="R79">
        <v>39.909999999999997</v>
      </c>
      <c r="S79">
        <v>11.46</v>
      </c>
      <c r="T79" s="19">
        <v>8.15</v>
      </c>
      <c r="U79">
        <v>136.10000600000001</v>
      </c>
      <c r="V79">
        <v>2.6151633737258524</v>
      </c>
      <c r="W79">
        <v>3.3100000000000005</v>
      </c>
      <c r="X79" t="s">
        <v>19</v>
      </c>
      <c r="Y79" s="103">
        <v>1394.9317327791512</v>
      </c>
      <c r="Z79" t="s">
        <v>10</v>
      </c>
      <c r="AA79" s="61">
        <v>7</v>
      </c>
      <c r="AB79" s="67">
        <v>0.42</v>
      </c>
      <c r="AC79" s="4">
        <f t="shared" si="1"/>
        <v>4.3671170232343881</v>
      </c>
      <c r="AD79" s="4"/>
    </row>
    <row r="80" spans="1:30" x14ac:dyDescent="0.25">
      <c r="A80" t="s">
        <v>35</v>
      </c>
      <c r="B80" t="s">
        <v>208</v>
      </c>
      <c r="C80" t="s">
        <v>195</v>
      </c>
      <c r="D80">
        <v>1</v>
      </c>
      <c r="E80" t="s">
        <v>6</v>
      </c>
      <c r="F80" t="s">
        <v>7</v>
      </c>
      <c r="G80" t="s">
        <v>225</v>
      </c>
      <c r="H80" t="s">
        <v>223</v>
      </c>
      <c r="I80">
        <v>1</v>
      </c>
      <c r="J80" s="4">
        <v>190.4</v>
      </c>
      <c r="K80">
        <v>0.53</v>
      </c>
      <c r="L80">
        <v>469.74292000000003</v>
      </c>
      <c r="M80">
        <v>15.354996</v>
      </c>
      <c r="N80" s="4">
        <v>9.8258542790718089</v>
      </c>
      <c r="O80">
        <v>24.241730465050875</v>
      </c>
      <c r="P80">
        <v>130.498581</v>
      </c>
      <c r="Q80">
        <v>7940.1528319999998</v>
      </c>
      <c r="R80">
        <v>40.229999999999997</v>
      </c>
      <c r="S80">
        <v>11.62</v>
      </c>
      <c r="T80" s="19">
        <v>8.5</v>
      </c>
      <c r="U80">
        <v>137.89999399999999</v>
      </c>
      <c r="V80">
        <v>2.520433865567107</v>
      </c>
      <c r="W80">
        <v>3.1199999999999992</v>
      </c>
      <c r="X80" t="s">
        <v>19</v>
      </c>
      <c r="Y80" s="103">
        <v>1320.5017718442587</v>
      </c>
      <c r="Z80" t="s">
        <v>10</v>
      </c>
      <c r="AA80" s="61">
        <v>7</v>
      </c>
      <c r="AB80" s="67">
        <v>0.42</v>
      </c>
      <c r="AC80" s="4">
        <f t="shared" si="1"/>
        <v>5.2577013611090901</v>
      </c>
    </row>
    <row r="81" spans="1:29" s="17" customFormat="1" ht="15.75" thickBot="1" x14ac:dyDescent="0.3">
      <c r="A81" s="17" t="s">
        <v>149</v>
      </c>
      <c r="B81" s="17" t="s">
        <v>209</v>
      </c>
      <c r="C81" s="17" t="s">
        <v>195</v>
      </c>
      <c r="D81" s="17">
        <v>1</v>
      </c>
      <c r="E81" s="17" t="s">
        <v>6</v>
      </c>
      <c r="F81" s="17" t="s">
        <v>7</v>
      </c>
      <c r="G81" s="17" t="s">
        <v>225</v>
      </c>
      <c r="H81" s="17" t="s">
        <v>224</v>
      </c>
      <c r="I81" s="17">
        <v>1</v>
      </c>
      <c r="J81" s="18">
        <v>158.9</v>
      </c>
      <c r="K81" s="17">
        <v>0.51</v>
      </c>
      <c r="L81" s="17">
        <v>401.507721</v>
      </c>
      <c r="M81" s="17">
        <v>19.665002999999999</v>
      </c>
      <c r="N81" s="18">
        <v>8.4020681387719094</v>
      </c>
      <c r="O81" s="17">
        <v>21.230303524764135</v>
      </c>
      <c r="P81" s="17">
        <v>114.709915</v>
      </c>
      <c r="Q81" s="17">
        <v>6841.2685549999997</v>
      </c>
      <c r="R81" s="17">
        <v>40.299999</v>
      </c>
      <c r="S81" s="17">
        <v>11.64</v>
      </c>
      <c r="T81" s="21">
        <v>8.39</v>
      </c>
      <c r="U81" s="17">
        <v>135</v>
      </c>
      <c r="V81" s="17">
        <v>2.495438031618419</v>
      </c>
      <c r="W81" s="17">
        <v>3.25</v>
      </c>
      <c r="X81" s="17" t="s">
        <v>19</v>
      </c>
      <c r="Y81" s="104">
        <v>1204.8973487806311</v>
      </c>
      <c r="Z81" s="17" t="s">
        <v>10</v>
      </c>
      <c r="AA81" s="68">
        <v>7</v>
      </c>
      <c r="AB81" s="69">
        <v>0.42</v>
      </c>
      <c r="AC81" s="18">
        <f t="shared" si="1"/>
        <v>4.3652001381009766</v>
      </c>
    </row>
    <row r="82" spans="1:29" x14ac:dyDescent="0.25">
      <c r="A82" t="s">
        <v>92</v>
      </c>
      <c r="B82" t="s">
        <v>315</v>
      </c>
      <c r="C82" t="s">
        <v>316</v>
      </c>
      <c r="D82">
        <v>0</v>
      </c>
      <c r="E82" t="s">
        <v>6</v>
      </c>
      <c r="F82" t="s">
        <v>7</v>
      </c>
      <c r="G82" t="s">
        <v>317</v>
      </c>
      <c r="H82" t="s">
        <v>96</v>
      </c>
      <c r="I82">
        <v>1</v>
      </c>
      <c r="J82">
        <v>197.9</v>
      </c>
      <c r="K82">
        <v>0.47</v>
      </c>
      <c r="L82">
        <v>723.56823699999995</v>
      </c>
      <c r="M82">
        <v>18.694997999999998</v>
      </c>
      <c r="N82" s="4">
        <v>7.624220037815622</v>
      </c>
      <c r="O82">
        <v>27.875914000000002</v>
      </c>
      <c r="P82">
        <v>240.68483000000001</v>
      </c>
      <c r="Q82">
        <v>12549.265625</v>
      </c>
      <c r="R82">
        <v>40.130001</v>
      </c>
      <c r="S82">
        <v>12.4</v>
      </c>
      <c r="T82">
        <v>9.85</v>
      </c>
      <c r="U82">
        <v>151.5</v>
      </c>
      <c r="V82">
        <v>2.395451</v>
      </c>
      <c r="W82">
        <v>2.5499990000000001</v>
      </c>
      <c r="Y82" s="103">
        <v>1568.9563630337209</v>
      </c>
      <c r="Z82" t="s">
        <v>10</v>
      </c>
      <c r="AC82" s="95">
        <f t="shared" si="1"/>
        <v>4.8108798687497796</v>
      </c>
    </row>
    <row r="83" spans="1:29" x14ac:dyDescent="0.25">
      <c r="A83" t="s">
        <v>3</v>
      </c>
      <c r="B83" t="s">
        <v>318</v>
      </c>
      <c r="C83" t="s">
        <v>316</v>
      </c>
      <c r="D83">
        <v>0</v>
      </c>
      <c r="E83" t="s">
        <v>6</v>
      </c>
      <c r="F83" t="s">
        <v>7</v>
      </c>
      <c r="G83" t="s">
        <v>317</v>
      </c>
      <c r="H83" t="s">
        <v>98</v>
      </c>
      <c r="I83">
        <v>1</v>
      </c>
      <c r="J83">
        <v>185.6</v>
      </c>
      <c r="K83">
        <v>0.76</v>
      </c>
      <c r="L83">
        <v>772.68341099999998</v>
      </c>
      <c r="M83">
        <v>17.895</v>
      </c>
      <c r="N83" s="4">
        <v>7.2617928490120951</v>
      </c>
      <c r="O83">
        <v>30.232037999999999</v>
      </c>
      <c r="P83">
        <v>193.455063</v>
      </c>
      <c r="Q83">
        <v>12479.872069999999</v>
      </c>
      <c r="R83">
        <v>40</v>
      </c>
      <c r="S83">
        <v>12.3</v>
      </c>
      <c r="T83">
        <v>9.7899999999999991</v>
      </c>
      <c r="U83">
        <v>150</v>
      </c>
      <c r="V83">
        <v>2.3940239999999999</v>
      </c>
      <c r="W83">
        <v>2.5099999999999998</v>
      </c>
      <c r="Y83" s="103">
        <v>1288.5819459902425</v>
      </c>
      <c r="Z83" t="s">
        <v>10</v>
      </c>
      <c r="AC83" s="96">
        <f t="shared" si="1"/>
        <v>4.6004362482649217</v>
      </c>
    </row>
    <row r="84" spans="1:29" x14ac:dyDescent="0.25">
      <c r="A84" t="s">
        <v>11</v>
      </c>
      <c r="B84" t="s">
        <v>319</v>
      </c>
      <c r="C84" t="s">
        <v>316</v>
      </c>
      <c r="D84">
        <v>0</v>
      </c>
      <c r="E84" t="s">
        <v>6</v>
      </c>
      <c r="F84" t="s">
        <v>7</v>
      </c>
      <c r="G84" t="s">
        <v>317</v>
      </c>
      <c r="H84" t="s">
        <v>100</v>
      </c>
      <c r="I84">
        <v>1</v>
      </c>
      <c r="J84">
        <v>212.9</v>
      </c>
      <c r="K84">
        <v>0.55000000000000004</v>
      </c>
      <c r="L84">
        <v>745.31390399999998</v>
      </c>
      <c r="M84">
        <v>19.954998</v>
      </c>
      <c r="N84" s="4">
        <v>8.252295565989602</v>
      </c>
      <c r="O84">
        <v>28.889389000000001</v>
      </c>
      <c r="P84">
        <v>230.19828799999999</v>
      </c>
      <c r="Q84">
        <v>12304.100586</v>
      </c>
      <c r="R84">
        <v>40.130001</v>
      </c>
      <c r="S84">
        <v>12.22</v>
      </c>
      <c r="T84">
        <v>9.82</v>
      </c>
      <c r="U84">
        <v>150.699997</v>
      </c>
      <c r="V84">
        <v>2.3900809999999999</v>
      </c>
      <c r="W84">
        <v>2.4000010000000001</v>
      </c>
      <c r="Y84" s="103">
        <v>1514.3925490206186</v>
      </c>
      <c r="Z84" t="s">
        <v>10</v>
      </c>
      <c r="AC84" s="96">
        <f t="shared" si="1"/>
        <v>5.3291180173211226</v>
      </c>
    </row>
    <row r="85" spans="1:29" x14ac:dyDescent="0.25">
      <c r="A85" t="s">
        <v>13</v>
      </c>
      <c r="B85" t="s">
        <v>320</v>
      </c>
      <c r="C85" t="s">
        <v>316</v>
      </c>
      <c r="D85">
        <v>0</v>
      </c>
      <c r="E85" t="s">
        <v>6</v>
      </c>
      <c r="F85" t="s">
        <v>7</v>
      </c>
      <c r="G85" t="s">
        <v>317</v>
      </c>
      <c r="H85" t="s">
        <v>102</v>
      </c>
      <c r="I85">
        <v>1</v>
      </c>
      <c r="J85">
        <v>207.3</v>
      </c>
      <c r="K85">
        <v>0.87</v>
      </c>
      <c r="L85">
        <v>774.93298300000004</v>
      </c>
      <c r="M85">
        <v>19.827503</v>
      </c>
      <c r="N85" s="4">
        <v>9.0628072771680426</v>
      </c>
      <c r="O85">
        <v>33.878765000000001</v>
      </c>
      <c r="P85">
        <v>199.519867</v>
      </c>
      <c r="Q85">
        <v>12745.056640999999</v>
      </c>
      <c r="R85">
        <v>40.099997999999999</v>
      </c>
      <c r="S85">
        <v>12.25</v>
      </c>
      <c r="T85">
        <v>9.25</v>
      </c>
      <c r="U85">
        <v>148.39999399999999</v>
      </c>
      <c r="V85">
        <v>2.500505</v>
      </c>
      <c r="W85">
        <v>3</v>
      </c>
      <c r="Y85" s="103">
        <v>1571.6527838291547</v>
      </c>
      <c r="Z85" t="s">
        <v>10</v>
      </c>
      <c r="AC85" s="96">
        <f t="shared" si="1"/>
        <v>5.1674232246743239</v>
      </c>
    </row>
    <row r="86" spans="1:29" x14ac:dyDescent="0.25">
      <c r="A86" t="s">
        <v>15</v>
      </c>
      <c r="B86" t="s">
        <v>321</v>
      </c>
      <c r="C86" t="s">
        <v>316</v>
      </c>
      <c r="D86">
        <v>0</v>
      </c>
      <c r="E86" t="s">
        <v>6</v>
      </c>
      <c r="F86" t="s">
        <v>7</v>
      </c>
      <c r="G86" t="s">
        <v>317</v>
      </c>
      <c r="H86" t="s">
        <v>108</v>
      </c>
      <c r="I86">
        <v>1</v>
      </c>
      <c r="J86">
        <v>104.6</v>
      </c>
      <c r="K86">
        <v>0.43</v>
      </c>
      <c r="L86">
        <v>588.59527600000001</v>
      </c>
      <c r="M86">
        <v>19.177498</v>
      </c>
      <c r="N86" s="4">
        <v>4.3726970967088858</v>
      </c>
      <c r="O86">
        <v>24.605629</v>
      </c>
      <c r="P86">
        <v>177.59520000000001</v>
      </c>
      <c r="Q86">
        <v>10224.614258</v>
      </c>
      <c r="R86">
        <v>40.18</v>
      </c>
      <c r="S86">
        <v>12.3</v>
      </c>
      <c r="T86">
        <v>9.4499999999999993</v>
      </c>
      <c r="U86">
        <v>146.89999399999999</v>
      </c>
      <c r="V86">
        <v>2.418021</v>
      </c>
      <c r="W86">
        <v>2.85</v>
      </c>
      <c r="Y86" s="103">
        <v>1309.3805164031853</v>
      </c>
      <c r="Z86" t="s">
        <v>10</v>
      </c>
      <c r="AC86" s="96">
        <f t="shared" si="1"/>
        <v>2.5810878609217078</v>
      </c>
    </row>
    <row r="87" spans="1:29" x14ac:dyDescent="0.25">
      <c r="A87" t="s">
        <v>17</v>
      </c>
      <c r="B87" t="s">
        <v>322</v>
      </c>
      <c r="C87" t="s">
        <v>316</v>
      </c>
      <c r="D87">
        <v>0</v>
      </c>
      <c r="E87" t="s">
        <v>6</v>
      </c>
      <c r="F87" t="s">
        <v>7</v>
      </c>
      <c r="G87" t="s">
        <v>317</v>
      </c>
      <c r="H87" t="s">
        <v>110</v>
      </c>
      <c r="I87">
        <v>1</v>
      </c>
      <c r="J87">
        <v>108.7</v>
      </c>
      <c r="K87">
        <v>0.56999999999999995</v>
      </c>
      <c r="L87">
        <v>641.459656</v>
      </c>
      <c r="M87">
        <v>19.844994</v>
      </c>
      <c r="N87" s="4">
        <v>4.4064897659697921</v>
      </c>
      <c r="O87">
        <v>26.003544000000002</v>
      </c>
      <c r="P87">
        <v>178.382935</v>
      </c>
      <c r="Q87">
        <v>10906.464844</v>
      </c>
      <c r="R87">
        <v>40.150002000000001</v>
      </c>
      <c r="S87">
        <v>12.3</v>
      </c>
      <c r="T87">
        <v>9.6</v>
      </c>
      <c r="U87">
        <v>148</v>
      </c>
      <c r="V87">
        <v>2.3998539999999999</v>
      </c>
      <c r="W87">
        <v>2.7</v>
      </c>
      <c r="Y87" s="103">
        <v>1255.4344550194767</v>
      </c>
      <c r="Z87" t="s">
        <v>10</v>
      </c>
      <c r="AC87" s="96">
        <f t="shared" si="1"/>
        <v>2.6842626533926626</v>
      </c>
    </row>
    <row r="88" spans="1:29" x14ac:dyDescent="0.25">
      <c r="A88" t="s">
        <v>20</v>
      </c>
      <c r="B88" t="s">
        <v>323</v>
      </c>
      <c r="C88" t="s">
        <v>316</v>
      </c>
      <c r="D88">
        <v>0</v>
      </c>
      <c r="E88" t="s">
        <v>6</v>
      </c>
      <c r="F88" t="s">
        <v>7</v>
      </c>
      <c r="G88" t="s">
        <v>317</v>
      </c>
      <c r="H88" t="s">
        <v>112</v>
      </c>
      <c r="I88">
        <v>1</v>
      </c>
      <c r="J88">
        <v>125.6</v>
      </c>
      <c r="K88">
        <v>0.5</v>
      </c>
      <c r="L88">
        <v>650.08294699999999</v>
      </c>
      <c r="M88">
        <v>18.502499</v>
      </c>
      <c r="N88" s="4">
        <v>4.9908729729589103</v>
      </c>
      <c r="O88">
        <v>25.831861</v>
      </c>
      <c r="P88">
        <v>185.94845599999999</v>
      </c>
      <c r="Q88">
        <v>10882.242188</v>
      </c>
      <c r="R88">
        <v>40.119999</v>
      </c>
      <c r="S88">
        <v>13.03</v>
      </c>
      <c r="T88">
        <v>9.6999999999999993</v>
      </c>
      <c r="U88">
        <v>148.60000600000001</v>
      </c>
      <c r="V88">
        <v>2.3865259999999999</v>
      </c>
      <c r="W88">
        <v>3.33</v>
      </c>
      <c r="Y88" s="103">
        <v>1269.5694664426414</v>
      </c>
      <c r="Z88" t="s">
        <v>10</v>
      </c>
      <c r="AC88" s="96">
        <f t="shared" si="1"/>
        <v>2.7658661134774518</v>
      </c>
    </row>
    <row r="89" spans="1:29" x14ac:dyDescent="0.25">
      <c r="A89" t="s">
        <v>22</v>
      </c>
      <c r="B89" t="s">
        <v>324</v>
      </c>
      <c r="C89" t="s">
        <v>316</v>
      </c>
      <c r="D89">
        <v>0</v>
      </c>
      <c r="E89" t="s">
        <v>6</v>
      </c>
      <c r="F89" t="s">
        <v>7</v>
      </c>
      <c r="G89" t="s">
        <v>317</v>
      </c>
      <c r="H89" t="s">
        <v>114</v>
      </c>
      <c r="I89">
        <v>1</v>
      </c>
      <c r="J89">
        <v>125.2</v>
      </c>
      <c r="K89">
        <v>0.93</v>
      </c>
      <c r="L89">
        <v>652.33252000000005</v>
      </c>
      <c r="M89">
        <v>19.164995000000001</v>
      </c>
      <c r="N89" s="4">
        <v>5.0690556367564934</v>
      </c>
      <c r="O89">
        <v>26.411418999999999</v>
      </c>
      <c r="P89">
        <v>130.825729</v>
      </c>
      <c r="Q89">
        <v>10681.194336</v>
      </c>
      <c r="R89">
        <v>40.200001</v>
      </c>
      <c r="S89">
        <v>12.33</v>
      </c>
      <c r="T89">
        <v>9.6</v>
      </c>
      <c r="U89">
        <v>148</v>
      </c>
      <c r="V89">
        <v>2.3968699999999998</v>
      </c>
      <c r="W89">
        <v>2.73</v>
      </c>
      <c r="Y89" s="103">
        <v>919.58824078727855</v>
      </c>
      <c r="Z89" t="s">
        <v>10</v>
      </c>
      <c r="AC89" s="96">
        <f t="shared" si="1"/>
        <v>3.0728642217596684</v>
      </c>
    </row>
    <row r="90" spans="1:29" x14ac:dyDescent="0.25">
      <c r="A90" t="s">
        <v>25</v>
      </c>
      <c r="B90" t="s">
        <v>325</v>
      </c>
      <c r="C90" t="s">
        <v>316</v>
      </c>
      <c r="D90">
        <v>0</v>
      </c>
      <c r="E90" t="s">
        <v>6</v>
      </c>
      <c r="F90" t="s">
        <v>7</v>
      </c>
      <c r="G90" t="s">
        <v>317</v>
      </c>
      <c r="H90" t="s">
        <v>116</v>
      </c>
      <c r="I90">
        <v>1</v>
      </c>
      <c r="J90">
        <v>107.2</v>
      </c>
      <c r="K90">
        <v>0.55000000000000004</v>
      </c>
      <c r="L90">
        <v>612.59045400000002</v>
      </c>
      <c r="M90">
        <v>19.887497</v>
      </c>
      <c r="N90" s="4">
        <v>4.6259629691384516</v>
      </c>
      <c r="O90">
        <v>26.434895000000001</v>
      </c>
      <c r="P90">
        <v>166.25018299999999</v>
      </c>
      <c r="Q90">
        <v>10282.270508</v>
      </c>
      <c r="R90">
        <v>40.189999</v>
      </c>
      <c r="S90">
        <v>12.16</v>
      </c>
      <c r="T90">
        <v>9.3000000000000007</v>
      </c>
      <c r="U90">
        <v>145.199997</v>
      </c>
      <c r="V90">
        <v>2.4279829999999998</v>
      </c>
      <c r="W90">
        <v>2.86</v>
      </c>
      <c r="Y90" s="103">
        <v>1285.6871391872808</v>
      </c>
      <c r="Z90" t="s">
        <v>10</v>
      </c>
      <c r="AC90" s="96">
        <f t="shared" si="1"/>
        <v>2.7058324397343583</v>
      </c>
    </row>
    <row r="91" spans="1:29" x14ac:dyDescent="0.25">
      <c r="A91" t="s">
        <v>27</v>
      </c>
      <c r="B91" t="s">
        <v>326</v>
      </c>
      <c r="C91" t="s">
        <v>316</v>
      </c>
      <c r="D91">
        <v>0</v>
      </c>
      <c r="E91" t="s">
        <v>6</v>
      </c>
      <c r="F91" t="s">
        <v>7</v>
      </c>
      <c r="G91" t="s">
        <v>327</v>
      </c>
      <c r="H91" t="s">
        <v>96</v>
      </c>
      <c r="I91">
        <v>1</v>
      </c>
      <c r="J91">
        <v>173.6</v>
      </c>
      <c r="K91">
        <v>0.55000000000000004</v>
      </c>
      <c r="L91">
        <v>600.59283400000004</v>
      </c>
      <c r="M91">
        <v>19.950005000000001</v>
      </c>
      <c r="N91" s="4">
        <v>6.7804146546802775</v>
      </c>
      <c r="O91">
        <v>23.457765999999999</v>
      </c>
      <c r="P91">
        <v>164.38781700000001</v>
      </c>
      <c r="Q91">
        <v>9727.7998050000006</v>
      </c>
      <c r="R91">
        <v>40.07</v>
      </c>
      <c r="S91">
        <v>11.8</v>
      </c>
      <c r="T91">
        <v>9.7899999999999991</v>
      </c>
      <c r="U91">
        <v>145.199997</v>
      </c>
      <c r="V91">
        <v>2.313367</v>
      </c>
      <c r="W91">
        <v>2.0099999999999998</v>
      </c>
      <c r="Y91" s="103">
        <v>1093.0555131628441</v>
      </c>
      <c r="Z91" t="s">
        <v>10</v>
      </c>
      <c r="AC91" s="96">
        <f t="shared" si="1"/>
        <v>4.6672130149715736</v>
      </c>
    </row>
    <row r="92" spans="1:29" x14ac:dyDescent="0.25">
      <c r="A92" t="s">
        <v>29</v>
      </c>
      <c r="B92" t="s">
        <v>328</v>
      </c>
      <c r="C92" t="s">
        <v>316</v>
      </c>
      <c r="D92">
        <v>0</v>
      </c>
      <c r="E92" t="s">
        <v>6</v>
      </c>
      <c r="F92" t="s">
        <v>7</v>
      </c>
      <c r="G92" t="s">
        <v>327</v>
      </c>
      <c r="H92" t="s">
        <v>98</v>
      </c>
      <c r="I92">
        <v>1</v>
      </c>
      <c r="J92">
        <v>169.4</v>
      </c>
      <c r="K92">
        <v>0.6</v>
      </c>
      <c r="L92">
        <v>596.46868900000004</v>
      </c>
      <c r="M92">
        <v>19.725002</v>
      </c>
      <c r="N92" s="4">
        <v>8.7276719279724873</v>
      </c>
      <c r="O92">
        <v>30.730716999999999</v>
      </c>
      <c r="P92">
        <v>165.75341800000001</v>
      </c>
      <c r="Q92">
        <v>9380.0986329999996</v>
      </c>
      <c r="R92">
        <v>39.919998</v>
      </c>
      <c r="S92">
        <v>11.78</v>
      </c>
      <c r="T92">
        <v>8.5399999999999991</v>
      </c>
      <c r="U92">
        <v>145.300003</v>
      </c>
      <c r="V92">
        <v>2.6637729999999999</v>
      </c>
      <c r="W92">
        <v>3.24</v>
      </c>
      <c r="Y92" s="103">
        <v>1666.6268665134071</v>
      </c>
      <c r="Z92" t="s">
        <v>10</v>
      </c>
      <c r="AC92" s="96">
        <f t="shared" si="1"/>
        <v>4.5869454283692699</v>
      </c>
    </row>
    <row r="93" spans="1:29" x14ac:dyDescent="0.25">
      <c r="A93" t="s">
        <v>31</v>
      </c>
      <c r="B93" t="s">
        <v>329</v>
      </c>
      <c r="C93" t="s">
        <v>316</v>
      </c>
      <c r="D93">
        <v>0</v>
      </c>
      <c r="E93" t="s">
        <v>6</v>
      </c>
      <c r="F93" t="s">
        <v>7</v>
      </c>
      <c r="G93" t="s">
        <v>327</v>
      </c>
      <c r="H93" t="s">
        <v>100</v>
      </c>
      <c r="I93">
        <v>1</v>
      </c>
      <c r="J93">
        <v>172.1</v>
      </c>
      <c r="K93">
        <v>0.47</v>
      </c>
      <c r="L93">
        <v>587.09558100000004</v>
      </c>
      <c r="M93">
        <v>19.277494000000001</v>
      </c>
      <c r="N93" s="4">
        <v>8.0528382230656774</v>
      </c>
      <c r="O93">
        <v>27.471155</v>
      </c>
      <c r="P93">
        <v>181.50135800000001</v>
      </c>
      <c r="Q93">
        <v>9539.7988280000009</v>
      </c>
      <c r="R93">
        <v>40.020000000000003</v>
      </c>
      <c r="S93">
        <v>11.78</v>
      </c>
      <c r="T93">
        <v>8.9499999999999993</v>
      </c>
      <c r="U93">
        <v>145</v>
      </c>
      <c r="V93">
        <v>2.53016</v>
      </c>
      <c r="W93">
        <v>2.83</v>
      </c>
      <c r="Y93" s="103">
        <v>1581.5163905190539</v>
      </c>
      <c r="Z93" t="s">
        <v>10</v>
      </c>
      <c r="AC93" s="96">
        <f t="shared" si="1"/>
        <v>4.6484104000847344</v>
      </c>
    </row>
    <row r="94" spans="1:29" x14ac:dyDescent="0.25">
      <c r="A94" t="s">
        <v>33</v>
      </c>
      <c r="B94" t="s">
        <v>330</v>
      </c>
      <c r="C94" t="s">
        <v>316</v>
      </c>
      <c r="D94">
        <v>0</v>
      </c>
      <c r="E94" t="s">
        <v>6</v>
      </c>
      <c r="F94" t="s">
        <v>7</v>
      </c>
      <c r="G94" t="s">
        <v>327</v>
      </c>
      <c r="H94" t="s">
        <v>102</v>
      </c>
      <c r="I94">
        <v>1</v>
      </c>
      <c r="J94">
        <v>170.6</v>
      </c>
      <c r="K94">
        <v>0.54</v>
      </c>
      <c r="L94">
        <v>590.84478799999999</v>
      </c>
      <c r="M94">
        <v>19.692496999999999</v>
      </c>
      <c r="N94" s="4">
        <v>6.7840768834475709</v>
      </c>
      <c r="O94">
        <v>23.495525000000001</v>
      </c>
      <c r="P94">
        <v>159.194534</v>
      </c>
      <c r="Q94">
        <v>9460.2363280000009</v>
      </c>
      <c r="R94">
        <v>40.090000000000003</v>
      </c>
      <c r="S94">
        <v>12.17</v>
      </c>
      <c r="T94">
        <v>9.6999999999999993</v>
      </c>
      <c r="U94">
        <v>145.699997</v>
      </c>
      <c r="V94">
        <v>2.3417029999999999</v>
      </c>
      <c r="W94">
        <v>2.4700000000000002</v>
      </c>
      <c r="Y94" s="103">
        <v>1087.719468059576</v>
      </c>
      <c r="Z94" t="s">
        <v>10</v>
      </c>
      <c r="AC94" s="96">
        <f t="shared" si="1"/>
        <v>4.3097598723883701</v>
      </c>
    </row>
    <row r="95" spans="1:29" x14ac:dyDescent="0.25">
      <c r="A95" t="s">
        <v>35</v>
      </c>
      <c r="B95" t="s">
        <v>331</v>
      </c>
      <c r="C95" t="s">
        <v>316</v>
      </c>
      <c r="D95">
        <v>0</v>
      </c>
      <c r="E95" t="s">
        <v>6</v>
      </c>
      <c r="F95" t="s">
        <v>7</v>
      </c>
      <c r="G95" t="s">
        <v>327</v>
      </c>
      <c r="H95" t="s">
        <v>108</v>
      </c>
      <c r="I95">
        <v>1</v>
      </c>
      <c r="J95">
        <v>105.3</v>
      </c>
      <c r="K95">
        <v>0.6</v>
      </c>
      <c r="L95">
        <v>360.64086900000001</v>
      </c>
      <c r="M95">
        <v>19.889996</v>
      </c>
      <c r="N95" s="4">
        <v>4.9516947583013922</v>
      </c>
      <c r="O95">
        <v>16.959005000000001</v>
      </c>
      <c r="P95">
        <v>103.660652</v>
      </c>
      <c r="Q95">
        <v>5930.7705079999996</v>
      </c>
      <c r="R95">
        <v>40.090000000000003</v>
      </c>
      <c r="S95">
        <v>11.48</v>
      </c>
      <c r="T95">
        <v>8.92</v>
      </c>
      <c r="U95">
        <v>141.60000600000001</v>
      </c>
      <c r="V95">
        <v>2.4748130000000002</v>
      </c>
      <c r="W95">
        <v>2.5599989999999999</v>
      </c>
      <c r="Y95" s="103">
        <v>910.80063643079836</v>
      </c>
      <c r="Z95" t="s">
        <v>10</v>
      </c>
      <c r="AC95" s="96">
        <f t="shared" si="1"/>
        <v>2.9895085364101779</v>
      </c>
    </row>
    <row r="96" spans="1:29" x14ac:dyDescent="0.25">
      <c r="A96" t="s">
        <v>149</v>
      </c>
      <c r="B96" t="s">
        <v>332</v>
      </c>
      <c r="C96" t="s">
        <v>316</v>
      </c>
      <c r="D96">
        <v>0</v>
      </c>
      <c r="E96" t="s">
        <v>6</v>
      </c>
      <c r="F96" t="s">
        <v>7</v>
      </c>
      <c r="G96" t="s">
        <v>327</v>
      </c>
      <c r="H96" t="s">
        <v>110</v>
      </c>
      <c r="I96">
        <v>1</v>
      </c>
      <c r="J96">
        <v>102.3</v>
      </c>
      <c r="K96">
        <v>0.46</v>
      </c>
      <c r="L96">
        <v>380.13699300000002</v>
      </c>
      <c r="M96">
        <v>19.707497</v>
      </c>
      <c r="N96" s="4">
        <v>5.4573872994327601</v>
      </c>
      <c r="O96">
        <v>20.279126999999999</v>
      </c>
      <c r="P96">
        <v>110.573677</v>
      </c>
      <c r="Q96">
        <v>6281.3916019999997</v>
      </c>
      <c r="R96">
        <v>40.040000999999997</v>
      </c>
      <c r="S96">
        <v>11.53</v>
      </c>
      <c r="T96">
        <v>8.3800000000000008</v>
      </c>
      <c r="U96">
        <v>143</v>
      </c>
      <c r="V96">
        <v>2.6636549999999999</v>
      </c>
      <c r="W96">
        <v>3.15</v>
      </c>
      <c r="Y96" s="103">
        <v>1173.1826318294584</v>
      </c>
      <c r="Z96" t="s">
        <v>10</v>
      </c>
      <c r="AC96" s="96">
        <f t="shared" si="1"/>
        <v>2.8827979099756811</v>
      </c>
    </row>
    <row r="97" spans="1:29" x14ac:dyDescent="0.25">
      <c r="A97" t="s">
        <v>38</v>
      </c>
      <c r="B97" t="s">
        <v>333</v>
      </c>
      <c r="C97" t="s">
        <v>316</v>
      </c>
      <c r="D97">
        <v>0</v>
      </c>
      <c r="E97" t="s">
        <v>6</v>
      </c>
      <c r="F97" t="s">
        <v>7</v>
      </c>
      <c r="G97" t="s">
        <v>327</v>
      </c>
      <c r="H97" t="s">
        <v>112</v>
      </c>
      <c r="I97">
        <v>1</v>
      </c>
      <c r="J97">
        <v>106.8</v>
      </c>
      <c r="K97">
        <v>0.73</v>
      </c>
      <c r="L97">
        <v>395.13397200000003</v>
      </c>
      <c r="M97">
        <v>19.902495999999999</v>
      </c>
      <c r="N97" s="4">
        <v>4.9577041608568884</v>
      </c>
      <c r="O97">
        <v>18.342296999999999</v>
      </c>
      <c r="P97">
        <v>104.18749200000001</v>
      </c>
      <c r="Q97">
        <v>6336.7377930000002</v>
      </c>
      <c r="R97">
        <v>40.25</v>
      </c>
      <c r="S97">
        <v>11.553000000000001</v>
      </c>
      <c r="T97">
        <v>8.9600000000000009</v>
      </c>
      <c r="U97">
        <v>143.60000600000001</v>
      </c>
      <c r="V97">
        <v>2.4886309999999998</v>
      </c>
      <c r="W97">
        <v>2.593</v>
      </c>
      <c r="Y97" s="103">
        <v>899.63362377253691</v>
      </c>
      <c r="Z97" t="s">
        <v>10</v>
      </c>
      <c r="AC97" s="96">
        <f t="shared" si="1"/>
        <v>2.9819961634014298</v>
      </c>
    </row>
    <row r="98" spans="1:29" x14ac:dyDescent="0.25">
      <c r="A98" t="s">
        <v>40</v>
      </c>
      <c r="B98" t="s">
        <v>334</v>
      </c>
      <c r="C98" t="s">
        <v>316</v>
      </c>
      <c r="D98">
        <v>0</v>
      </c>
      <c r="E98" t="s">
        <v>6</v>
      </c>
      <c r="F98" t="s">
        <v>7</v>
      </c>
      <c r="G98" t="s">
        <v>327</v>
      </c>
      <c r="H98" t="s">
        <v>114</v>
      </c>
      <c r="I98">
        <v>1</v>
      </c>
      <c r="J98">
        <v>94.1</v>
      </c>
      <c r="K98">
        <v>0.83</v>
      </c>
      <c r="L98">
        <v>370.38891599999999</v>
      </c>
      <c r="M98">
        <v>16.867495999999999</v>
      </c>
      <c r="N98" s="4">
        <v>5.0281777746631935</v>
      </c>
      <c r="O98">
        <v>19.791512000000001</v>
      </c>
      <c r="P98">
        <v>87.609611999999998</v>
      </c>
      <c r="Q98">
        <v>6070.654297</v>
      </c>
      <c r="R98">
        <v>40.07</v>
      </c>
      <c r="S98">
        <v>12.2</v>
      </c>
      <c r="T98">
        <v>8.3699999999999992</v>
      </c>
      <c r="U98">
        <v>141.89999399999999</v>
      </c>
      <c r="V98">
        <v>2.644342</v>
      </c>
      <c r="W98">
        <v>3.83</v>
      </c>
      <c r="Y98" s="103">
        <v>932.17199033131146</v>
      </c>
      <c r="Z98" t="s">
        <v>10</v>
      </c>
      <c r="AC98" s="96">
        <f t="shared" si="1"/>
        <v>2.3666927408075913</v>
      </c>
    </row>
    <row r="99" spans="1:29" s="17" customFormat="1" ht="15.75" thickBot="1" x14ac:dyDescent="0.3">
      <c r="A99" s="17" t="s">
        <v>42</v>
      </c>
      <c r="B99" s="17" t="s">
        <v>335</v>
      </c>
      <c r="C99" s="17" t="s">
        <v>316</v>
      </c>
      <c r="D99" s="17">
        <v>0</v>
      </c>
      <c r="E99" s="17" t="s">
        <v>6</v>
      </c>
      <c r="F99" s="17" t="s">
        <v>7</v>
      </c>
      <c r="G99" s="17" t="s">
        <v>327</v>
      </c>
      <c r="H99" s="17" t="s">
        <v>116</v>
      </c>
      <c r="I99" s="17">
        <v>1</v>
      </c>
      <c r="J99" s="17">
        <v>95.2</v>
      </c>
      <c r="K99" s="17">
        <v>0.6</v>
      </c>
      <c r="L99" s="17">
        <v>400.75784299999998</v>
      </c>
      <c r="M99" s="17">
        <v>19.735002999999999</v>
      </c>
      <c r="N99" s="18">
        <v>4.3974295610140475</v>
      </c>
      <c r="O99" s="17">
        <v>18.511600000000001</v>
      </c>
      <c r="P99" s="17">
        <v>106.403549</v>
      </c>
      <c r="Q99" s="17">
        <v>6335.1523440000001</v>
      </c>
      <c r="R99" s="17">
        <v>40.18</v>
      </c>
      <c r="S99" s="17">
        <v>11.45</v>
      </c>
      <c r="T99" s="17">
        <v>8.99</v>
      </c>
      <c r="U99" s="17">
        <v>140</v>
      </c>
      <c r="V99" s="17">
        <v>2.4223590000000002</v>
      </c>
      <c r="W99" s="17">
        <v>2.46</v>
      </c>
      <c r="Y99" s="104">
        <v>911.18616033339003</v>
      </c>
      <c r="Z99" s="17" t="s">
        <v>10</v>
      </c>
      <c r="AA99" s="52"/>
      <c r="AB99" s="54"/>
      <c r="AC99" s="97">
        <f t="shared" si="1"/>
        <v>2.7108613250251636</v>
      </c>
    </row>
    <row r="100" spans="1:29" x14ac:dyDescent="0.25">
      <c r="N100" s="4"/>
    </row>
  </sheetData>
  <phoneticPr fontId="4" type="noConversion"/>
  <conditionalFormatting sqref="J7:J6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{6036E34C-488F-4728-B5FD-A0EEF37BAA5B}</x14:id>
        </ext>
      </extLst>
    </cfRule>
  </conditionalFormatting>
  <conditionalFormatting sqref="N7:N6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{12124965-C459-4F63-9C33-7EDBCF3CDAD2}</x14:id>
        </ext>
      </extLst>
    </cfRule>
  </conditionalFormatting>
  <conditionalFormatting sqref="T7:T6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{210633ED-C592-4B62-B537-2B4CCA5A87CA}</x14:id>
        </ext>
      </extLst>
    </cfRule>
  </conditionalFormatting>
  <conditionalFormatting sqref="J7:J99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{E580FD9D-471A-452C-8913-ADFFD8E3B682}</x14:id>
        </ext>
      </extLst>
    </cfRule>
  </conditionalFormatting>
  <conditionalFormatting sqref="T7:T9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{F562B6DA-822C-4B43-8DC3-305105892A90}</x14:id>
        </ext>
      </extLst>
    </cfRule>
  </conditionalFormatting>
  <conditionalFormatting sqref="N7:N99 AC7:AC9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{ECF041FD-1DD7-42D5-9A0E-D64DEB45F941}</x14:id>
        </ext>
      </extLst>
    </cfRule>
  </conditionalFormatting>
  <conditionalFormatting sqref="AC6:AC1048576">
    <cfRule type="cellIs" dxfId="2" priority="1" operator="lessThan">
      <formula>3.5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36E34C-488F-4728-B5FD-A0EEF37BAA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J7:J66</xm:sqref>
        </x14:conditionalFormatting>
        <x14:conditionalFormatting xmlns:xm="http://schemas.microsoft.com/office/excel/2006/main">
          <x14:cfRule type="dataBar" id="{12124965-C459-4F63-9C33-7EDBCF3CDA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N7:N66</xm:sqref>
        </x14:conditionalFormatting>
        <x14:conditionalFormatting xmlns:xm="http://schemas.microsoft.com/office/excel/2006/main">
          <x14:cfRule type="dataBar" id="{210633ED-C592-4B62-B537-2B4CCA5A87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T7:T66</xm:sqref>
        </x14:conditionalFormatting>
        <x14:conditionalFormatting xmlns:xm="http://schemas.microsoft.com/office/excel/2006/main">
          <x14:cfRule type="dataBar" id="{E580FD9D-471A-452C-8913-ADFFD8E3B6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J7:J99</xm:sqref>
        </x14:conditionalFormatting>
        <x14:conditionalFormatting xmlns:xm="http://schemas.microsoft.com/office/excel/2006/main">
          <x14:cfRule type="dataBar" id="{F562B6DA-822C-4B43-8DC3-305105892A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T7:T99</xm:sqref>
        </x14:conditionalFormatting>
        <x14:conditionalFormatting xmlns:xm="http://schemas.microsoft.com/office/excel/2006/main">
          <x14:cfRule type="dataBar" id="{ECF041FD-1DD7-42D5-9A0E-D64DEB45F9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N7:N99 AC7:AC99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D14-9697-4B42-B367-4A6394F13F77}">
  <dimension ref="A4:BC329"/>
  <sheetViews>
    <sheetView topLeftCell="B1" zoomScale="80" zoomScaleNormal="80" workbookViewId="0">
      <selection activeCell="AC21" sqref="AC21"/>
    </sheetView>
  </sheetViews>
  <sheetFormatPr defaultRowHeight="15" x14ac:dyDescent="0.25"/>
  <cols>
    <col min="7" max="7" width="19.140625" customWidth="1"/>
    <col min="8" max="8" width="11.28515625" customWidth="1"/>
    <col min="10" max="10" width="13.7109375" customWidth="1"/>
    <col min="14" max="14" width="13.42578125" customWidth="1"/>
    <col min="20" max="20" width="10.5703125" customWidth="1"/>
    <col min="27" max="27" width="10" style="48" customWidth="1"/>
    <col min="28" max="28" width="9.85546875" style="16" customWidth="1"/>
    <col min="29" max="29" width="11.85546875" customWidth="1"/>
    <col min="30" max="30" width="3.42578125" customWidth="1"/>
    <col min="31" max="31" width="21.140625" customWidth="1"/>
    <col min="32" max="32" width="25" customWidth="1"/>
  </cols>
  <sheetData>
    <row r="4" spans="1:55" x14ac:dyDescent="0.25">
      <c r="N4" s="82"/>
    </row>
    <row r="5" spans="1:55" x14ac:dyDescent="0.25">
      <c r="AF5" t="s">
        <v>388</v>
      </c>
      <c r="AG5" t="s">
        <v>389</v>
      </c>
      <c r="AH5" t="s">
        <v>390</v>
      </c>
      <c r="AI5" t="s">
        <v>391</v>
      </c>
      <c r="AJ5" t="s">
        <v>392</v>
      </c>
      <c r="AK5" t="s">
        <v>393</v>
      </c>
      <c r="AL5" t="s">
        <v>394</v>
      </c>
      <c r="AM5" t="s">
        <v>395</v>
      </c>
      <c r="AN5" t="s">
        <v>396</v>
      </c>
      <c r="AO5" t="s">
        <v>397</v>
      </c>
      <c r="AP5" t="s">
        <v>352</v>
      </c>
      <c r="AQ5" t="s">
        <v>398</v>
      </c>
      <c r="AR5" t="s">
        <v>399</v>
      </c>
      <c r="AS5" t="s">
        <v>400</v>
      </c>
      <c r="AT5" t="s">
        <v>401</v>
      </c>
      <c r="AU5" t="s">
        <v>402</v>
      </c>
      <c r="AV5" t="s">
        <v>403</v>
      </c>
      <c r="AW5" t="s">
        <v>404</v>
      </c>
      <c r="AX5" t="s">
        <v>405</v>
      </c>
      <c r="AY5" t="s">
        <v>406</v>
      </c>
      <c r="AZ5" t="s">
        <v>407</v>
      </c>
      <c r="BA5" t="s">
        <v>408</v>
      </c>
    </row>
    <row r="6" spans="1:55" s="9" customFormat="1" ht="60.75" customHeight="1" thickBot="1" x14ac:dyDescent="0.3">
      <c r="A6" s="9" t="s">
        <v>61</v>
      </c>
      <c r="B6" s="9" t="s">
        <v>62</v>
      </c>
      <c r="C6" s="9" t="s">
        <v>63</v>
      </c>
      <c r="D6" s="9" t="s">
        <v>64</v>
      </c>
      <c r="E6" s="9" t="s">
        <v>65</v>
      </c>
      <c r="F6" s="9" t="s">
        <v>66</v>
      </c>
      <c r="G6" s="5" t="s">
        <v>67</v>
      </c>
      <c r="H6" s="9" t="s">
        <v>68</v>
      </c>
      <c r="I6" s="9" t="s">
        <v>69</v>
      </c>
      <c r="J6" s="10" t="s">
        <v>70</v>
      </c>
      <c r="K6" s="9" t="s">
        <v>71</v>
      </c>
      <c r="L6" s="9" t="s">
        <v>72</v>
      </c>
      <c r="M6" s="9" t="s">
        <v>73</v>
      </c>
      <c r="N6" s="10" t="s">
        <v>378</v>
      </c>
      <c r="O6" s="9" t="s">
        <v>75</v>
      </c>
      <c r="P6" s="9" t="s">
        <v>76</v>
      </c>
      <c r="Q6" s="9" t="s">
        <v>77</v>
      </c>
      <c r="R6" s="9" t="s">
        <v>78</v>
      </c>
      <c r="S6" s="9" t="s">
        <v>79</v>
      </c>
      <c r="T6" s="10" t="s">
        <v>80</v>
      </c>
      <c r="U6" s="9" t="s">
        <v>81</v>
      </c>
      <c r="V6" s="9" t="s">
        <v>82</v>
      </c>
      <c r="W6" s="9" t="s">
        <v>83</v>
      </c>
      <c r="X6" s="9" t="s">
        <v>84</v>
      </c>
      <c r="Y6" s="9" t="s">
        <v>85</v>
      </c>
      <c r="Z6" s="9" t="s">
        <v>86</v>
      </c>
      <c r="AA6" s="49" t="s">
        <v>232</v>
      </c>
      <c r="AB6" s="53" t="s">
        <v>231</v>
      </c>
      <c r="AC6" s="99" t="s">
        <v>379</v>
      </c>
      <c r="AE6" s="9" t="s">
        <v>386</v>
      </c>
      <c r="AF6" s="9" t="s">
        <v>380</v>
      </c>
    </row>
    <row r="7" spans="1:55" x14ac:dyDescent="0.25">
      <c r="A7" s="3" t="s">
        <v>92</v>
      </c>
      <c r="B7" s="3" t="s">
        <v>349</v>
      </c>
      <c r="C7" s="3" t="s">
        <v>350</v>
      </c>
      <c r="D7" s="3">
        <v>1</v>
      </c>
      <c r="E7" s="3" t="s">
        <v>239</v>
      </c>
      <c r="F7" s="3" t="s">
        <v>240</v>
      </c>
      <c r="G7" s="3" t="s">
        <v>351</v>
      </c>
      <c r="H7" s="3" t="s">
        <v>385</v>
      </c>
      <c r="I7" s="3">
        <v>1</v>
      </c>
      <c r="J7" s="6">
        <v>189.73983799999999</v>
      </c>
      <c r="K7" s="3">
        <v>0.87749999999999995</v>
      </c>
      <c r="L7" s="3">
        <v>225.662598</v>
      </c>
      <c r="M7" s="3">
        <v>16.212502000000001</v>
      </c>
      <c r="N7" s="6">
        <v>9.3303489815696583</v>
      </c>
      <c r="O7" s="3">
        <v>11.096830342121738</v>
      </c>
      <c r="P7" s="3">
        <v>224.28898599999999</v>
      </c>
      <c r="Q7" s="3">
        <v>3373.657471</v>
      </c>
      <c r="R7" s="3">
        <v>39.659999999999997</v>
      </c>
      <c r="S7" s="3">
        <v>9.9700000000000006</v>
      </c>
      <c r="T7" s="22">
        <v>8.77</v>
      </c>
      <c r="U7" s="3">
        <v>119.300003</v>
      </c>
      <c r="V7" s="3">
        <v>2.1437205377694442</v>
      </c>
      <c r="W7" s="3">
        <v>1.2000000000000011</v>
      </c>
      <c r="X7" s="3" t="s">
        <v>19</v>
      </c>
      <c r="Y7" s="3">
        <v>2096.0250381299138</v>
      </c>
      <c r="Z7" s="3" t="s">
        <v>10</v>
      </c>
      <c r="AA7" s="50"/>
      <c r="AB7" s="47"/>
      <c r="AC7" s="95">
        <f t="shared" ref="AC7:AC27" si="0">150*J7/(R7*S7^2)</f>
        <v>7.2194939702212837</v>
      </c>
      <c r="AE7" t="s">
        <v>381</v>
      </c>
      <c r="AF7" t="e">
        <f>H7,H10:H11</f>
        <v>#VALUE!</v>
      </c>
      <c r="AG7" t="e">
        <f>I7,I10:I11</f>
        <v>#VALUE!</v>
      </c>
      <c r="AH7" t="e">
        <f>J7,J10:J11</f>
        <v>#VALUE!</v>
      </c>
      <c r="AI7" t="e">
        <f>K7,K10:K11</f>
        <v>#VALUE!</v>
      </c>
      <c r="AJ7" t="e">
        <f>L7,L10:L11</f>
        <v>#VALUE!</v>
      </c>
      <c r="AK7" t="e">
        <f>M7,M10:M11</f>
        <v>#VALUE!</v>
      </c>
      <c r="AL7" t="e">
        <f>N7,N10:N11</f>
        <v>#VALUE!</v>
      </c>
      <c r="AM7" t="e">
        <f>O7,O10:O11</f>
        <v>#VALUE!</v>
      </c>
      <c r="AN7" t="e">
        <f>P7,P10:P11</f>
        <v>#VALUE!</v>
      </c>
      <c r="AO7" t="e">
        <f>Q7,Q10:Q11</f>
        <v>#VALUE!</v>
      </c>
      <c r="AP7" t="e">
        <f>R7,R10:R11</f>
        <v>#VALUE!</v>
      </c>
      <c r="AQ7" t="e">
        <f>S7,S10:S11</f>
        <v>#VALUE!</v>
      </c>
      <c r="AR7" t="e">
        <f>T7,T10:T11</f>
        <v>#VALUE!</v>
      </c>
      <c r="AS7" t="e">
        <f>U7,U10:U11</f>
        <v>#VALUE!</v>
      </c>
      <c r="AT7" t="e">
        <f>V7,V10:V11</f>
        <v>#VALUE!</v>
      </c>
      <c r="AU7" t="e">
        <f>W7,W10:W11</f>
        <v>#VALUE!</v>
      </c>
      <c r="AV7" t="e">
        <f>X7,X10:X11</f>
        <v>#VALUE!</v>
      </c>
      <c r="AW7" t="e">
        <f>Y7,Y10:Y11</f>
        <v>#VALUE!</v>
      </c>
      <c r="AX7" t="e">
        <f>Z7,Z10:Z11</f>
        <v>#VALUE!</v>
      </c>
      <c r="AY7" t="e">
        <f>AA7,AA10:AA11</f>
        <v>#VALUE!</v>
      </c>
      <c r="AZ7" t="e">
        <f>AB7,AB10:AB11</f>
        <v>#VALUE!</v>
      </c>
      <c r="BA7" t="e">
        <f>AC7,AC10:AC11</f>
        <v>#VALUE!</v>
      </c>
    </row>
    <row r="8" spans="1:55" x14ac:dyDescent="0.25">
      <c r="A8" s="1" t="s">
        <v>3</v>
      </c>
      <c r="B8" s="1" t="s">
        <v>353</v>
      </c>
      <c r="C8" s="1" t="s">
        <v>350</v>
      </c>
      <c r="D8" s="1">
        <v>1</v>
      </c>
      <c r="E8" s="1" t="s">
        <v>239</v>
      </c>
      <c r="F8" s="1" t="s">
        <v>240</v>
      </c>
      <c r="G8" s="1" t="s">
        <v>351</v>
      </c>
      <c r="H8" s="1" t="s">
        <v>354</v>
      </c>
      <c r="I8" s="1">
        <v>2</v>
      </c>
      <c r="J8" s="7">
        <v>86.461890999999994</v>
      </c>
      <c r="K8" s="1">
        <v>0.72499800000000003</v>
      </c>
      <c r="L8" s="1">
        <v>125.37822</v>
      </c>
      <c r="M8" s="1">
        <v>19.962499999999999</v>
      </c>
      <c r="N8" s="7">
        <v>4.0625573952112006</v>
      </c>
      <c r="O8" s="1">
        <v>5.8911065784973049</v>
      </c>
      <c r="P8" s="1">
        <v>116.548332</v>
      </c>
      <c r="Q8" s="1">
        <v>1776.693481</v>
      </c>
      <c r="R8" s="1">
        <v>39.5</v>
      </c>
      <c r="S8" s="1">
        <v>9.9</v>
      </c>
      <c r="T8" s="23">
        <v>8.99</v>
      </c>
      <c r="U8" s="1">
        <v>127.800003</v>
      </c>
      <c r="V8" s="1">
        <v>2.2493347566212809</v>
      </c>
      <c r="W8" s="1">
        <v>0.91000000000000014</v>
      </c>
      <c r="X8" s="1" t="s">
        <v>19</v>
      </c>
      <c r="Y8" s="1">
        <v>1015.2427580905787</v>
      </c>
      <c r="Z8" s="1" t="s">
        <v>10</v>
      </c>
      <c r="AC8" s="96">
        <f t="shared" si="0"/>
        <v>3.3500285168524524</v>
      </c>
      <c r="AE8" t="s">
        <v>382</v>
      </c>
      <c r="AF8" s="4">
        <f>J8:J9</f>
        <v>86.461890999999994</v>
      </c>
      <c r="AG8" s="4">
        <f t="shared" ref="AG8:BA8" si="1">K8:K9</f>
        <v>0.72499800000000003</v>
      </c>
      <c r="AH8" s="4">
        <f t="shared" si="1"/>
        <v>125.37822</v>
      </c>
      <c r="AI8" s="4">
        <f t="shared" si="1"/>
        <v>19.962499999999999</v>
      </c>
      <c r="AJ8" s="4">
        <f t="shared" si="1"/>
        <v>4.0625573952112006</v>
      </c>
      <c r="AK8" s="4">
        <f t="shared" si="1"/>
        <v>5.8911065784973049</v>
      </c>
      <c r="AL8" s="4">
        <f t="shared" si="1"/>
        <v>116.548332</v>
      </c>
      <c r="AM8" s="4">
        <f t="shared" si="1"/>
        <v>1776.693481</v>
      </c>
      <c r="AN8" s="4">
        <f t="shared" si="1"/>
        <v>39.5</v>
      </c>
      <c r="AO8" s="4">
        <f t="shared" si="1"/>
        <v>9.9</v>
      </c>
      <c r="AP8" s="4">
        <f t="shared" si="1"/>
        <v>8.99</v>
      </c>
      <c r="AQ8" s="4">
        <f t="shared" si="1"/>
        <v>127.800003</v>
      </c>
      <c r="AR8" s="4">
        <f t="shared" si="1"/>
        <v>2.2493347566212809</v>
      </c>
      <c r="AS8" s="4">
        <f t="shared" si="1"/>
        <v>0.91000000000000014</v>
      </c>
      <c r="AT8" s="4" t="str">
        <f t="shared" si="1"/>
        <v>PASS</v>
      </c>
      <c r="AU8" s="4">
        <f t="shared" si="1"/>
        <v>1015.2427580905787</v>
      </c>
      <c r="AV8" s="4" t="str">
        <f t="shared" si="1"/>
        <v>R&amp;D</v>
      </c>
      <c r="AW8" s="4">
        <f t="shared" si="1"/>
        <v>0</v>
      </c>
      <c r="AX8" s="4">
        <f t="shared" si="1"/>
        <v>0</v>
      </c>
      <c r="AY8" s="4">
        <f t="shared" si="1"/>
        <v>3.3500285168524524</v>
      </c>
      <c r="AZ8" s="4">
        <f t="shared" si="1"/>
        <v>0</v>
      </c>
      <c r="BA8" s="4" t="str">
        <f t="shared" si="1"/>
        <v>CX0215191219-01 CD</v>
      </c>
      <c r="BB8" s="4"/>
      <c r="BC8" s="4"/>
    </row>
    <row r="9" spans="1:55" x14ac:dyDescent="0.25">
      <c r="A9" s="1" t="s">
        <v>11</v>
      </c>
      <c r="B9" s="1" t="s">
        <v>355</v>
      </c>
      <c r="C9" s="1" t="s">
        <v>350</v>
      </c>
      <c r="D9" s="1">
        <v>1</v>
      </c>
      <c r="E9" s="1" t="s">
        <v>239</v>
      </c>
      <c r="F9" s="1" t="s">
        <v>240</v>
      </c>
      <c r="G9" s="1" t="s">
        <v>351</v>
      </c>
      <c r="H9" s="1" t="s">
        <v>356</v>
      </c>
      <c r="I9" s="1">
        <v>3</v>
      </c>
      <c r="J9" s="7">
        <v>84.590912000000003</v>
      </c>
      <c r="K9" s="1">
        <v>0.79499600000000004</v>
      </c>
      <c r="L9" s="1">
        <v>116.39753</v>
      </c>
      <c r="M9" s="1">
        <v>19.895</v>
      </c>
      <c r="N9" s="7">
        <v>4.2420792520562287</v>
      </c>
      <c r="O9" s="1">
        <v>5.837122869695416</v>
      </c>
      <c r="P9" s="1">
        <v>103.231201</v>
      </c>
      <c r="Q9" s="1">
        <v>1707.5463870000001</v>
      </c>
      <c r="R9" s="1">
        <v>38.189999</v>
      </c>
      <c r="S9" s="1">
        <v>10.85</v>
      </c>
      <c r="T9" s="23">
        <v>8.85</v>
      </c>
      <c r="U9" s="1">
        <v>126.199997</v>
      </c>
      <c r="V9" s="1">
        <v>2.3337076198055589</v>
      </c>
      <c r="W9" s="1">
        <v>2</v>
      </c>
      <c r="X9" s="1" t="s">
        <v>19</v>
      </c>
      <c r="Y9" s="1">
        <v>974.92572377951819</v>
      </c>
      <c r="Z9" s="1" t="s">
        <v>10</v>
      </c>
      <c r="AC9" s="96">
        <f t="shared" si="0"/>
        <v>2.8223173328732734</v>
      </c>
      <c r="AE9" s="1" t="s">
        <v>383</v>
      </c>
      <c r="AF9" t="e">
        <f>H13:H14,H19:H20,H24:H25</f>
        <v>#VALUE!</v>
      </c>
      <c r="AG9" t="e">
        <f>I13:I14,I19:I20,I24:I25</f>
        <v>#VALUE!</v>
      </c>
      <c r="AH9" t="e">
        <f>J13:J14,J19:J20,J24:J25</f>
        <v>#VALUE!</v>
      </c>
      <c r="AI9" t="e">
        <f>K13:K14,K19:K20,K24:K25</f>
        <v>#VALUE!</v>
      </c>
      <c r="AJ9" t="e">
        <f>L13:L14,L19:L20,L24:L25</f>
        <v>#VALUE!</v>
      </c>
      <c r="AK9" t="e">
        <f>M13:M14,M19:M20,M24:M25</f>
        <v>#VALUE!</v>
      </c>
      <c r="AL9" t="e">
        <f>N13:N14,N19:N20,N24:N25</f>
        <v>#VALUE!</v>
      </c>
      <c r="AM9" t="e">
        <f>O13:O14,O19:O20,O24:O25</f>
        <v>#VALUE!</v>
      </c>
      <c r="AN9" t="e">
        <f>P13:P14,P19:P20,P24:P25</f>
        <v>#VALUE!</v>
      </c>
      <c r="AO9" t="e">
        <f>Q13:Q14,Q19:Q20,Q24:Q25</f>
        <v>#VALUE!</v>
      </c>
      <c r="AP9" t="e">
        <f>R13:R14,R19:R20,R24:R25</f>
        <v>#VALUE!</v>
      </c>
      <c r="AQ9" t="e">
        <f>S13:S14,S19:S20,S24:S25</f>
        <v>#VALUE!</v>
      </c>
      <c r="AR9" t="e">
        <f>T13:T14,T19:T20,T24:T25</f>
        <v>#VALUE!</v>
      </c>
      <c r="AS9" t="e">
        <f>U13:U14,U19:U20,U24:U25</f>
        <v>#VALUE!</v>
      </c>
      <c r="AT9" t="e">
        <f>V13:V14,V19:V20,V24:V25</f>
        <v>#VALUE!</v>
      </c>
      <c r="AU9" t="e">
        <f>W13:W14,W19:W20,W24:W25</f>
        <v>#VALUE!</v>
      </c>
      <c r="AV9" t="e">
        <f>X13:X14,X19:X20,X24:X25</f>
        <v>#VALUE!</v>
      </c>
      <c r="AW9" t="e">
        <f>Y13:Y14,Y19:Y20,Y24:Y25</f>
        <v>#VALUE!</v>
      </c>
      <c r="AX9" t="e">
        <f>Z13:Z14,Z19:Z20,Z24:Z25</f>
        <v>#VALUE!</v>
      </c>
      <c r="AY9" t="e">
        <f>AA13:AA14,AA19:AA20,AA24:AA25</f>
        <v>#VALUE!</v>
      </c>
      <c r="AZ9" t="e">
        <f>AB13:AB14,AB19:AB20,AB24:AB25</f>
        <v>#VALUE!</v>
      </c>
      <c r="BA9" t="e">
        <f>AC13:AC14,AC19:AC20,AC24:AC25</f>
        <v>#VALUE!</v>
      </c>
    </row>
    <row r="10" spans="1:55" x14ac:dyDescent="0.25">
      <c r="A10" s="1" t="s">
        <v>13</v>
      </c>
      <c r="B10" s="1" t="s">
        <v>357</v>
      </c>
      <c r="C10" s="1" t="s">
        <v>350</v>
      </c>
      <c r="D10" s="1">
        <v>1</v>
      </c>
      <c r="E10" s="1" t="s">
        <v>239</v>
      </c>
      <c r="F10" s="1" t="s">
        <v>240</v>
      </c>
      <c r="G10" s="1" t="s">
        <v>351</v>
      </c>
      <c r="H10" s="1" t="s">
        <v>186</v>
      </c>
      <c r="I10" s="1">
        <v>4</v>
      </c>
      <c r="J10" s="7">
        <v>125.752419</v>
      </c>
      <c r="K10" s="1">
        <v>0.74249799999999999</v>
      </c>
      <c r="L10" s="1">
        <v>244.37237500000001</v>
      </c>
      <c r="M10" s="1">
        <v>19.557499</v>
      </c>
      <c r="N10" s="7">
        <v>5.434441420610959</v>
      </c>
      <c r="O10" s="1">
        <v>10.560650580829574</v>
      </c>
      <c r="P10" s="1">
        <v>172.577271</v>
      </c>
      <c r="Q10" s="1">
        <v>3363.9809570000002</v>
      </c>
      <c r="R10" s="1">
        <v>39.450001</v>
      </c>
      <c r="S10" s="1">
        <v>10.53</v>
      </c>
      <c r="T10" s="23">
        <v>9.3800000000000008</v>
      </c>
      <c r="U10" s="1">
        <v>128.89999399999999</v>
      </c>
      <c r="V10" s="1">
        <v>2.1771234595047084</v>
      </c>
      <c r="W10" s="1">
        <v>1.1499999999999986</v>
      </c>
      <c r="X10" s="1" t="s">
        <v>19</v>
      </c>
      <c r="Y10" s="1">
        <v>1325.159249033821</v>
      </c>
      <c r="Z10" s="1" t="s">
        <v>10</v>
      </c>
      <c r="AC10" s="96">
        <f t="shared" si="0"/>
        <v>4.3122491585800882</v>
      </c>
      <c r="AE10" s="1" t="s">
        <v>384</v>
      </c>
      <c r="AF10" t="e">
        <f>H15:H17,H21:H22,H26:H27</f>
        <v>#VALUE!</v>
      </c>
      <c r="AG10" t="e">
        <f>I15:I17,I21:I22,I26:I27</f>
        <v>#VALUE!</v>
      </c>
      <c r="AH10" t="e">
        <f>J15:J17,J21:J22,J26:J27</f>
        <v>#VALUE!</v>
      </c>
      <c r="AI10" t="e">
        <f>K15:K17,K21:K22,K26:K27</f>
        <v>#VALUE!</v>
      </c>
      <c r="AJ10" t="e">
        <f>L15:L17,L21:L22,L26:L27</f>
        <v>#VALUE!</v>
      </c>
      <c r="AK10" t="e">
        <f>M15:M17,M21:M22,M26:M27</f>
        <v>#VALUE!</v>
      </c>
      <c r="AL10" t="e">
        <f>N15:N17,N21:N22,N26:N27</f>
        <v>#VALUE!</v>
      </c>
      <c r="AM10" t="e">
        <f>O15:O17,O21:O22,O26:O27</f>
        <v>#VALUE!</v>
      </c>
      <c r="AN10" t="e">
        <f>P15:P17,P21:P22,P26:P27</f>
        <v>#VALUE!</v>
      </c>
      <c r="AO10" t="e">
        <f>Q15:Q17,Q21:Q22,Q26:Q27</f>
        <v>#VALUE!</v>
      </c>
      <c r="AP10" t="e">
        <f>R15:R17,R21:R22,R26:R27</f>
        <v>#VALUE!</v>
      </c>
      <c r="AQ10" t="e">
        <f>S15:S17,S21:S22,S26:S27</f>
        <v>#VALUE!</v>
      </c>
      <c r="AR10" t="e">
        <f>T15:T17,T21:T22,T26:T27</f>
        <v>#VALUE!</v>
      </c>
      <c r="AS10" t="e">
        <f>U15:U17,U21:U22,U26:U27</f>
        <v>#VALUE!</v>
      </c>
      <c r="AT10" t="e">
        <f>V15:V17,V21:V22,V26:V27</f>
        <v>#VALUE!</v>
      </c>
      <c r="AU10" t="e">
        <f>W15:W17,W21:W22,W26:W27</f>
        <v>#VALUE!</v>
      </c>
      <c r="AV10" t="e">
        <f>X15:X17,X21:X22,X26:X27</f>
        <v>#VALUE!</v>
      </c>
      <c r="AW10" t="e">
        <f>Y15:Y17,Y21:Y22,Y26:Y27</f>
        <v>#VALUE!</v>
      </c>
      <c r="AX10" t="e">
        <f>Z15:Z17,Z21:Z22,Z26:Z27</f>
        <v>#VALUE!</v>
      </c>
      <c r="AY10" t="e">
        <f>AA15:AA17,AA21:AA22,AA26:AA27</f>
        <v>#VALUE!</v>
      </c>
      <c r="AZ10" t="e">
        <f>AB15:AB17,AB21:AB22,AB26:AB27</f>
        <v>#VALUE!</v>
      </c>
      <c r="BA10" t="e">
        <f>AC15:AC17,AC21:AC22,AC26:AC27</f>
        <v>#VALUE!</v>
      </c>
    </row>
    <row r="11" spans="1:55" x14ac:dyDescent="0.25">
      <c r="A11" s="2" t="s">
        <v>15</v>
      </c>
      <c r="B11" s="2" t="s">
        <v>358</v>
      </c>
      <c r="C11" s="2" t="s">
        <v>350</v>
      </c>
      <c r="D11" s="2">
        <v>1</v>
      </c>
      <c r="E11" s="2" t="s">
        <v>239</v>
      </c>
      <c r="F11" s="2" t="s">
        <v>240</v>
      </c>
      <c r="G11" s="2" t="s">
        <v>351</v>
      </c>
      <c r="H11" s="2" t="s">
        <v>187</v>
      </c>
      <c r="I11" s="2">
        <v>5</v>
      </c>
      <c r="J11" s="8">
        <v>101.803909</v>
      </c>
      <c r="K11" s="2">
        <v>1.4975050000000001</v>
      </c>
      <c r="L11" s="2">
        <v>226.03680399999999</v>
      </c>
      <c r="M11" s="2">
        <v>19.935001</v>
      </c>
      <c r="N11" s="8">
        <v>4.4781258059547158</v>
      </c>
      <c r="O11" s="2">
        <v>9.9428524408422074</v>
      </c>
      <c r="P11" s="2">
        <v>65.010857000000001</v>
      </c>
      <c r="Q11" s="2">
        <v>3221.147461</v>
      </c>
      <c r="R11" s="2">
        <v>39.090000000000003</v>
      </c>
      <c r="S11" s="2">
        <v>10.7</v>
      </c>
      <c r="T11" s="20">
        <v>9.34</v>
      </c>
      <c r="U11" s="2">
        <v>128.800003</v>
      </c>
      <c r="V11" s="2">
        <v>2.2048718045108662</v>
      </c>
      <c r="W11" s="2">
        <v>1.3599999999999994</v>
      </c>
      <c r="X11" s="2" t="s">
        <v>19</v>
      </c>
      <c r="Y11" s="2">
        <v>510.29298799756799</v>
      </c>
      <c r="Z11" s="2" t="s">
        <v>10</v>
      </c>
      <c r="AA11" s="51"/>
      <c r="AB11" s="15"/>
      <c r="AC11" s="96">
        <f t="shared" si="0"/>
        <v>3.4121057870376736</v>
      </c>
    </row>
    <row r="12" spans="1:55" x14ac:dyDescent="0.25">
      <c r="A12" s="1" t="s">
        <v>17</v>
      </c>
      <c r="B12" s="1" t="s">
        <v>359</v>
      </c>
      <c r="C12" s="1" t="s">
        <v>350</v>
      </c>
      <c r="D12" s="1">
        <v>1</v>
      </c>
      <c r="E12" s="1" t="s">
        <v>239</v>
      </c>
      <c r="F12" s="1" t="s">
        <v>240</v>
      </c>
      <c r="G12" s="1" t="s">
        <v>176</v>
      </c>
      <c r="H12" s="1" t="s">
        <v>360</v>
      </c>
      <c r="I12" s="1">
        <v>6</v>
      </c>
      <c r="J12" s="7">
        <v>161.67517100000001</v>
      </c>
      <c r="K12" s="1">
        <v>0.79000599999999999</v>
      </c>
      <c r="L12" s="1">
        <v>218.92707799999999</v>
      </c>
      <c r="M12" s="1">
        <v>16.970001</v>
      </c>
      <c r="N12" s="7">
        <v>7.6790261562823687</v>
      </c>
      <c r="O12" s="1">
        <v>10.398298934104547</v>
      </c>
      <c r="P12" s="1">
        <v>211.007813</v>
      </c>
      <c r="Q12" s="1">
        <v>3132.1608890000002</v>
      </c>
      <c r="R12" s="1">
        <v>40.049999</v>
      </c>
      <c r="S12" s="1">
        <v>10.210000000000001</v>
      </c>
      <c r="T12" s="23">
        <v>8.8800000000000008</v>
      </c>
      <c r="U12" s="1">
        <v>121.900002</v>
      </c>
      <c r="V12" s="1">
        <v>2.1422406437985648</v>
      </c>
      <c r="W12" s="1">
        <v>1.33</v>
      </c>
      <c r="X12" s="1" t="s">
        <v>19</v>
      </c>
      <c r="Y12" s="1">
        <v>1881.036132874978</v>
      </c>
      <c r="Z12" s="1" t="s">
        <v>10</v>
      </c>
      <c r="AC12" s="96">
        <f t="shared" si="0"/>
        <v>5.8087220297163329</v>
      </c>
    </row>
    <row r="13" spans="1:55" x14ac:dyDescent="0.25">
      <c r="A13" s="1" t="s">
        <v>20</v>
      </c>
      <c r="B13" s="1" t="s">
        <v>361</v>
      </c>
      <c r="C13" s="1" t="s">
        <v>350</v>
      </c>
      <c r="D13" s="1">
        <v>1</v>
      </c>
      <c r="E13" s="1" t="s">
        <v>239</v>
      </c>
      <c r="F13" s="1" t="s">
        <v>240</v>
      </c>
      <c r="G13" s="1" t="s">
        <v>176</v>
      </c>
      <c r="H13" s="1" t="s">
        <v>177</v>
      </c>
      <c r="I13" s="1">
        <v>7</v>
      </c>
      <c r="J13" s="7">
        <v>214.437592</v>
      </c>
      <c r="K13" s="1">
        <v>1.0049950000000001</v>
      </c>
      <c r="L13" s="1">
        <v>305.74127199999998</v>
      </c>
      <c r="M13" s="1">
        <v>19.689999</v>
      </c>
      <c r="N13" s="7">
        <v>9.838971940744484</v>
      </c>
      <c r="O13" s="1">
        <v>14.028229697410175</v>
      </c>
      <c r="P13" s="1">
        <v>219.318161</v>
      </c>
      <c r="Q13" s="1">
        <v>4366.0253910000001</v>
      </c>
      <c r="R13" s="1">
        <v>39.740001999999997</v>
      </c>
      <c r="S13" s="1">
        <v>10.49</v>
      </c>
      <c r="T13" s="23">
        <v>9.07</v>
      </c>
      <c r="U13" s="1">
        <v>121</v>
      </c>
      <c r="V13" s="1">
        <v>2.0981194798719591</v>
      </c>
      <c r="W13" s="1">
        <v>1.42</v>
      </c>
      <c r="X13" s="1" t="s">
        <v>19</v>
      </c>
      <c r="Y13" s="1">
        <v>1849.1189890453345</v>
      </c>
      <c r="Z13" s="1" t="s">
        <v>10</v>
      </c>
      <c r="AC13" s="96">
        <f t="shared" si="0"/>
        <v>7.355518968159342</v>
      </c>
    </row>
    <row r="14" spans="1:55" x14ac:dyDescent="0.25">
      <c r="A14" s="1" t="s">
        <v>22</v>
      </c>
      <c r="B14" s="1" t="s">
        <v>362</v>
      </c>
      <c r="C14" s="1" t="s">
        <v>350</v>
      </c>
      <c r="D14" s="1">
        <v>1</v>
      </c>
      <c r="E14" s="1" t="s">
        <v>239</v>
      </c>
      <c r="F14" s="1" t="s">
        <v>240</v>
      </c>
      <c r="G14" s="1" t="s">
        <v>176</v>
      </c>
      <c r="H14" s="1" t="s">
        <v>178</v>
      </c>
      <c r="I14" s="1">
        <v>8</v>
      </c>
      <c r="J14" s="7">
        <v>212.565765</v>
      </c>
      <c r="K14" s="1">
        <v>0.96249600000000002</v>
      </c>
      <c r="L14" s="1">
        <v>295.63714599999997</v>
      </c>
      <c r="M14" s="1">
        <v>15.944996</v>
      </c>
      <c r="N14" s="7">
        <v>9.0691860910897919</v>
      </c>
      <c r="O14" s="1">
        <v>12.613453029525624</v>
      </c>
      <c r="P14" s="1">
        <v>226.40785199999999</v>
      </c>
      <c r="Q14" s="1">
        <v>4384.3579099999997</v>
      </c>
      <c r="R14" s="1">
        <v>39.619999</v>
      </c>
      <c r="S14" s="1">
        <v>10.63</v>
      </c>
      <c r="T14" s="23">
        <v>9.42</v>
      </c>
      <c r="U14" s="1">
        <v>121</v>
      </c>
      <c r="V14" s="1">
        <v>2.0262826444845525</v>
      </c>
      <c r="W14" s="1">
        <v>1.2100000000000009</v>
      </c>
      <c r="X14" s="1" t="s">
        <v>19</v>
      </c>
      <c r="Y14" s="1">
        <v>1709.0876049696499</v>
      </c>
      <c r="Z14" s="1" t="s">
        <v>10</v>
      </c>
      <c r="AC14" s="96">
        <f t="shared" si="0"/>
        <v>7.1220265746527573</v>
      </c>
    </row>
    <row r="15" spans="1:55" x14ac:dyDescent="0.25">
      <c r="A15" s="1" t="s">
        <v>25</v>
      </c>
      <c r="B15" s="1" t="s">
        <v>363</v>
      </c>
      <c r="C15" s="1" t="s">
        <v>350</v>
      </c>
      <c r="D15" s="1">
        <v>1</v>
      </c>
      <c r="E15" s="1" t="s">
        <v>239</v>
      </c>
      <c r="F15" s="1" t="s">
        <v>240</v>
      </c>
      <c r="G15" s="1" t="s">
        <v>176</v>
      </c>
      <c r="H15" s="1" t="s">
        <v>179</v>
      </c>
      <c r="I15" s="1">
        <v>9</v>
      </c>
      <c r="J15" s="7">
        <v>80.848961000000003</v>
      </c>
      <c r="K15" s="1">
        <v>1.1475040000000001</v>
      </c>
      <c r="L15" s="1">
        <v>133.984711</v>
      </c>
      <c r="M15" s="1">
        <v>19.950001</v>
      </c>
      <c r="N15" s="7">
        <v>3.1409501323372919</v>
      </c>
      <c r="O15" s="1">
        <v>5.2052529870683655</v>
      </c>
      <c r="P15" s="1">
        <v>66.333693999999994</v>
      </c>
      <c r="Q15" s="1">
        <v>1770.1861570000001</v>
      </c>
      <c r="R15" s="1">
        <v>38</v>
      </c>
      <c r="S15" s="1">
        <v>10.82</v>
      </c>
      <c r="T15" s="23">
        <v>10.08</v>
      </c>
      <c r="U15" s="1">
        <v>123.099998</v>
      </c>
      <c r="V15" s="1">
        <v>2.0086022021198828</v>
      </c>
      <c r="W15" s="1">
        <v>0.74000000000000021</v>
      </c>
      <c r="X15" s="1" t="s">
        <v>9</v>
      </c>
      <c r="Y15" s="1">
        <v>426.09751239711005</v>
      </c>
      <c r="Z15" s="1" t="s">
        <v>10</v>
      </c>
      <c r="AC15" s="96">
        <f t="shared" si="0"/>
        <v>2.7260108746922063</v>
      </c>
    </row>
    <row r="16" spans="1:55" x14ac:dyDescent="0.25">
      <c r="A16" s="1" t="s">
        <v>27</v>
      </c>
      <c r="B16" s="1" t="s">
        <v>364</v>
      </c>
      <c r="C16" s="1" t="s">
        <v>350</v>
      </c>
      <c r="D16" s="1">
        <v>1</v>
      </c>
      <c r="E16" s="1" t="s">
        <v>239</v>
      </c>
      <c r="F16" s="1" t="s">
        <v>240</v>
      </c>
      <c r="G16" s="1" t="s">
        <v>176</v>
      </c>
      <c r="H16" s="1" t="s">
        <v>180</v>
      </c>
      <c r="I16" s="1">
        <v>10</v>
      </c>
      <c r="J16" s="7">
        <v>150.075119</v>
      </c>
      <c r="K16" s="1">
        <v>0.99749500000000002</v>
      </c>
      <c r="L16" s="1">
        <v>168.41068999999999</v>
      </c>
      <c r="M16" s="1">
        <v>18.409996</v>
      </c>
      <c r="N16" s="7">
        <v>8.3345232836199479</v>
      </c>
      <c r="O16" s="1">
        <v>9.3528016260676825</v>
      </c>
      <c r="P16" s="1">
        <v>150.48814400000001</v>
      </c>
      <c r="Q16" s="1">
        <v>2438.599365</v>
      </c>
      <c r="R16" s="1">
        <v>39.779998999999997</v>
      </c>
      <c r="S16" s="1">
        <v>10.3</v>
      </c>
      <c r="T16" s="23">
        <v>8.24</v>
      </c>
      <c r="U16" s="1">
        <v>122.400002</v>
      </c>
      <c r="V16" s="1">
        <v>2.3338313141293194</v>
      </c>
      <c r="W16" s="1">
        <v>2.0600000000000005</v>
      </c>
      <c r="X16" s="1" t="s">
        <v>19</v>
      </c>
      <c r="Y16" s="1">
        <v>1690.4249406296094</v>
      </c>
      <c r="Z16" s="1" t="s">
        <v>10</v>
      </c>
      <c r="AC16" s="96">
        <f t="shared" si="0"/>
        <v>5.3340949015167656</v>
      </c>
    </row>
    <row r="17" spans="1:29" x14ac:dyDescent="0.25">
      <c r="A17" s="1" t="s">
        <v>29</v>
      </c>
      <c r="B17" s="1" t="s">
        <v>365</v>
      </c>
      <c r="C17" s="1" t="s">
        <v>350</v>
      </c>
      <c r="D17" s="1">
        <v>1</v>
      </c>
      <c r="E17" s="1" t="s">
        <v>239</v>
      </c>
      <c r="F17" s="1" t="s">
        <v>240</v>
      </c>
      <c r="G17" s="1" t="s">
        <v>176</v>
      </c>
      <c r="H17" s="1" t="s">
        <v>181</v>
      </c>
      <c r="I17" s="1">
        <v>11</v>
      </c>
      <c r="J17" s="7">
        <v>148.578339</v>
      </c>
      <c r="K17" s="1">
        <v>0.98249600000000004</v>
      </c>
      <c r="L17" s="1">
        <v>153.06868</v>
      </c>
      <c r="M17" s="1">
        <v>10.934998</v>
      </c>
      <c r="N17" s="7">
        <v>7.2276603386501739</v>
      </c>
      <c r="O17" s="1">
        <v>7.4460950026203694</v>
      </c>
      <c r="P17" s="1">
        <v>153.373245</v>
      </c>
      <c r="Q17" s="1">
        <v>2229.765625</v>
      </c>
      <c r="R17" s="1">
        <v>40</v>
      </c>
      <c r="S17" s="1">
        <v>9.8000000000000007</v>
      </c>
      <c r="T17" s="23">
        <v>8.7799999999999994</v>
      </c>
      <c r="U17" s="1">
        <v>124.199997</v>
      </c>
      <c r="V17" s="1">
        <v>2.2102789898917998</v>
      </c>
      <c r="W17" s="1">
        <v>1.0200000000000014</v>
      </c>
      <c r="X17" s="1" t="s">
        <v>19</v>
      </c>
      <c r="Y17" s="1">
        <v>1416.270065387997</v>
      </c>
      <c r="Z17" s="1" t="s">
        <v>10</v>
      </c>
      <c r="AC17" s="96">
        <f t="shared" si="0"/>
        <v>5.8014241071428563</v>
      </c>
    </row>
    <row r="18" spans="1:29" x14ac:dyDescent="0.25">
      <c r="A18" s="1" t="s">
        <v>31</v>
      </c>
      <c r="B18" s="1" t="s">
        <v>366</v>
      </c>
      <c r="C18" s="1" t="s">
        <v>350</v>
      </c>
      <c r="D18" s="1">
        <v>1</v>
      </c>
      <c r="E18" s="1" t="s">
        <v>239</v>
      </c>
      <c r="F18" s="1" t="s">
        <v>240</v>
      </c>
      <c r="G18" s="1" t="s">
        <v>176</v>
      </c>
      <c r="H18" s="1" t="s">
        <v>367</v>
      </c>
      <c r="I18" s="1">
        <v>12</v>
      </c>
      <c r="J18" s="7">
        <v>200.21731600000001</v>
      </c>
      <c r="K18" s="1">
        <v>0.93</v>
      </c>
      <c r="L18" s="1">
        <v>242.50140400000001</v>
      </c>
      <c r="M18" s="1">
        <v>19.970005</v>
      </c>
      <c r="N18" s="7">
        <v>8.5991763672508661</v>
      </c>
      <c r="O18" s="1">
        <v>10.415244714907448</v>
      </c>
      <c r="P18" s="1">
        <v>219.734802</v>
      </c>
      <c r="Q18" s="1">
        <v>3508.505615</v>
      </c>
      <c r="R18" s="1">
        <v>39.610000999999997</v>
      </c>
      <c r="S18" s="1">
        <v>10.4</v>
      </c>
      <c r="T18" s="23">
        <v>9.39</v>
      </c>
      <c r="U18" s="1">
        <v>126.300003</v>
      </c>
      <c r="V18" s="1">
        <v>2.1223300954845428</v>
      </c>
      <c r="W18" s="1">
        <v>1.0099999999999998</v>
      </c>
      <c r="X18" s="1" t="s">
        <v>19</v>
      </c>
      <c r="Y18" s="1">
        <v>1675.0864486604626</v>
      </c>
      <c r="Z18" s="1" t="s">
        <v>10</v>
      </c>
      <c r="AC18" s="96">
        <f t="shared" si="0"/>
        <v>7.0100539808698237</v>
      </c>
    </row>
    <row r="19" spans="1:29" x14ac:dyDescent="0.25">
      <c r="A19" s="1" t="s">
        <v>33</v>
      </c>
      <c r="B19" s="1" t="s">
        <v>368</v>
      </c>
      <c r="C19" s="1" t="s">
        <v>350</v>
      </c>
      <c r="D19" s="1">
        <v>1</v>
      </c>
      <c r="E19" s="1" t="s">
        <v>239</v>
      </c>
      <c r="F19" s="1" t="s">
        <v>240</v>
      </c>
      <c r="G19" s="1" t="s">
        <v>176</v>
      </c>
      <c r="H19" s="1" t="s">
        <v>182</v>
      </c>
      <c r="I19" s="1">
        <v>13</v>
      </c>
      <c r="J19" s="7">
        <v>135.10730000000001</v>
      </c>
      <c r="K19" s="1">
        <v>1.387505</v>
      </c>
      <c r="L19" s="1">
        <v>288.15325899999999</v>
      </c>
      <c r="M19" s="1">
        <v>19.712502000000001</v>
      </c>
      <c r="N19" s="7">
        <v>6.6901284138248336</v>
      </c>
      <c r="O19" s="1">
        <v>14.268528092650259</v>
      </c>
      <c r="P19" s="1">
        <v>95.433075000000002</v>
      </c>
      <c r="Q19" s="1">
        <v>3963.6267090000001</v>
      </c>
      <c r="R19" s="1">
        <v>39.93</v>
      </c>
      <c r="S19" s="1">
        <v>10.16</v>
      </c>
      <c r="T19" s="23">
        <v>8.7100000000000009</v>
      </c>
      <c r="U19" s="1">
        <v>120.099998</v>
      </c>
      <c r="V19" s="1">
        <v>2.1582688979537381</v>
      </c>
      <c r="W19" s="1">
        <v>1.4499999999999993</v>
      </c>
      <c r="X19" s="1" t="s">
        <v>19</v>
      </c>
      <c r="Y19" s="1">
        <v>904.24299102749251</v>
      </c>
      <c r="Z19" s="1" t="s">
        <v>10</v>
      </c>
      <c r="AC19" s="96">
        <f t="shared" si="0"/>
        <v>4.9168091151734519</v>
      </c>
    </row>
    <row r="20" spans="1:29" x14ac:dyDescent="0.25">
      <c r="A20" s="1" t="s">
        <v>35</v>
      </c>
      <c r="B20" s="1" t="s">
        <v>369</v>
      </c>
      <c r="C20" s="1" t="s">
        <v>350</v>
      </c>
      <c r="D20" s="1">
        <v>1</v>
      </c>
      <c r="E20" s="1" t="s">
        <v>239</v>
      </c>
      <c r="F20" s="1" t="s">
        <v>240</v>
      </c>
      <c r="G20" s="1" t="s">
        <v>176</v>
      </c>
      <c r="H20" s="1" t="s">
        <v>183</v>
      </c>
      <c r="I20" s="1">
        <v>14</v>
      </c>
      <c r="J20" s="7">
        <v>197.59794600000001</v>
      </c>
      <c r="K20" s="1">
        <v>0.92750299999999997</v>
      </c>
      <c r="L20" s="1">
        <v>275.05639600000001</v>
      </c>
      <c r="M20" s="1">
        <v>19.802505</v>
      </c>
      <c r="N20" s="7">
        <v>9.2171816877843966</v>
      </c>
      <c r="O20" s="1">
        <v>12.830319482770197</v>
      </c>
      <c r="P20" s="1">
        <v>218.62858600000001</v>
      </c>
      <c r="Q20" s="1">
        <v>3779.7380370000001</v>
      </c>
      <c r="R20" s="1">
        <v>39.700001</v>
      </c>
      <c r="S20" s="1">
        <v>10.210000000000001</v>
      </c>
      <c r="T20" s="23">
        <v>9</v>
      </c>
      <c r="U20" s="1">
        <v>115.699997</v>
      </c>
      <c r="V20" s="1">
        <v>2.0238593983634634</v>
      </c>
      <c r="W20" s="1">
        <v>1.2100000000000009</v>
      </c>
      <c r="X20" s="1" t="s">
        <v>19</v>
      </c>
      <c r="Y20" s="1">
        <v>1888.5518315779084</v>
      </c>
      <c r="Z20" s="1" t="s">
        <v>10</v>
      </c>
      <c r="AC20" s="96">
        <f t="shared" si="0"/>
        <v>7.1619565683864703</v>
      </c>
    </row>
    <row r="21" spans="1:29" x14ac:dyDescent="0.25">
      <c r="A21" s="1" t="s">
        <v>149</v>
      </c>
      <c r="B21" s="1" t="s">
        <v>370</v>
      </c>
      <c r="C21" s="1" t="s">
        <v>350</v>
      </c>
      <c r="D21" s="1">
        <v>1</v>
      </c>
      <c r="E21" s="1" t="s">
        <v>239</v>
      </c>
      <c r="F21" s="1" t="s">
        <v>240</v>
      </c>
      <c r="G21" s="1" t="s">
        <v>176</v>
      </c>
      <c r="H21" s="1" t="s">
        <v>184</v>
      </c>
      <c r="I21" s="1">
        <v>15</v>
      </c>
      <c r="J21" s="7">
        <v>99.932929999999999</v>
      </c>
      <c r="K21" s="1">
        <v>0.76999399999999996</v>
      </c>
      <c r="L21" s="1">
        <v>138.10086100000001</v>
      </c>
      <c r="M21" s="1">
        <v>19.912495</v>
      </c>
      <c r="N21" s="7">
        <v>4.4813968948452088</v>
      </c>
      <c r="O21" s="1">
        <v>6.1930013426089854</v>
      </c>
      <c r="P21" s="1">
        <v>129.90347299999999</v>
      </c>
      <c r="Q21" s="1">
        <v>1965.506226</v>
      </c>
      <c r="R21" s="1">
        <v>40.040000999999997</v>
      </c>
      <c r="S21" s="1">
        <v>10.51</v>
      </c>
      <c r="T21" s="23">
        <v>9.14</v>
      </c>
      <c r="U21" s="1">
        <v>125.699997</v>
      </c>
      <c r="V21" s="1">
        <v>2.1467180566397417</v>
      </c>
      <c r="W21" s="1">
        <v>1.3699999999999992</v>
      </c>
      <c r="X21" s="1" t="s">
        <v>19</v>
      </c>
      <c r="Y21" s="1">
        <v>1062.2533368502395</v>
      </c>
      <c r="Z21" s="1" t="s">
        <v>10</v>
      </c>
      <c r="AC21" s="96">
        <f t="shared" si="0"/>
        <v>3.3892247430213343</v>
      </c>
    </row>
    <row r="22" spans="1:29" x14ac:dyDescent="0.25">
      <c r="A22" s="1" t="s">
        <v>38</v>
      </c>
      <c r="B22" s="1" t="s">
        <v>371</v>
      </c>
      <c r="C22" s="1" t="s">
        <v>350</v>
      </c>
      <c r="D22" s="1">
        <v>1</v>
      </c>
      <c r="E22" s="1" t="s">
        <v>239</v>
      </c>
      <c r="F22" s="1" t="s">
        <v>240</v>
      </c>
      <c r="G22" s="1" t="s">
        <v>176</v>
      </c>
      <c r="H22" s="1" t="s">
        <v>185</v>
      </c>
      <c r="I22" s="1">
        <v>16</v>
      </c>
      <c r="J22" s="7">
        <v>92.449020000000004</v>
      </c>
      <c r="K22" s="1">
        <v>0.75749500000000003</v>
      </c>
      <c r="L22" s="1">
        <v>122.758858</v>
      </c>
      <c r="M22" s="1">
        <v>19.869994999999999</v>
      </c>
      <c r="N22" s="7">
        <v>4.2155807953272575</v>
      </c>
      <c r="O22" s="1">
        <v>5.5976784203997605</v>
      </c>
      <c r="P22" s="1">
        <v>122.36919399999999</v>
      </c>
      <c r="Q22" s="1">
        <v>1686.1560059999999</v>
      </c>
      <c r="R22" s="1">
        <v>39.549999</v>
      </c>
      <c r="S22" s="1">
        <v>10.35</v>
      </c>
      <c r="T22" s="23">
        <v>9.1199999999999992</v>
      </c>
      <c r="U22" s="1">
        <v>121.900002</v>
      </c>
      <c r="V22" s="1">
        <v>2.1122358766484552</v>
      </c>
      <c r="W22" s="1">
        <v>1.2300000000000004</v>
      </c>
      <c r="X22" s="1" t="s">
        <v>19</v>
      </c>
      <c r="Y22" s="1">
        <v>1019.7204203908485</v>
      </c>
      <c r="Z22" s="1" t="s">
        <v>10</v>
      </c>
      <c r="AC22" s="96">
        <f t="shared" si="0"/>
        <v>3.2731536633561333</v>
      </c>
    </row>
    <row r="23" spans="1:29" x14ac:dyDescent="0.25">
      <c r="A23" s="1" t="s">
        <v>40</v>
      </c>
      <c r="B23" s="1" t="s">
        <v>372</v>
      </c>
      <c r="C23" s="1" t="s">
        <v>350</v>
      </c>
      <c r="D23" s="1">
        <v>1</v>
      </c>
      <c r="E23" s="1" t="s">
        <v>239</v>
      </c>
      <c r="F23" s="1" t="s">
        <v>240</v>
      </c>
      <c r="G23" s="1" t="s">
        <v>176</v>
      </c>
      <c r="H23" s="1" t="s">
        <v>373</v>
      </c>
      <c r="I23" s="1">
        <v>17</v>
      </c>
      <c r="J23" s="7">
        <v>170.281677</v>
      </c>
      <c r="K23" s="1">
        <v>0.76750700000000005</v>
      </c>
      <c r="L23" s="1">
        <v>206.20443700000001</v>
      </c>
      <c r="M23" s="1">
        <v>19.075005000000001</v>
      </c>
      <c r="N23" s="7">
        <v>8.6261368169296926</v>
      </c>
      <c r="O23" s="1">
        <v>10.445913601261747</v>
      </c>
      <c r="P23" s="1">
        <v>228.54019199999999</v>
      </c>
      <c r="Q23" s="1">
        <v>2986.82251</v>
      </c>
      <c r="R23" s="1">
        <v>39.849997999999999</v>
      </c>
      <c r="S23" s="1">
        <v>11.35</v>
      </c>
      <c r="T23" s="23">
        <v>8.6199999999999992</v>
      </c>
      <c r="U23" s="1">
        <v>124.400002</v>
      </c>
      <c r="V23" s="1">
        <v>2.2634183627155564</v>
      </c>
      <c r="W23" s="1">
        <v>2.7300000000000004</v>
      </c>
      <c r="X23" s="1" t="s">
        <v>19</v>
      </c>
      <c r="Y23" s="1">
        <v>2238.4762718517659</v>
      </c>
      <c r="Z23" s="1" t="s">
        <v>10</v>
      </c>
      <c r="AC23" s="96">
        <f t="shared" si="0"/>
        <v>4.9755277261337927</v>
      </c>
    </row>
    <row r="24" spans="1:29" x14ac:dyDescent="0.25">
      <c r="A24" s="1" t="s">
        <v>42</v>
      </c>
      <c r="B24" s="1" t="s">
        <v>374</v>
      </c>
      <c r="C24" s="1" t="s">
        <v>350</v>
      </c>
      <c r="D24" s="1">
        <v>1</v>
      </c>
      <c r="E24" s="1" t="s">
        <v>239</v>
      </c>
      <c r="F24" s="1" t="s">
        <v>240</v>
      </c>
      <c r="G24" s="1" t="s">
        <v>176</v>
      </c>
      <c r="H24" s="1" t="s">
        <v>186</v>
      </c>
      <c r="I24" s="1">
        <v>18</v>
      </c>
      <c r="J24" s="7">
        <v>218.178696</v>
      </c>
      <c r="K24" s="1">
        <v>0.93499500000000002</v>
      </c>
      <c r="L24" s="1">
        <v>314.346924</v>
      </c>
      <c r="M24" s="1">
        <v>18.355</v>
      </c>
      <c r="N24" s="7">
        <v>9.3387251942624712</v>
      </c>
      <c r="O24" s="1">
        <v>13.455023761337864</v>
      </c>
      <c r="P24" s="1">
        <v>239.66168200000001</v>
      </c>
      <c r="Q24" s="1">
        <v>4319.8540039999998</v>
      </c>
      <c r="R24" s="1">
        <v>39.830002</v>
      </c>
      <c r="S24" s="1">
        <v>11.29</v>
      </c>
      <c r="T24" s="23">
        <v>9.3800000000000008</v>
      </c>
      <c r="U24" s="1">
        <v>131.39999399999999</v>
      </c>
      <c r="V24" s="1">
        <v>2.1981746550297276</v>
      </c>
      <c r="W24" s="1">
        <v>1.9099999999999984</v>
      </c>
      <c r="X24" s="1" t="s">
        <v>19</v>
      </c>
      <c r="Y24" s="1">
        <v>1822.7191997991399</v>
      </c>
      <c r="Z24" s="1" t="s">
        <v>10</v>
      </c>
      <c r="AC24" s="96">
        <f t="shared" si="0"/>
        <v>6.4462239405610458</v>
      </c>
    </row>
    <row r="25" spans="1:29" x14ac:dyDescent="0.25">
      <c r="A25" s="1" t="s">
        <v>44</v>
      </c>
      <c r="B25" s="1" t="s">
        <v>375</v>
      </c>
      <c r="C25" s="1" t="s">
        <v>350</v>
      </c>
      <c r="D25" s="1">
        <v>1</v>
      </c>
      <c r="E25" s="1" t="s">
        <v>239</v>
      </c>
      <c r="F25" s="1" t="s">
        <v>240</v>
      </c>
      <c r="G25" s="1" t="s">
        <v>176</v>
      </c>
      <c r="H25" s="1" t="s">
        <v>187</v>
      </c>
      <c r="I25" s="1">
        <v>19</v>
      </c>
      <c r="J25" s="7">
        <v>215.559326</v>
      </c>
      <c r="K25" s="1">
        <v>0.96249899999999999</v>
      </c>
      <c r="L25" s="1">
        <v>276.92739899999998</v>
      </c>
      <c r="M25" s="1">
        <v>19.474997999999999</v>
      </c>
      <c r="N25" s="7">
        <v>8.4551199854223569</v>
      </c>
      <c r="O25" s="1">
        <v>10.862227254300892</v>
      </c>
      <c r="P25" s="1">
        <v>229.75920099999999</v>
      </c>
      <c r="Q25" s="1">
        <v>4270.5615230000003</v>
      </c>
      <c r="R25" s="1">
        <v>39.900002000000001</v>
      </c>
      <c r="S25" s="1">
        <v>11.45</v>
      </c>
      <c r="T25" s="23">
        <v>9.7899999999999991</v>
      </c>
      <c r="U25" s="1">
        <v>125.5</v>
      </c>
      <c r="V25" s="1">
        <v>2.0080204614779018</v>
      </c>
      <c r="W25" s="1">
        <v>1.6600000000000001</v>
      </c>
      <c r="X25" s="1" t="s">
        <v>19</v>
      </c>
      <c r="Y25" s="1">
        <v>1534.2351488982881</v>
      </c>
      <c r="Z25" s="1" t="s">
        <v>10</v>
      </c>
      <c r="AC25" s="96">
        <f t="shared" si="0"/>
        <v>6.1812197738015593</v>
      </c>
    </row>
    <row r="26" spans="1:29" x14ac:dyDescent="0.25">
      <c r="A26" s="1" t="s">
        <v>46</v>
      </c>
      <c r="B26" s="1" t="s">
        <v>376</v>
      </c>
      <c r="C26" s="1" t="s">
        <v>350</v>
      </c>
      <c r="D26" s="1">
        <v>1</v>
      </c>
      <c r="E26" s="1" t="s">
        <v>239</v>
      </c>
      <c r="F26" s="1" t="s">
        <v>240</v>
      </c>
      <c r="G26" s="1" t="s">
        <v>176</v>
      </c>
      <c r="H26" s="1" t="s">
        <v>188</v>
      </c>
      <c r="I26" s="1">
        <v>20</v>
      </c>
      <c r="J26" s="7">
        <v>151.946091</v>
      </c>
      <c r="K26" s="1">
        <v>0.90999600000000003</v>
      </c>
      <c r="L26" s="1">
        <v>162.42356899999999</v>
      </c>
      <c r="M26" s="1">
        <v>17.897494999999999</v>
      </c>
      <c r="N26" s="7">
        <v>6.7982306426368009</v>
      </c>
      <c r="O26" s="1">
        <v>7.2670042157401253</v>
      </c>
      <c r="P26" s="1">
        <v>170.173508</v>
      </c>
      <c r="Q26" s="1">
        <v>2137.9372560000002</v>
      </c>
      <c r="R26" s="1">
        <v>39.869999</v>
      </c>
      <c r="S26" s="1">
        <v>10.78</v>
      </c>
      <c r="T26" s="23">
        <v>9.17</v>
      </c>
      <c r="U26" s="1">
        <v>128</v>
      </c>
      <c r="V26" s="1">
        <v>2.1881365803780839</v>
      </c>
      <c r="W26" s="1">
        <v>1.6099999999999994</v>
      </c>
      <c r="X26" s="1" t="s">
        <v>19</v>
      </c>
      <c r="Y26" s="1">
        <v>1383.814026977931</v>
      </c>
      <c r="Z26" s="1" t="s">
        <v>10</v>
      </c>
      <c r="AC26" s="96">
        <f t="shared" si="0"/>
        <v>4.9192290461414299</v>
      </c>
    </row>
    <row r="27" spans="1:29" ht="15.75" thickBot="1" x14ac:dyDescent="0.3">
      <c r="A27" s="17" t="s">
        <v>48</v>
      </c>
      <c r="B27" s="17" t="s">
        <v>377</v>
      </c>
      <c r="C27" s="17" t="s">
        <v>350</v>
      </c>
      <c r="D27" s="17">
        <v>1</v>
      </c>
      <c r="E27" s="17" t="s">
        <v>239</v>
      </c>
      <c r="F27" s="17" t="s">
        <v>240</v>
      </c>
      <c r="G27" s="17" t="s">
        <v>176</v>
      </c>
      <c r="H27" s="17" t="s">
        <v>189</v>
      </c>
      <c r="I27" s="17">
        <v>21</v>
      </c>
      <c r="J27" s="18">
        <v>130.24276699999999</v>
      </c>
      <c r="K27" s="17">
        <v>0.66000400000000004</v>
      </c>
      <c r="L27" s="17">
        <v>154.56546</v>
      </c>
      <c r="M27" s="17">
        <v>17.575001</v>
      </c>
      <c r="N27" s="18">
        <v>6.2327298572366132</v>
      </c>
      <c r="O27" s="17">
        <v>7.3966852795711215</v>
      </c>
      <c r="P27" s="17">
        <v>202.95413199999999</v>
      </c>
      <c r="Q27" s="17">
        <v>2193.2092290000001</v>
      </c>
      <c r="R27" s="17">
        <v>39.840000000000003</v>
      </c>
      <c r="S27" s="17">
        <v>10.96</v>
      </c>
      <c r="T27" s="21">
        <v>8.8699999999999992</v>
      </c>
      <c r="U27" s="17">
        <v>129.199997</v>
      </c>
      <c r="V27" s="17">
        <v>2.2850703299386952</v>
      </c>
      <c r="W27" s="17">
        <v>2.0900000000000016</v>
      </c>
      <c r="X27" s="17" t="s">
        <v>19</v>
      </c>
      <c r="Y27" s="17">
        <v>1824.9363303629957</v>
      </c>
      <c r="Z27" s="17" t="s">
        <v>10</v>
      </c>
      <c r="AA27" s="52"/>
      <c r="AB27" s="54"/>
      <c r="AC27" s="96">
        <f t="shared" si="0"/>
        <v>4.0822954714624116</v>
      </c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7"/>
      <c r="K28" s="1"/>
      <c r="L28" s="1"/>
      <c r="M28" s="1"/>
      <c r="N28" s="7"/>
      <c r="O28" s="1"/>
      <c r="P28" s="1"/>
      <c r="Q28" s="1"/>
      <c r="R28" s="1"/>
      <c r="S28" s="1"/>
      <c r="T28" s="23"/>
      <c r="U28" s="1"/>
      <c r="V28" s="1"/>
      <c r="W28" s="1"/>
      <c r="X28" s="1"/>
      <c r="Y28" s="1"/>
      <c r="Z28" s="1"/>
      <c r="AC28" s="7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7"/>
      <c r="K29" s="1"/>
      <c r="L29" s="1"/>
      <c r="M29" s="1"/>
      <c r="N29" s="7"/>
      <c r="O29" s="1"/>
      <c r="P29" s="1"/>
      <c r="Q29" s="1"/>
      <c r="R29" s="1"/>
      <c r="S29" s="1"/>
      <c r="T29" s="23"/>
      <c r="U29" s="1"/>
      <c r="V29" s="1"/>
      <c r="W29" s="1"/>
      <c r="X29" s="1"/>
      <c r="Y29" s="1"/>
      <c r="Z29" s="1"/>
      <c r="AC29" s="7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7"/>
      <c r="K30" s="1"/>
      <c r="L30" s="1"/>
      <c r="M30" s="1"/>
      <c r="N30" s="7"/>
      <c r="O30" s="1"/>
      <c r="P30" s="1"/>
      <c r="Q30" s="1"/>
      <c r="R30" s="1"/>
      <c r="S30" s="1"/>
      <c r="T30" s="23"/>
      <c r="U30" s="1"/>
      <c r="V30" s="1"/>
      <c r="W30" s="1"/>
      <c r="X30" s="1"/>
      <c r="Y30" s="1"/>
      <c r="Z30" s="1"/>
      <c r="AC30" s="7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7"/>
      <c r="K31" s="1"/>
      <c r="L31" s="1"/>
      <c r="M31" s="1"/>
      <c r="N31" s="7"/>
      <c r="O31" s="1"/>
      <c r="P31" s="1"/>
      <c r="Q31" s="1"/>
      <c r="R31" s="1"/>
      <c r="S31" s="1"/>
      <c r="T31" s="23"/>
      <c r="U31" s="1"/>
      <c r="V31" s="1"/>
      <c r="W31" s="1"/>
      <c r="X31" s="1"/>
      <c r="Y31" s="1"/>
      <c r="Z31" s="1"/>
      <c r="AC31" s="7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7"/>
      <c r="K32" s="1"/>
      <c r="L32" s="1"/>
      <c r="M32" s="1"/>
      <c r="N32" s="7"/>
      <c r="O32" s="1"/>
      <c r="P32" s="1"/>
      <c r="Q32" s="1"/>
      <c r="R32" s="1"/>
      <c r="S32" s="1"/>
      <c r="T32" s="23"/>
      <c r="U32" s="1"/>
      <c r="V32" s="1"/>
      <c r="W32" s="1"/>
      <c r="X32" s="1"/>
      <c r="Y32" s="1"/>
      <c r="Z32" s="1"/>
      <c r="AC32" s="7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7"/>
      <c r="K33" s="1"/>
      <c r="L33" s="1"/>
      <c r="M33" s="1"/>
      <c r="N33" s="7"/>
      <c r="O33" s="1"/>
      <c r="P33" s="1"/>
      <c r="Q33" s="1"/>
      <c r="R33" s="1"/>
      <c r="S33" s="1"/>
      <c r="T33" s="23"/>
      <c r="U33" s="1"/>
      <c r="V33" s="1"/>
      <c r="W33" s="1"/>
      <c r="X33" s="1"/>
      <c r="Y33" s="1"/>
      <c r="Z33" s="1"/>
      <c r="AC33" s="7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7"/>
      <c r="K34" s="1"/>
      <c r="L34" s="1"/>
      <c r="M34" s="1"/>
      <c r="N34" s="7"/>
      <c r="O34" s="1"/>
      <c r="P34" s="1"/>
      <c r="Q34" s="1"/>
      <c r="R34" s="1"/>
      <c r="S34" s="1"/>
      <c r="T34" s="23"/>
      <c r="U34" s="1"/>
      <c r="V34" s="1"/>
      <c r="W34" s="1"/>
      <c r="X34" s="1"/>
      <c r="Y34" s="1"/>
      <c r="Z34" s="1"/>
      <c r="AC34" s="7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7"/>
      <c r="K35" s="1"/>
      <c r="L35" s="1"/>
      <c r="M35" s="1"/>
      <c r="N35" s="7"/>
      <c r="O35" s="1"/>
      <c r="P35" s="1"/>
      <c r="Q35" s="1"/>
      <c r="R35" s="1"/>
      <c r="S35" s="1"/>
      <c r="T35" s="23"/>
      <c r="U35" s="1"/>
      <c r="V35" s="1"/>
      <c r="W35" s="1"/>
      <c r="X35" s="1"/>
      <c r="Y35" s="1"/>
      <c r="Z35" s="1"/>
      <c r="AC35" s="7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7"/>
      <c r="K36" s="1"/>
      <c r="L36" s="1"/>
      <c r="M36" s="1"/>
      <c r="N36" s="7"/>
      <c r="O36" s="1"/>
      <c r="P36" s="1"/>
      <c r="Q36" s="1"/>
      <c r="R36" s="1"/>
      <c r="S36" s="1"/>
      <c r="T36" s="23"/>
      <c r="U36" s="1"/>
      <c r="V36" s="1"/>
      <c r="W36" s="1"/>
      <c r="X36" s="1"/>
      <c r="Y36" s="1"/>
      <c r="Z36" s="1"/>
      <c r="AC36" s="7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7"/>
      <c r="K37" s="1"/>
      <c r="L37" s="1"/>
      <c r="M37" s="1"/>
      <c r="N37" s="7"/>
      <c r="O37" s="1"/>
      <c r="P37" s="1"/>
      <c r="Q37" s="1"/>
      <c r="R37" s="1"/>
      <c r="S37" s="1"/>
      <c r="T37" s="23"/>
      <c r="U37" s="1"/>
      <c r="V37" s="1"/>
      <c r="W37" s="1"/>
      <c r="X37" s="1"/>
      <c r="Y37" s="1"/>
      <c r="Z37" s="1"/>
      <c r="AC37" s="7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7"/>
      <c r="K38" s="1"/>
      <c r="L38" s="1"/>
      <c r="M38" s="1"/>
      <c r="N38" s="7"/>
      <c r="O38" s="1"/>
      <c r="P38" s="1"/>
      <c r="Q38" s="1"/>
      <c r="R38" s="1"/>
      <c r="S38" s="1"/>
      <c r="T38" s="23"/>
      <c r="U38" s="1"/>
      <c r="V38" s="1"/>
      <c r="W38" s="1"/>
      <c r="X38" s="1"/>
      <c r="Y38" s="1"/>
      <c r="Z38" s="1"/>
      <c r="AC38" s="7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7"/>
      <c r="K39" s="1"/>
      <c r="L39" s="1"/>
      <c r="M39" s="1"/>
      <c r="N39" s="7"/>
      <c r="O39" s="1"/>
      <c r="P39" s="1"/>
      <c r="Q39" s="1"/>
      <c r="R39" s="1"/>
      <c r="S39" s="1"/>
      <c r="T39" s="23"/>
      <c r="U39" s="1"/>
      <c r="V39" s="1"/>
      <c r="W39" s="1"/>
      <c r="X39" s="1"/>
      <c r="Y39" s="1"/>
      <c r="Z39" s="1"/>
      <c r="AC39" s="7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7"/>
      <c r="K40" s="1"/>
      <c r="L40" s="1"/>
      <c r="M40" s="1"/>
      <c r="N40" s="7"/>
      <c r="O40" s="1"/>
      <c r="P40" s="1"/>
      <c r="Q40" s="1"/>
      <c r="R40" s="1"/>
      <c r="S40" s="1"/>
      <c r="T40" s="23"/>
      <c r="U40" s="1"/>
      <c r="V40" s="1"/>
      <c r="W40" s="1"/>
      <c r="X40" s="1"/>
      <c r="Y40" s="1"/>
      <c r="Z40" s="1"/>
      <c r="AC40" s="7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7"/>
      <c r="K41" s="1"/>
      <c r="L41" s="1"/>
      <c r="M41" s="1"/>
      <c r="N41" s="7"/>
      <c r="O41" s="1"/>
      <c r="P41" s="1"/>
      <c r="Q41" s="1"/>
      <c r="R41" s="1"/>
      <c r="S41" s="1"/>
      <c r="T41" s="23"/>
      <c r="U41" s="1"/>
      <c r="V41" s="1"/>
      <c r="W41" s="1"/>
      <c r="X41" s="1"/>
      <c r="Y41" s="1"/>
      <c r="Z41" s="1"/>
      <c r="AC41" s="7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7"/>
      <c r="K42" s="1"/>
      <c r="L42" s="1"/>
      <c r="M42" s="1"/>
      <c r="N42" s="7"/>
      <c r="O42" s="1"/>
      <c r="P42" s="1"/>
      <c r="Q42" s="1"/>
      <c r="R42" s="1"/>
      <c r="S42" s="1"/>
      <c r="T42" s="23"/>
      <c r="U42" s="1"/>
      <c r="V42" s="1"/>
      <c r="W42" s="1"/>
      <c r="X42" s="1"/>
      <c r="Y42" s="1"/>
      <c r="Z42" s="1"/>
      <c r="AC42" s="7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7"/>
      <c r="K43" s="1"/>
      <c r="L43" s="1"/>
      <c r="M43" s="1"/>
      <c r="N43" s="7"/>
      <c r="O43" s="1"/>
      <c r="P43" s="1"/>
      <c r="Q43" s="1"/>
      <c r="R43" s="1"/>
      <c r="S43" s="1"/>
      <c r="T43" s="23"/>
      <c r="U43" s="1"/>
      <c r="V43" s="1"/>
      <c r="W43" s="1"/>
      <c r="X43" s="1"/>
      <c r="Y43" s="1"/>
      <c r="Z43" s="1"/>
      <c r="AC43" s="7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7"/>
      <c r="K44" s="1"/>
      <c r="L44" s="1"/>
      <c r="M44" s="1"/>
      <c r="N44" s="7"/>
      <c r="O44" s="1"/>
      <c r="P44" s="1"/>
      <c r="Q44" s="1"/>
      <c r="R44" s="1"/>
      <c r="S44" s="1"/>
      <c r="T44" s="23"/>
      <c r="U44" s="1"/>
      <c r="V44" s="1"/>
      <c r="W44" s="1"/>
      <c r="X44" s="1"/>
      <c r="Y44" s="1"/>
      <c r="Z44" s="1"/>
      <c r="AC44" s="7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7"/>
      <c r="K45" s="1"/>
      <c r="L45" s="1"/>
      <c r="M45" s="1"/>
      <c r="N45" s="7"/>
      <c r="O45" s="1"/>
      <c r="P45" s="1"/>
      <c r="Q45" s="1"/>
      <c r="R45" s="1"/>
      <c r="S45" s="1"/>
      <c r="T45" s="23"/>
      <c r="U45" s="1"/>
      <c r="V45" s="1"/>
      <c r="W45" s="1"/>
      <c r="X45" s="1"/>
      <c r="Y45" s="1"/>
      <c r="Z45" s="1"/>
      <c r="AC45" s="7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7"/>
      <c r="K46" s="1"/>
      <c r="L46" s="1"/>
      <c r="M46" s="1"/>
      <c r="N46" s="7"/>
      <c r="O46" s="1"/>
      <c r="P46" s="1"/>
      <c r="Q46" s="1"/>
      <c r="R46" s="1"/>
      <c r="S46" s="1"/>
      <c r="T46" s="23"/>
      <c r="U46" s="1"/>
      <c r="V46" s="1"/>
      <c r="W46" s="1"/>
      <c r="X46" s="1"/>
      <c r="Y46" s="1"/>
      <c r="Z46" s="1"/>
      <c r="AC46" s="7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7"/>
      <c r="K47" s="1"/>
      <c r="L47" s="1"/>
      <c r="M47" s="1"/>
      <c r="N47" s="7"/>
      <c r="O47" s="1"/>
      <c r="P47" s="1"/>
      <c r="Q47" s="1"/>
      <c r="R47" s="1"/>
      <c r="S47" s="1"/>
      <c r="T47" s="23"/>
      <c r="U47" s="1"/>
      <c r="V47" s="1"/>
      <c r="W47" s="1"/>
      <c r="X47" s="1"/>
      <c r="Y47" s="1"/>
      <c r="Z47" s="1"/>
      <c r="AC47" s="7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7"/>
      <c r="K48" s="1"/>
      <c r="L48" s="1"/>
      <c r="M48" s="1"/>
      <c r="N48" s="7"/>
      <c r="O48" s="1"/>
      <c r="P48" s="1"/>
      <c r="Q48" s="1"/>
      <c r="R48" s="1"/>
      <c r="S48" s="1"/>
      <c r="T48" s="23"/>
      <c r="U48" s="1"/>
      <c r="V48" s="1"/>
      <c r="W48" s="1"/>
      <c r="X48" s="1"/>
      <c r="Y48" s="1"/>
      <c r="Z48" s="1"/>
      <c r="AC48" s="7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7"/>
      <c r="K49" s="1"/>
      <c r="L49" s="1"/>
      <c r="M49" s="1"/>
      <c r="N49" s="7"/>
      <c r="O49" s="1"/>
      <c r="P49" s="1"/>
      <c r="Q49" s="1"/>
      <c r="R49" s="1"/>
      <c r="S49" s="1"/>
      <c r="T49" s="23"/>
      <c r="U49" s="1"/>
      <c r="V49" s="1"/>
      <c r="W49" s="1"/>
      <c r="X49" s="1"/>
      <c r="Y49" s="1"/>
      <c r="Z49" s="1"/>
      <c r="AC49" s="7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7"/>
      <c r="K50" s="1"/>
      <c r="L50" s="1"/>
      <c r="M50" s="1"/>
      <c r="N50" s="7"/>
      <c r="O50" s="1"/>
      <c r="P50" s="1"/>
      <c r="Q50" s="1"/>
      <c r="R50" s="1"/>
      <c r="S50" s="1"/>
      <c r="T50" s="23"/>
      <c r="U50" s="1"/>
      <c r="V50" s="1"/>
      <c r="W50" s="1"/>
      <c r="X50" s="1"/>
      <c r="Y50" s="1"/>
      <c r="Z50" s="1"/>
      <c r="AC50" s="7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7"/>
      <c r="K51" s="1"/>
      <c r="L51" s="1"/>
      <c r="M51" s="1"/>
      <c r="N51" s="7"/>
      <c r="O51" s="1"/>
      <c r="P51" s="1"/>
      <c r="Q51" s="1"/>
      <c r="R51" s="1"/>
      <c r="S51" s="1"/>
      <c r="T51" s="23"/>
      <c r="U51" s="1"/>
      <c r="V51" s="1"/>
      <c r="W51" s="1"/>
      <c r="X51" s="1"/>
      <c r="Y51" s="1"/>
      <c r="Z51" s="1"/>
      <c r="AC51" s="7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7"/>
      <c r="K52" s="1"/>
      <c r="L52" s="1"/>
      <c r="M52" s="1"/>
      <c r="N52" s="7"/>
      <c r="O52" s="1"/>
      <c r="P52" s="1"/>
      <c r="Q52" s="1"/>
      <c r="R52" s="1"/>
      <c r="S52" s="1"/>
      <c r="T52" s="23"/>
      <c r="U52" s="1"/>
      <c r="V52" s="1"/>
      <c r="W52" s="1"/>
      <c r="X52" s="1"/>
      <c r="Y52" s="1"/>
      <c r="Z52" s="1"/>
      <c r="AC52" s="7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7"/>
      <c r="K53" s="1"/>
      <c r="L53" s="1"/>
      <c r="M53" s="1"/>
      <c r="N53" s="7"/>
      <c r="O53" s="1"/>
      <c r="P53" s="1"/>
      <c r="Q53" s="1"/>
      <c r="R53" s="1"/>
      <c r="S53" s="1"/>
      <c r="T53" s="23"/>
      <c r="U53" s="1"/>
      <c r="V53" s="1"/>
      <c r="W53" s="1"/>
      <c r="X53" s="1"/>
      <c r="Y53" s="1"/>
      <c r="Z53" s="1"/>
      <c r="AC53" s="7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7"/>
      <c r="K54" s="1"/>
      <c r="L54" s="1"/>
      <c r="M54" s="1"/>
      <c r="N54" s="7"/>
      <c r="O54" s="1"/>
      <c r="P54" s="1"/>
      <c r="Q54" s="1"/>
      <c r="R54" s="1"/>
      <c r="S54" s="1"/>
      <c r="T54" s="23"/>
      <c r="U54" s="1"/>
      <c r="V54" s="1"/>
      <c r="W54" s="1"/>
      <c r="X54" s="1"/>
      <c r="Y54" s="1"/>
      <c r="Z54" s="1"/>
      <c r="AC54" s="7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7"/>
      <c r="K55" s="1"/>
      <c r="L55" s="1"/>
      <c r="M55" s="1"/>
      <c r="N55" s="7"/>
      <c r="O55" s="1"/>
      <c r="P55" s="1"/>
      <c r="Q55" s="1"/>
      <c r="R55" s="1"/>
      <c r="S55" s="1"/>
      <c r="T55" s="23"/>
      <c r="U55" s="1"/>
      <c r="V55" s="1"/>
      <c r="W55" s="1"/>
      <c r="X55" s="1"/>
      <c r="Y55" s="1"/>
      <c r="Z55" s="1"/>
      <c r="AC55" s="7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7"/>
      <c r="K56" s="1"/>
      <c r="L56" s="1"/>
      <c r="M56" s="1"/>
      <c r="N56" s="7"/>
      <c r="O56" s="1"/>
      <c r="P56" s="1"/>
      <c r="Q56" s="1"/>
      <c r="R56" s="1"/>
      <c r="S56" s="1"/>
      <c r="T56" s="23"/>
      <c r="U56" s="1"/>
      <c r="V56" s="1"/>
      <c r="W56" s="1"/>
      <c r="X56" s="1"/>
      <c r="Y56" s="1"/>
      <c r="Z56" s="1"/>
      <c r="AC56" s="7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7"/>
      <c r="K57" s="1"/>
      <c r="L57" s="1"/>
      <c r="M57" s="1"/>
      <c r="N57" s="7"/>
      <c r="O57" s="1"/>
      <c r="P57" s="1"/>
      <c r="Q57" s="1"/>
      <c r="R57" s="1"/>
      <c r="S57" s="1"/>
      <c r="T57" s="23"/>
      <c r="U57" s="1"/>
      <c r="V57" s="1"/>
      <c r="W57" s="1"/>
      <c r="X57" s="1"/>
      <c r="Y57" s="1"/>
      <c r="Z57" s="1"/>
      <c r="AC57" s="7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7"/>
      <c r="K58" s="1"/>
      <c r="L58" s="1"/>
      <c r="M58" s="1"/>
      <c r="N58" s="7"/>
      <c r="O58" s="1"/>
      <c r="P58" s="1"/>
      <c r="Q58" s="1"/>
      <c r="R58" s="1"/>
      <c r="S58" s="1"/>
      <c r="T58" s="23"/>
      <c r="U58" s="1"/>
      <c r="V58" s="1"/>
      <c r="W58" s="1"/>
      <c r="X58" s="1"/>
      <c r="Y58" s="1"/>
      <c r="Z58" s="1"/>
      <c r="AC58" s="7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7"/>
      <c r="K59" s="1"/>
      <c r="L59" s="1"/>
      <c r="M59" s="1"/>
      <c r="N59" s="7"/>
      <c r="O59" s="1"/>
      <c r="P59" s="1"/>
      <c r="Q59" s="1"/>
      <c r="R59" s="1"/>
      <c r="S59" s="1"/>
      <c r="T59" s="23"/>
      <c r="U59" s="1"/>
      <c r="V59" s="1"/>
      <c r="W59" s="1"/>
      <c r="X59" s="1"/>
      <c r="Y59" s="1"/>
      <c r="Z59" s="1"/>
      <c r="AC59" s="7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7"/>
      <c r="K60" s="1"/>
      <c r="L60" s="1"/>
      <c r="M60" s="1"/>
      <c r="N60" s="7"/>
      <c r="O60" s="1"/>
      <c r="P60" s="1"/>
      <c r="Q60" s="1"/>
      <c r="R60" s="1"/>
      <c r="S60" s="1"/>
      <c r="T60" s="23"/>
      <c r="U60" s="1"/>
      <c r="V60" s="1"/>
      <c r="W60" s="1"/>
      <c r="X60" s="1"/>
      <c r="Y60" s="1"/>
      <c r="Z60" s="1"/>
      <c r="AC60" s="7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7"/>
      <c r="K61" s="1"/>
      <c r="L61" s="1"/>
      <c r="M61" s="1"/>
      <c r="N61" s="7"/>
      <c r="O61" s="1"/>
      <c r="P61" s="1"/>
      <c r="Q61" s="1"/>
      <c r="R61" s="1"/>
      <c r="S61" s="1"/>
      <c r="T61" s="23"/>
      <c r="U61" s="1"/>
      <c r="V61" s="1"/>
      <c r="W61" s="1"/>
      <c r="X61" s="1"/>
      <c r="Y61" s="1"/>
      <c r="Z61" s="1"/>
      <c r="AC61" s="7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7"/>
      <c r="K62" s="1"/>
      <c r="L62" s="1"/>
      <c r="M62" s="1"/>
      <c r="N62" s="7"/>
      <c r="O62" s="1"/>
      <c r="P62" s="1"/>
      <c r="Q62" s="1"/>
      <c r="R62" s="1"/>
      <c r="S62" s="1"/>
      <c r="T62" s="23"/>
      <c r="U62" s="1"/>
      <c r="V62" s="1"/>
      <c r="W62" s="1"/>
      <c r="X62" s="1"/>
      <c r="Y62" s="1"/>
      <c r="Z62" s="1"/>
      <c r="AC62" s="7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7"/>
      <c r="K63" s="1"/>
      <c r="L63" s="1"/>
      <c r="M63" s="1"/>
      <c r="N63" s="7"/>
      <c r="O63" s="1"/>
      <c r="P63" s="1"/>
      <c r="Q63" s="1"/>
      <c r="R63" s="1"/>
      <c r="S63" s="1"/>
      <c r="T63" s="23"/>
      <c r="U63" s="1"/>
      <c r="V63" s="1"/>
      <c r="W63" s="1"/>
      <c r="X63" s="1"/>
      <c r="Y63" s="1"/>
      <c r="Z63" s="1"/>
      <c r="AC63" s="7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7"/>
      <c r="K64" s="1"/>
      <c r="L64" s="1"/>
      <c r="M64" s="1"/>
      <c r="N64" s="7"/>
      <c r="O64" s="1"/>
      <c r="P64" s="1"/>
      <c r="Q64" s="1"/>
      <c r="R64" s="1"/>
      <c r="S64" s="1"/>
      <c r="T64" s="23"/>
      <c r="U64" s="1"/>
      <c r="V64" s="1"/>
      <c r="W64" s="1"/>
      <c r="X64" s="1"/>
      <c r="Y64" s="1"/>
      <c r="Z64" s="1"/>
      <c r="AC64" s="7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7"/>
      <c r="K65" s="1"/>
      <c r="L65" s="1"/>
      <c r="M65" s="1"/>
      <c r="N65" s="7"/>
      <c r="O65" s="1"/>
      <c r="P65" s="1"/>
      <c r="Q65" s="1"/>
      <c r="R65" s="1"/>
      <c r="S65" s="1"/>
      <c r="T65" s="23"/>
      <c r="U65" s="1"/>
      <c r="V65" s="1"/>
      <c r="W65" s="1"/>
      <c r="X65" s="1"/>
      <c r="Y65" s="1"/>
      <c r="Z65" s="1"/>
      <c r="AC65" s="7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7"/>
      <c r="K66" s="1"/>
      <c r="L66" s="1"/>
      <c r="M66" s="1"/>
      <c r="N66" s="7"/>
      <c r="O66" s="1"/>
      <c r="P66" s="1"/>
      <c r="Q66" s="1"/>
      <c r="R66" s="1"/>
      <c r="S66" s="1"/>
      <c r="T66" s="23"/>
      <c r="U66" s="1"/>
      <c r="V66" s="1"/>
      <c r="W66" s="1"/>
      <c r="X66" s="1"/>
      <c r="Y66" s="1"/>
      <c r="Z66" s="1"/>
      <c r="AC66" s="7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7"/>
      <c r="K67" s="1"/>
      <c r="L67" s="1"/>
      <c r="M67" s="1"/>
      <c r="N67" s="7"/>
      <c r="O67" s="1"/>
      <c r="P67" s="1"/>
      <c r="Q67" s="1"/>
      <c r="R67" s="1"/>
      <c r="S67" s="1"/>
      <c r="T67" s="23"/>
      <c r="U67" s="1"/>
      <c r="V67" s="1"/>
      <c r="W67" s="1"/>
      <c r="X67" s="1"/>
      <c r="Y67" s="1"/>
      <c r="Z67" s="1"/>
      <c r="AA67" s="61"/>
      <c r="AB67" s="66"/>
      <c r="AC67" s="7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7"/>
      <c r="K68" s="1"/>
      <c r="L68" s="1"/>
      <c r="M68" s="1"/>
      <c r="N68" s="7"/>
      <c r="O68" s="1"/>
      <c r="P68" s="1"/>
      <c r="Q68" s="1"/>
      <c r="R68" s="1"/>
      <c r="S68" s="1"/>
      <c r="T68" s="23"/>
      <c r="U68" s="1"/>
      <c r="V68" s="1"/>
      <c r="W68" s="1"/>
      <c r="X68" s="1"/>
      <c r="Y68" s="1"/>
      <c r="Z68" s="1"/>
      <c r="AA68" s="61"/>
      <c r="AB68" s="62"/>
      <c r="AC68" s="7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7"/>
      <c r="K69" s="1"/>
      <c r="L69" s="1"/>
      <c r="M69" s="1"/>
      <c r="N69" s="7"/>
      <c r="O69" s="1"/>
      <c r="P69" s="1"/>
      <c r="Q69" s="1"/>
      <c r="R69" s="1"/>
      <c r="S69" s="1"/>
      <c r="T69" s="23"/>
      <c r="U69" s="1"/>
      <c r="V69" s="1"/>
      <c r="W69" s="1"/>
      <c r="X69" s="1"/>
      <c r="Y69" s="1"/>
      <c r="Z69" s="1"/>
      <c r="AA69" s="61"/>
      <c r="AB69" s="62"/>
      <c r="AC69" s="7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7"/>
      <c r="K70" s="1"/>
      <c r="L70" s="1"/>
      <c r="M70" s="1"/>
      <c r="N70" s="7"/>
      <c r="O70" s="1"/>
      <c r="P70" s="1"/>
      <c r="Q70" s="1"/>
      <c r="R70" s="1"/>
      <c r="S70" s="1"/>
      <c r="T70" s="23"/>
      <c r="U70" s="1"/>
      <c r="V70" s="1"/>
      <c r="W70" s="1"/>
      <c r="X70" s="1"/>
      <c r="Y70" s="1"/>
      <c r="Z70" s="1"/>
      <c r="AA70" s="61"/>
      <c r="AB70" s="62"/>
      <c r="AC70" s="7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7"/>
      <c r="K71" s="1"/>
      <c r="L71" s="1"/>
      <c r="M71" s="1"/>
      <c r="N71" s="7"/>
      <c r="O71" s="1"/>
      <c r="P71" s="1"/>
      <c r="Q71" s="1"/>
      <c r="R71" s="1"/>
      <c r="S71" s="1"/>
      <c r="T71" s="23"/>
      <c r="U71" s="1"/>
      <c r="V71" s="1"/>
      <c r="W71" s="1"/>
      <c r="X71" s="1"/>
      <c r="Y71" s="1"/>
      <c r="Z71" s="1"/>
      <c r="AA71" s="61"/>
      <c r="AB71" s="62"/>
      <c r="AC71" s="7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7"/>
      <c r="K72" s="1"/>
      <c r="L72" s="1"/>
      <c r="M72" s="1"/>
      <c r="N72" s="7"/>
      <c r="O72" s="1"/>
      <c r="P72" s="1"/>
      <c r="Q72" s="1"/>
      <c r="R72" s="1"/>
      <c r="S72" s="1"/>
      <c r="T72" s="23"/>
      <c r="U72" s="1"/>
      <c r="V72" s="1"/>
      <c r="W72" s="1"/>
      <c r="X72" s="1"/>
      <c r="Y72" s="1"/>
      <c r="Z72" s="1"/>
      <c r="AA72" s="61"/>
      <c r="AB72" s="62"/>
      <c r="AC72" s="7"/>
    </row>
    <row r="73" spans="1:29" x14ac:dyDescent="0.25">
      <c r="A73" s="1"/>
      <c r="B73" s="1"/>
      <c r="C73" s="1"/>
      <c r="D73" s="1"/>
      <c r="E73" s="1"/>
      <c r="F73" s="1"/>
      <c r="G73" s="1"/>
      <c r="H73" s="1"/>
      <c r="I73" s="1"/>
      <c r="J73" s="7"/>
      <c r="K73" s="1"/>
      <c r="L73" s="1"/>
      <c r="M73" s="1"/>
      <c r="N73" s="7"/>
      <c r="O73" s="1"/>
      <c r="P73" s="1"/>
      <c r="Q73" s="1"/>
      <c r="R73" s="1"/>
      <c r="S73" s="1"/>
      <c r="T73" s="23"/>
      <c r="U73" s="1"/>
      <c r="V73" s="1"/>
      <c r="W73" s="1"/>
      <c r="X73" s="1"/>
      <c r="Y73" s="1"/>
      <c r="Z73" s="1"/>
      <c r="AA73" s="61"/>
      <c r="AB73" s="62"/>
      <c r="AC73" s="7"/>
    </row>
    <row r="74" spans="1:29" x14ac:dyDescent="0.25">
      <c r="A74" s="1"/>
      <c r="B74" s="1"/>
      <c r="C74" s="1"/>
      <c r="D74" s="1"/>
      <c r="E74" s="1"/>
      <c r="F74" s="1"/>
      <c r="G74" s="1"/>
      <c r="H74" s="1"/>
      <c r="I74" s="1"/>
      <c r="J74" s="7"/>
      <c r="K74" s="1"/>
      <c r="L74" s="1"/>
      <c r="M74" s="1"/>
      <c r="N74" s="7"/>
      <c r="O74" s="1"/>
      <c r="P74" s="1"/>
      <c r="Q74" s="1"/>
      <c r="R74" s="1"/>
      <c r="S74" s="1"/>
      <c r="T74" s="23"/>
      <c r="U74" s="1"/>
      <c r="V74" s="1"/>
      <c r="W74" s="1"/>
      <c r="X74" s="1"/>
      <c r="Y74" s="1"/>
      <c r="Z74" s="1"/>
      <c r="AA74" s="61"/>
      <c r="AB74" s="62"/>
      <c r="AC74" s="7"/>
    </row>
    <row r="75" spans="1:29" x14ac:dyDescent="0.25">
      <c r="A75" s="1"/>
      <c r="B75" s="1"/>
      <c r="C75" s="1"/>
      <c r="D75" s="1"/>
      <c r="E75" s="1"/>
      <c r="F75" s="1"/>
      <c r="G75" s="1"/>
      <c r="H75" s="1"/>
      <c r="I75" s="1"/>
      <c r="J75" s="7"/>
      <c r="K75" s="1"/>
      <c r="L75" s="1"/>
      <c r="M75" s="1"/>
      <c r="N75" s="7"/>
      <c r="O75" s="1"/>
      <c r="P75" s="1"/>
      <c r="Q75" s="1"/>
      <c r="R75" s="1"/>
      <c r="S75" s="1"/>
      <c r="T75" s="23"/>
      <c r="U75" s="1"/>
      <c r="V75" s="1"/>
      <c r="W75" s="1"/>
      <c r="X75" s="1"/>
      <c r="Y75" s="1"/>
      <c r="Z75" s="1"/>
      <c r="AA75" s="61"/>
      <c r="AB75" s="66"/>
      <c r="AC75" s="7"/>
    </row>
    <row r="76" spans="1:29" x14ac:dyDescent="0.25">
      <c r="A76" s="1"/>
      <c r="B76" s="1"/>
      <c r="C76" s="1"/>
      <c r="D76" s="1"/>
      <c r="E76" s="1"/>
      <c r="F76" s="1"/>
      <c r="G76" s="1"/>
      <c r="H76" s="1"/>
      <c r="I76" s="1"/>
      <c r="J76" s="7"/>
      <c r="K76" s="1"/>
      <c r="L76" s="1"/>
      <c r="M76" s="1"/>
      <c r="N76" s="7"/>
      <c r="O76" s="1"/>
      <c r="P76" s="1"/>
      <c r="Q76" s="1"/>
      <c r="R76" s="1"/>
      <c r="S76" s="1"/>
      <c r="T76" s="23"/>
      <c r="U76" s="1"/>
      <c r="V76" s="1"/>
      <c r="W76" s="1"/>
      <c r="X76" s="1"/>
      <c r="Y76" s="1"/>
      <c r="Z76" s="1"/>
      <c r="AA76" s="61"/>
      <c r="AB76" s="67"/>
      <c r="AC76" s="7"/>
    </row>
    <row r="77" spans="1:29" x14ac:dyDescent="0.25">
      <c r="A77" s="1"/>
      <c r="B77" s="1"/>
      <c r="C77" s="1"/>
      <c r="D77" s="1"/>
      <c r="E77" s="1"/>
      <c r="F77" s="1"/>
      <c r="G77" s="1"/>
      <c r="H77" s="1"/>
      <c r="I77" s="1"/>
      <c r="J77" s="7"/>
      <c r="K77" s="1"/>
      <c r="L77" s="1"/>
      <c r="M77" s="1"/>
      <c r="N77" s="7"/>
      <c r="O77" s="1"/>
      <c r="P77" s="1"/>
      <c r="Q77" s="1"/>
      <c r="R77" s="1"/>
      <c r="S77" s="1"/>
      <c r="T77" s="23"/>
      <c r="U77" s="1"/>
      <c r="V77" s="1"/>
      <c r="W77" s="1"/>
      <c r="X77" s="1"/>
      <c r="Y77" s="1"/>
      <c r="Z77" s="1"/>
      <c r="AA77" s="61"/>
      <c r="AB77" s="67"/>
      <c r="AC77" s="7"/>
    </row>
    <row r="78" spans="1:29" x14ac:dyDescent="0.25">
      <c r="A78" s="1"/>
      <c r="B78" s="1"/>
      <c r="C78" s="1"/>
      <c r="D78" s="1"/>
      <c r="E78" s="1"/>
      <c r="F78" s="1"/>
      <c r="G78" s="1"/>
      <c r="H78" s="1"/>
      <c r="I78" s="1"/>
      <c r="J78" s="7"/>
      <c r="K78" s="1"/>
      <c r="L78" s="1"/>
      <c r="M78" s="1"/>
      <c r="N78" s="7"/>
      <c r="O78" s="1"/>
      <c r="P78" s="1"/>
      <c r="Q78" s="1"/>
      <c r="R78" s="1"/>
      <c r="S78" s="1"/>
      <c r="T78" s="23"/>
      <c r="U78" s="1"/>
      <c r="V78" s="1"/>
      <c r="W78" s="1"/>
      <c r="X78" s="1"/>
      <c r="Y78" s="1"/>
      <c r="Z78" s="1"/>
      <c r="AA78" s="61"/>
      <c r="AB78" s="67"/>
      <c r="AC78" s="7"/>
    </row>
    <row r="79" spans="1:29" x14ac:dyDescent="0.25">
      <c r="A79" s="1"/>
      <c r="B79" s="1"/>
      <c r="C79" s="1"/>
      <c r="D79" s="1"/>
      <c r="E79" s="1"/>
      <c r="F79" s="1"/>
      <c r="G79" s="1"/>
      <c r="H79" s="1"/>
      <c r="I79" s="1"/>
      <c r="J79" s="7"/>
      <c r="K79" s="1"/>
      <c r="L79" s="1"/>
      <c r="M79" s="1"/>
      <c r="N79" s="7"/>
      <c r="O79" s="1"/>
      <c r="P79" s="1"/>
      <c r="Q79" s="1"/>
      <c r="R79" s="1"/>
      <c r="S79" s="1"/>
      <c r="T79" s="23"/>
      <c r="U79" s="1"/>
      <c r="V79" s="1"/>
      <c r="W79" s="1"/>
      <c r="X79" s="1"/>
      <c r="Y79" s="1"/>
      <c r="Z79" s="1"/>
      <c r="AA79" s="61"/>
      <c r="AB79" s="67"/>
      <c r="AC79" s="7"/>
    </row>
    <row r="80" spans="1:29" x14ac:dyDescent="0.25">
      <c r="A80" s="1"/>
      <c r="B80" s="1"/>
      <c r="C80" s="1"/>
      <c r="D80" s="1"/>
      <c r="E80" s="1"/>
      <c r="F80" s="1"/>
      <c r="G80" s="1"/>
      <c r="H80" s="1"/>
      <c r="I80" s="1"/>
      <c r="J80" s="7"/>
      <c r="K80" s="1"/>
      <c r="L80" s="1"/>
      <c r="M80" s="1"/>
      <c r="N80" s="7"/>
      <c r="O80" s="1"/>
      <c r="P80" s="1"/>
      <c r="Q80" s="1"/>
      <c r="R80" s="1"/>
      <c r="S80" s="1"/>
      <c r="T80" s="23"/>
      <c r="U80" s="1"/>
      <c r="V80" s="1"/>
      <c r="W80" s="1"/>
      <c r="X80" s="1"/>
      <c r="Y80" s="1"/>
      <c r="Z80" s="1"/>
      <c r="AA80" s="61"/>
      <c r="AB80" s="67"/>
      <c r="AC80" s="7"/>
    </row>
    <row r="81" spans="1:29" x14ac:dyDescent="0.25">
      <c r="A81" s="1"/>
      <c r="B81" s="1"/>
      <c r="C81" s="1"/>
      <c r="D81" s="1"/>
      <c r="E81" s="1"/>
      <c r="F81" s="1"/>
      <c r="G81" s="1"/>
      <c r="H81" s="1"/>
      <c r="I81" s="1"/>
      <c r="J81" s="7"/>
      <c r="K81" s="1"/>
      <c r="L81" s="1"/>
      <c r="M81" s="1"/>
      <c r="N81" s="7"/>
      <c r="O81" s="1"/>
      <c r="P81" s="1"/>
      <c r="Q81" s="1"/>
      <c r="R81" s="1"/>
      <c r="S81" s="1"/>
      <c r="T81" s="23"/>
      <c r="U81" s="1"/>
      <c r="V81" s="1"/>
      <c r="W81" s="1"/>
      <c r="X81" s="1"/>
      <c r="Y81" s="1"/>
      <c r="Z81" s="1"/>
      <c r="AA81" s="61"/>
      <c r="AB81" s="67"/>
      <c r="AC81" s="7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7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C82" s="96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7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C83" s="96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7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C84" s="96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7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C85" s="96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7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C86" s="96"/>
    </row>
    <row r="87" spans="1:2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7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C87" s="96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7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C88" s="96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7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C89" s="96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C90" s="96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C91" s="96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C92" s="96"/>
    </row>
    <row r="93" spans="1:2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C93" s="96"/>
    </row>
    <row r="94" spans="1:2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C94" s="96"/>
    </row>
    <row r="95" spans="1:2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C95" s="96"/>
    </row>
    <row r="96" spans="1:2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C96" s="96"/>
    </row>
    <row r="97" spans="1:2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C97" s="96"/>
    </row>
    <row r="98" spans="1:2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C98" s="96"/>
    </row>
    <row r="99" spans="1:2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C99" s="96"/>
    </row>
    <row r="100" spans="1:2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C100" s="1"/>
    </row>
    <row r="101" spans="1:2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C101" s="1"/>
    </row>
    <row r="102" spans="1:2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C102" s="1"/>
    </row>
    <row r="103" spans="1:2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C103" s="1"/>
    </row>
    <row r="104" spans="1:2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C105" s="1"/>
    </row>
    <row r="106" spans="1:2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C106" s="1"/>
    </row>
    <row r="107" spans="1:2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C119" s="1"/>
    </row>
    <row r="120" spans="1:2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C126" s="1"/>
    </row>
    <row r="127" spans="1:2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C127" s="1"/>
    </row>
    <row r="128" spans="1:2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C128" s="1"/>
    </row>
    <row r="129" spans="1:2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C129" s="1"/>
    </row>
    <row r="130" spans="1:2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C130" s="1"/>
    </row>
    <row r="131" spans="1:2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C131" s="1"/>
    </row>
    <row r="132" spans="1:2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C132" s="1"/>
    </row>
    <row r="133" spans="1:2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C133" s="1"/>
    </row>
    <row r="134" spans="1:2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C134" s="1"/>
    </row>
    <row r="135" spans="1:2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C135" s="1"/>
    </row>
    <row r="136" spans="1:2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C136" s="1"/>
    </row>
    <row r="137" spans="1:2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C137" s="1"/>
    </row>
    <row r="138" spans="1:2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C138" s="1"/>
    </row>
    <row r="139" spans="1:2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C139" s="1"/>
    </row>
    <row r="140" spans="1:2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C140" s="1"/>
    </row>
    <row r="141" spans="1:2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C141" s="1"/>
    </row>
    <row r="142" spans="1:2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C142" s="1"/>
    </row>
    <row r="143" spans="1:2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C143" s="1"/>
    </row>
    <row r="144" spans="1:2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C144" s="1"/>
    </row>
    <row r="145" spans="1:2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C145" s="1"/>
    </row>
    <row r="146" spans="1:2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C146" s="1"/>
    </row>
    <row r="147" spans="1:2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C147" s="1"/>
    </row>
    <row r="148" spans="1:2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C148" s="1"/>
    </row>
    <row r="149" spans="1:2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C149" s="1"/>
    </row>
    <row r="150" spans="1:2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C150" s="1"/>
    </row>
    <row r="151" spans="1:2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C151" s="1"/>
    </row>
    <row r="152" spans="1:2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C152" s="1"/>
    </row>
    <row r="153" spans="1:2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C153" s="1"/>
    </row>
    <row r="154" spans="1:2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C154" s="1"/>
    </row>
    <row r="155" spans="1:2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C155" s="1"/>
    </row>
    <row r="156" spans="1:2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C156" s="1"/>
    </row>
    <row r="157" spans="1:2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C157" s="1"/>
    </row>
    <row r="158" spans="1:2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C158" s="1"/>
    </row>
    <row r="159" spans="1:2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C159" s="1"/>
    </row>
    <row r="160" spans="1:2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C160" s="1"/>
    </row>
    <row r="161" spans="1:2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C161" s="1"/>
    </row>
    <row r="162" spans="1:2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C162" s="1"/>
    </row>
    <row r="163" spans="1:2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C163" s="1"/>
    </row>
    <row r="164" spans="1:2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C164" s="1"/>
    </row>
    <row r="165" spans="1:2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C165" s="1"/>
    </row>
    <row r="166" spans="1:2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C166" s="1"/>
    </row>
    <row r="167" spans="1:2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C167" s="1"/>
    </row>
    <row r="168" spans="1:2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C168" s="1"/>
    </row>
    <row r="169" spans="1:2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C169" s="1"/>
    </row>
    <row r="170" spans="1:2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C170" s="1"/>
    </row>
    <row r="171" spans="1:2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C171" s="1"/>
    </row>
    <row r="172" spans="1:2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C172" s="1"/>
    </row>
    <row r="173" spans="1:2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C173" s="1"/>
    </row>
    <row r="174" spans="1:2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C174" s="1"/>
    </row>
    <row r="175" spans="1:2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C175" s="1"/>
    </row>
    <row r="176" spans="1:2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C176" s="1"/>
    </row>
    <row r="177" spans="1:2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C177" s="1"/>
    </row>
    <row r="178" spans="1:2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C178" s="1"/>
    </row>
    <row r="179" spans="1:2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C179" s="1"/>
    </row>
    <row r="180" spans="1:2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C180" s="1"/>
    </row>
    <row r="181" spans="1:2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C181" s="1"/>
    </row>
    <row r="182" spans="1:2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C182" s="1"/>
    </row>
    <row r="183" spans="1:2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C183" s="1"/>
    </row>
    <row r="184" spans="1:2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C184" s="1"/>
    </row>
    <row r="185" spans="1:2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C185" s="1"/>
    </row>
    <row r="186" spans="1:2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C186" s="1"/>
    </row>
    <row r="187" spans="1:2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C187" s="1"/>
    </row>
    <row r="188" spans="1:2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C188" s="1"/>
    </row>
    <row r="189" spans="1:2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C189" s="1"/>
    </row>
    <row r="190" spans="1:2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C190" s="1"/>
    </row>
    <row r="191" spans="1:2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C191" s="1"/>
    </row>
    <row r="192" spans="1:2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C192" s="1"/>
    </row>
    <row r="193" spans="1:2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C193" s="1"/>
    </row>
    <row r="194" spans="1:2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C194" s="1"/>
    </row>
    <row r="195" spans="1:2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C195" s="1"/>
    </row>
    <row r="196" spans="1:2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C196" s="1"/>
    </row>
    <row r="197" spans="1:2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C197" s="1"/>
    </row>
    <row r="198" spans="1:2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C198" s="1"/>
    </row>
    <row r="199" spans="1:2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C199" s="1"/>
    </row>
    <row r="200" spans="1:2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C200" s="1"/>
    </row>
    <row r="201" spans="1:2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C201" s="1"/>
    </row>
    <row r="202" spans="1:2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C202" s="1"/>
    </row>
    <row r="203" spans="1:2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C203" s="1"/>
    </row>
    <row r="204" spans="1:2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C204" s="1"/>
    </row>
    <row r="205" spans="1:2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C205" s="1"/>
    </row>
    <row r="206" spans="1:2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C206" s="1"/>
    </row>
    <row r="207" spans="1:2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C207" s="1"/>
    </row>
    <row r="208" spans="1:2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C208" s="1"/>
    </row>
    <row r="209" spans="1:2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C209" s="1"/>
    </row>
    <row r="210" spans="1:2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C210" s="1"/>
    </row>
    <row r="211" spans="1:2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C211" s="1"/>
    </row>
    <row r="212" spans="1:2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C212" s="1"/>
    </row>
    <row r="213" spans="1:2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C213" s="1"/>
    </row>
    <row r="214" spans="1:2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C214" s="1"/>
    </row>
    <row r="215" spans="1:2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C215" s="1"/>
    </row>
    <row r="216" spans="1:2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C216" s="1"/>
    </row>
    <row r="217" spans="1:2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C217" s="1"/>
    </row>
    <row r="218" spans="1:2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C218" s="1"/>
    </row>
    <row r="219" spans="1:2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C219" s="1"/>
    </row>
    <row r="220" spans="1:2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C220" s="1"/>
    </row>
    <row r="221" spans="1:2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C221" s="1"/>
    </row>
    <row r="222" spans="1:2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C222" s="1"/>
    </row>
    <row r="223" spans="1:2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C223" s="1"/>
    </row>
    <row r="224" spans="1:2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C224" s="1"/>
    </row>
    <row r="225" spans="1:2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C225" s="1"/>
    </row>
    <row r="226" spans="1:2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C226" s="1"/>
    </row>
    <row r="227" spans="1:2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C227" s="1"/>
    </row>
    <row r="228" spans="1:2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C228" s="1"/>
    </row>
    <row r="229" spans="1:2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C229" s="1"/>
    </row>
    <row r="230" spans="1:2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C230" s="1"/>
    </row>
    <row r="231" spans="1:2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C231" s="1"/>
    </row>
    <row r="232" spans="1:2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C232" s="1"/>
    </row>
    <row r="233" spans="1:2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C233" s="1"/>
    </row>
    <row r="234" spans="1:2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C234" s="1"/>
    </row>
    <row r="235" spans="1:2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C235" s="1"/>
    </row>
    <row r="236" spans="1:2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C236" s="1"/>
    </row>
    <row r="237" spans="1:2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C237" s="1"/>
    </row>
    <row r="238" spans="1:2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C238" s="1"/>
    </row>
    <row r="239" spans="1:2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C239" s="1"/>
    </row>
    <row r="240" spans="1:2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C240" s="1"/>
    </row>
    <row r="241" spans="1:2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C241" s="1"/>
    </row>
    <row r="242" spans="1:2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C242" s="1"/>
    </row>
    <row r="243" spans="1:2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C243" s="1"/>
    </row>
    <row r="244" spans="1:2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C244" s="1"/>
    </row>
    <row r="245" spans="1:2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C245" s="1"/>
    </row>
    <row r="246" spans="1:2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C246" s="1"/>
    </row>
    <row r="247" spans="1:2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C247" s="1"/>
    </row>
    <row r="248" spans="1:2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C248" s="1"/>
    </row>
    <row r="249" spans="1:2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C249" s="1"/>
    </row>
    <row r="250" spans="1:2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C250" s="1"/>
    </row>
    <row r="251" spans="1:2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C251" s="1"/>
    </row>
    <row r="252" spans="1:2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C252" s="1"/>
    </row>
    <row r="253" spans="1:2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C253" s="1"/>
    </row>
    <row r="254" spans="1:2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C254" s="1"/>
    </row>
    <row r="255" spans="1:2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C255" s="1"/>
    </row>
    <row r="256" spans="1:2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C256" s="1"/>
    </row>
    <row r="257" spans="1:2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C257" s="1"/>
    </row>
    <row r="258" spans="1:2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C258" s="1"/>
    </row>
    <row r="259" spans="1:2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C259" s="1"/>
    </row>
    <row r="260" spans="1:2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C260" s="1"/>
    </row>
    <row r="261" spans="1:2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C261" s="1"/>
    </row>
    <row r="262" spans="1:2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C262" s="1"/>
    </row>
    <row r="263" spans="1:2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C263" s="1"/>
    </row>
    <row r="264" spans="1:2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C264" s="1"/>
    </row>
    <row r="265" spans="1:2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C265" s="1"/>
    </row>
    <row r="266" spans="1:2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C266" s="1"/>
    </row>
    <row r="267" spans="1:2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C267" s="1"/>
    </row>
    <row r="268" spans="1:2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C268" s="1"/>
    </row>
    <row r="269" spans="1:2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C269" s="1"/>
    </row>
    <row r="270" spans="1:2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C270" s="1"/>
    </row>
    <row r="271" spans="1:2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C271" s="1"/>
    </row>
    <row r="272" spans="1:2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C272" s="1"/>
    </row>
    <row r="273" spans="1:2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C273" s="1"/>
    </row>
    <row r="274" spans="1:2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C274" s="1"/>
    </row>
    <row r="275" spans="1:2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C275" s="1"/>
    </row>
    <row r="276" spans="1:2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C276" s="1"/>
    </row>
    <row r="277" spans="1:2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C277" s="1"/>
    </row>
    <row r="278" spans="1:2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C278" s="1"/>
    </row>
    <row r="279" spans="1:2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C279" s="1"/>
    </row>
    <row r="280" spans="1:2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C280" s="1"/>
    </row>
    <row r="281" spans="1:2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C281" s="1"/>
    </row>
    <row r="282" spans="1:2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C282" s="1"/>
    </row>
    <row r="283" spans="1:2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C283" s="1"/>
    </row>
    <row r="284" spans="1:2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C284" s="1"/>
    </row>
    <row r="285" spans="1:2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C285" s="1"/>
    </row>
    <row r="286" spans="1:2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C286" s="1"/>
    </row>
    <row r="287" spans="1:2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C287" s="1"/>
    </row>
    <row r="288" spans="1:2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C288" s="1"/>
    </row>
    <row r="289" spans="1:2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C289" s="1"/>
    </row>
    <row r="290" spans="1:2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C290" s="1"/>
    </row>
    <row r="291" spans="1:2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C291" s="1"/>
    </row>
    <row r="292" spans="1:2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C292" s="1"/>
    </row>
    <row r="293" spans="1:2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C293" s="1"/>
    </row>
    <row r="294" spans="1:2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C294" s="1"/>
    </row>
    <row r="295" spans="1:2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C295" s="1"/>
    </row>
    <row r="296" spans="1:2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C296" s="1"/>
    </row>
    <row r="297" spans="1:2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C297" s="1"/>
    </row>
    <row r="298" spans="1:2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C298" s="1"/>
    </row>
    <row r="299" spans="1:2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C299" s="1"/>
    </row>
    <row r="300" spans="1:2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C300" s="1"/>
    </row>
    <row r="301" spans="1:2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C301" s="1"/>
    </row>
    <row r="302" spans="1:2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C302" s="1"/>
    </row>
    <row r="303" spans="1:2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C303" s="1"/>
    </row>
    <row r="304" spans="1:2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C304" s="1"/>
    </row>
    <row r="305" spans="1:2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C305" s="1"/>
    </row>
    <row r="306" spans="1:2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C306" s="1"/>
    </row>
    <row r="307" spans="1:2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C307" s="1"/>
    </row>
    <row r="308" spans="1:2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C308" s="1"/>
    </row>
    <row r="309" spans="1:2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C309" s="1"/>
    </row>
    <row r="310" spans="1:2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C310" s="1"/>
    </row>
    <row r="311" spans="1:2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C311" s="1"/>
    </row>
    <row r="312" spans="1:2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C312" s="1"/>
    </row>
    <row r="313" spans="1:2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C313" s="1"/>
    </row>
    <row r="314" spans="1:2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C314" s="1"/>
    </row>
    <row r="315" spans="1:2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C315" s="1"/>
    </row>
    <row r="316" spans="1:2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C316" s="1"/>
    </row>
    <row r="317" spans="1:2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C317" s="1"/>
    </row>
    <row r="318" spans="1:2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C318" s="1"/>
    </row>
    <row r="319" spans="1:2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C319" s="1"/>
    </row>
    <row r="320" spans="1:2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C320" s="1"/>
    </row>
    <row r="321" spans="1:2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C321" s="1"/>
    </row>
    <row r="322" spans="1:2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C322" s="1"/>
    </row>
    <row r="323" spans="1:2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C323" s="1"/>
    </row>
    <row r="324" spans="1:2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C324" s="1"/>
    </row>
    <row r="325" spans="1:2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C325" s="1"/>
    </row>
    <row r="326" spans="1:2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C326" s="1"/>
    </row>
    <row r="327" spans="1:2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C327" s="1"/>
    </row>
    <row r="328" spans="1:2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C328" s="1"/>
    </row>
    <row r="329" spans="1:2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C329" s="1"/>
    </row>
  </sheetData>
  <conditionalFormatting sqref="AC7:AC27">
    <cfRule type="cellIs" dxfId="1" priority="1" operator="lessThan">
      <formula>3.5</formula>
    </cfRule>
  </conditionalFormatting>
  <conditionalFormatting sqref="J7:J6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{FC90D78B-ACC5-4BD0-9DF4-379290919AB5}</x14:id>
        </ext>
      </extLst>
    </cfRule>
  </conditionalFormatting>
  <conditionalFormatting sqref="N7:N66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{CD772833-F4B9-45B3-8BEB-273CEF0B996E}</x14:id>
        </ext>
      </extLst>
    </cfRule>
  </conditionalFormatting>
  <conditionalFormatting sqref="T7:T6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{34EE6FA4-A06A-45EC-B006-B977C9862C7C}</x14:id>
        </ext>
      </extLst>
    </cfRule>
  </conditionalFormatting>
  <conditionalFormatting sqref="J7:J99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{AFC84A8A-77FB-43B6-9A33-AFAB706EAD8C}</x14:id>
        </ext>
      </extLst>
    </cfRule>
  </conditionalFormatting>
  <conditionalFormatting sqref="T7:T9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{2B916E08-3B49-4CFE-9F82-24E60AA99917}</x14:id>
        </ext>
      </extLst>
    </cfRule>
  </conditionalFormatting>
  <conditionalFormatting sqref="N7:N99 AC28:AC99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{C7E47A59-444F-45BF-BCB3-2C0EBCB3B8C5}</x14:id>
        </ext>
      </extLst>
    </cfRule>
  </conditionalFormatting>
  <conditionalFormatting sqref="AC6 AC28:AC1048576">
    <cfRule type="cellIs" dxfId="0" priority="3" operator="lessThan">
      <formula>3.5</formula>
    </cfRule>
  </conditionalFormatting>
  <conditionalFormatting sqref="AC7:AC2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{E31AE1DD-1FEC-43D6-8252-4D0C00401FDD}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90D78B-ACC5-4BD0-9DF4-379290919A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J7:J66</xm:sqref>
        </x14:conditionalFormatting>
        <x14:conditionalFormatting xmlns:xm="http://schemas.microsoft.com/office/excel/2006/main">
          <x14:cfRule type="dataBar" id="{CD772833-F4B9-45B3-8BEB-273CEF0B996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N7:N66</xm:sqref>
        </x14:conditionalFormatting>
        <x14:conditionalFormatting xmlns:xm="http://schemas.microsoft.com/office/excel/2006/main">
          <x14:cfRule type="dataBar" id="{34EE6FA4-A06A-45EC-B006-B977C9862C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T7:T66</xm:sqref>
        </x14:conditionalFormatting>
        <x14:conditionalFormatting xmlns:xm="http://schemas.microsoft.com/office/excel/2006/main">
          <x14:cfRule type="dataBar" id="{AFC84A8A-77FB-43B6-9A33-AFAB706EAD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J7:J99</xm:sqref>
        </x14:conditionalFormatting>
        <x14:conditionalFormatting xmlns:xm="http://schemas.microsoft.com/office/excel/2006/main">
          <x14:cfRule type="dataBar" id="{2B916E08-3B49-4CFE-9F82-24E60AA99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T7:T99</xm:sqref>
        </x14:conditionalFormatting>
        <x14:conditionalFormatting xmlns:xm="http://schemas.microsoft.com/office/excel/2006/main">
          <x14:cfRule type="dataBar" id="{C7E47A59-444F-45BF-BCB3-2C0EBCB3B8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N7:N99 AC28:AC99</xm:sqref>
        </x14:conditionalFormatting>
        <x14:conditionalFormatting xmlns:xm="http://schemas.microsoft.com/office/excel/2006/main">
          <x14:cfRule type="dataBar" id="{E31AE1DD-1FEC-43D6-8252-4D0C00401F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AC7:AC27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2079-3C74-4F1A-9D67-FC8E8351DC91}">
  <dimension ref="A1:Y76"/>
  <sheetViews>
    <sheetView tabSelected="1" workbookViewId="0">
      <selection activeCell="H30" sqref="H30"/>
    </sheetView>
  </sheetViews>
  <sheetFormatPr defaultRowHeight="15" x14ac:dyDescent="0.25"/>
  <cols>
    <col min="2" max="2" width="22.85546875" customWidth="1"/>
    <col min="3" max="3" width="7.5703125" customWidth="1"/>
    <col min="4" max="4" width="9.140625" customWidth="1"/>
    <col min="5" max="5" width="9.85546875" customWidth="1"/>
    <col min="6" max="6" width="15.5703125" customWidth="1"/>
    <col min="7" max="7" width="9.140625" customWidth="1"/>
    <col min="8" max="11" width="13.7109375" customWidth="1"/>
    <col min="12" max="13" width="10.28515625" customWidth="1"/>
    <col min="15" max="15" width="11.5703125" customWidth="1"/>
    <col min="16" max="17" width="13.28515625" customWidth="1"/>
    <col min="18" max="18" width="15.42578125" customWidth="1"/>
    <col min="21" max="21" width="17" customWidth="1"/>
  </cols>
  <sheetData>
    <row r="1" spans="1:25" x14ac:dyDescent="0.25">
      <c r="A1" t="s">
        <v>170</v>
      </c>
      <c r="H1" t="s">
        <v>230</v>
      </c>
      <c r="L1" t="s">
        <v>237</v>
      </c>
    </row>
    <row r="2" spans="1:25" x14ac:dyDescent="0.25">
      <c r="A2" t="s">
        <v>1</v>
      </c>
      <c r="B2" t="s">
        <v>2</v>
      </c>
    </row>
    <row r="3" spans="1:25" x14ac:dyDescent="0.25">
      <c r="B3" t="s">
        <v>91</v>
      </c>
    </row>
    <row r="4" spans="1:25" ht="48" customHeight="1" x14ac:dyDescent="0.25">
      <c r="A4" t="s">
        <v>346</v>
      </c>
      <c r="B4" s="2" t="s">
        <v>67</v>
      </c>
      <c r="C4" s="5" t="s">
        <v>172</v>
      </c>
      <c r="D4" s="5" t="s">
        <v>340</v>
      </c>
      <c r="E4" s="85" t="s">
        <v>236</v>
      </c>
      <c r="F4" s="15" t="s">
        <v>171</v>
      </c>
      <c r="G4" s="5" t="s">
        <v>87</v>
      </c>
      <c r="H4" s="5" t="s">
        <v>89</v>
      </c>
      <c r="I4" s="11" t="s">
        <v>90</v>
      </c>
      <c r="J4" s="5" t="s">
        <v>336</v>
      </c>
      <c r="K4" s="5" t="s">
        <v>337</v>
      </c>
      <c r="L4" s="5" t="s">
        <v>347</v>
      </c>
      <c r="M4" s="5" t="s">
        <v>348</v>
      </c>
      <c r="U4" t="s">
        <v>190</v>
      </c>
    </row>
    <row r="5" spans="1:25" x14ac:dyDescent="0.25">
      <c r="A5" s="38">
        <v>1</v>
      </c>
      <c r="B5" s="1" t="s">
        <v>88</v>
      </c>
      <c r="C5" s="1">
        <v>1</v>
      </c>
      <c r="D5" s="24" t="s">
        <v>387</v>
      </c>
      <c r="E5" s="86" t="s">
        <v>234</v>
      </c>
      <c r="F5" s="16" t="s">
        <v>8</v>
      </c>
      <c r="G5" s="12">
        <v>6</v>
      </c>
      <c r="H5" s="13">
        <f>AVERAGE('ALL DATA'!J7:J12)</f>
        <v>83.85473016666667</v>
      </c>
      <c r="I5" s="13">
        <f>_xlfn.STDEV.S('ALL DATA'!J7:J12)</f>
        <v>23.356519526932974</v>
      </c>
      <c r="J5" s="13">
        <f>AVERAGE('ALL DATA'!N7:N12)</f>
        <v>3.8192448079895622</v>
      </c>
      <c r="K5" s="13">
        <f>AVERAGE('ALL DATA'!AC7:AC12)</f>
        <v>2.6109771725865953</v>
      </c>
      <c r="L5" s="14">
        <f>AVERAGE('ALL DATA'!T7:T12)</f>
        <v>8.9833333333333343</v>
      </c>
      <c r="M5" s="14">
        <f>AVERAGE('ALL DATA'!S7:S12)</f>
        <v>10.898333333333333</v>
      </c>
    </row>
    <row r="6" spans="1:25" x14ac:dyDescent="0.25">
      <c r="A6" s="38">
        <v>2</v>
      </c>
      <c r="B6" s="1" t="s">
        <v>88</v>
      </c>
      <c r="C6" s="1">
        <v>1</v>
      </c>
      <c r="D6" s="24" t="s">
        <v>387</v>
      </c>
      <c r="E6" s="86" t="s">
        <v>234</v>
      </c>
      <c r="F6" s="16" t="s">
        <v>24</v>
      </c>
      <c r="G6" s="12">
        <v>6</v>
      </c>
      <c r="H6" s="13">
        <f>AVERAGE('ALL DATA'!J13:J18)</f>
        <v>70.433710833333336</v>
      </c>
      <c r="I6" s="13">
        <f>_xlfn.STDEV.S('ALL DATA'!J13:J18)</f>
        <v>10.734602590157253</v>
      </c>
      <c r="J6" s="13">
        <f>AVERAGE('ALL DATA'!N13:N18)</f>
        <v>3.4685846965524063</v>
      </c>
      <c r="K6" s="13">
        <f>AVERAGE('ALL DATA'!AC13:AC18)</f>
        <v>2.2955084051659811</v>
      </c>
      <c r="L6" s="14">
        <f>AVERAGE('ALL DATA'!T13:T18)</f>
        <v>8.6916666666666682</v>
      </c>
      <c r="M6" s="14">
        <f>AVERAGE('ALL DATA'!S13:S18)</f>
        <v>10.685</v>
      </c>
      <c r="U6" t="s">
        <v>176</v>
      </c>
      <c r="V6" t="s">
        <v>177</v>
      </c>
      <c r="W6">
        <v>7</v>
      </c>
      <c r="X6" s="4">
        <v>214.437592</v>
      </c>
      <c r="Y6" s="4">
        <v>9.838971940744484</v>
      </c>
    </row>
    <row r="7" spans="1:25" x14ac:dyDescent="0.25">
      <c r="A7" s="38">
        <v>3</v>
      </c>
      <c r="B7" s="1" t="s">
        <v>88</v>
      </c>
      <c r="C7" s="1">
        <v>1</v>
      </c>
      <c r="D7" s="25" t="s">
        <v>175</v>
      </c>
      <c r="E7" s="87" t="s">
        <v>233</v>
      </c>
      <c r="F7" s="16" t="s">
        <v>37</v>
      </c>
      <c r="G7" s="12">
        <v>6</v>
      </c>
      <c r="H7" s="13">
        <f>AVERAGE('ALL DATA'!J19:J24)</f>
        <v>166.477216</v>
      </c>
      <c r="I7" s="13">
        <f>_xlfn.STDEV.S('ALL DATA'!J19:J24)</f>
        <v>22.525816220100506</v>
      </c>
      <c r="J7" s="13">
        <f>AVERAGE('ALL DATA'!N19:N24)</f>
        <v>9.1875801972967235</v>
      </c>
      <c r="K7" s="13">
        <f>AVERAGE('ALL DATA'!AC19:AC24)</f>
        <v>6.1058316297776472</v>
      </c>
      <c r="L7" s="14">
        <f>AVERAGE('ALL DATA'!T19:T24)</f>
        <v>8.2933333333333348</v>
      </c>
      <c r="M7" s="14">
        <f>AVERAGE('ALL DATA'!S19:S24)</f>
        <v>10.096666666666668</v>
      </c>
      <c r="O7" t="s">
        <v>193</v>
      </c>
      <c r="U7" t="s">
        <v>176</v>
      </c>
      <c r="V7" t="s">
        <v>178</v>
      </c>
      <c r="W7">
        <v>8</v>
      </c>
      <c r="X7" s="4">
        <v>212.565765</v>
      </c>
      <c r="Y7" s="4">
        <v>9.0691860910897919</v>
      </c>
    </row>
    <row r="8" spans="1:25" x14ac:dyDescent="0.25">
      <c r="A8" s="38">
        <v>4</v>
      </c>
      <c r="B8" s="1" t="s">
        <v>88</v>
      </c>
      <c r="C8" s="24">
        <v>1</v>
      </c>
      <c r="D8" s="25" t="s">
        <v>175</v>
      </c>
      <c r="E8" s="87" t="s">
        <v>233</v>
      </c>
      <c r="F8" s="16" t="s">
        <v>50</v>
      </c>
      <c r="G8" s="12">
        <v>6</v>
      </c>
      <c r="H8" s="13">
        <f>AVERAGE('ALL DATA'!J25:J30)</f>
        <v>29.828605499999998</v>
      </c>
      <c r="I8" s="13">
        <f>_xlfn.STDEV.S('ALL DATA'!J25:J30)</f>
        <v>4.8200711890318653</v>
      </c>
      <c r="J8" s="13">
        <f>AVERAGE('ALL DATA'!N25:N30)</f>
        <v>1.8606415803402836</v>
      </c>
      <c r="K8" s="13">
        <f>AVERAGE('ALL DATA'!AC25:AC30)</f>
        <v>1.0736977730791883</v>
      </c>
      <c r="L8" s="14">
        <f>AVERAGE('ALL DATA'!T25:T30)</f>
        <v>7.7400000000000011</v>
      </c>
      <c r="M8" s="14">
        <f>AVERAGE('ALL DATA'!S25:S30)</f>
        <v>10.165000000000001</v>
      </c>
      <c r="P8" t="s">
        <v>191</v>
      </c>
      <c r="Q8" t="s">
        <v>235</v>
      </c>
      <c r="R8" t="s">
        <v>192</v>
      </c>
      <c r="U8" t="s">
        <v>176</v>
      </c>
      <c r="V8" t="s">
        <v>182</v>
      </c>
      <c r="W8">
        <v>13</v>
      </c>
      <c r="X8" s="4">
        <v>135.10730000000001</v>
      </c>
      <c r="Y8" s="4">
        <v>6.6901284138248336</v>
      </c>
    </row>
    <row r="9" spans="1:25" x14ac:dyDescent="0.25">
      <c r="A9" s="38">
        <v>5</v>
      </c>
      <c r="B9" s="3" t="s">
        <v>95</v>
      </c>
      <c r="C9" s="27">
        <v>1</v>
      </c>
      <c r="D9" s="56">
        <v>0</v>
      </c>
      <c r="E9" s="88">
        <v>0</v>
      </c>
      <c r="F9" s="28" t="s">
        <v>173</v>
      </c>
      <c r="G9" s="29">
        <v>6</v>
      </c>
      <c r="H9" s="30">
        <f>AVERAGE('ALL DATA'!J31:J36)</f>
        <v>161.48821749999999</v>
      </c>
      <c r="I9" s="30">
        <f>_xlfn.STDEV.S('ALL DATA'!J31:J36)</f>
        <v>21.352902729799396</v>
      </c>
      <c r="J9" s="30">
        <f>AVERAGE('ALL DATA'!N31:N36)</f>
        <v>7.2118980605595908</v>
      </c>
      <c r="K9" s="30">
        <f>AVERAGE('ALL DATA'!AC31:OAC36)</f>
        <v>4.9642567381816818</v>
      </c>
      <c r="L9" s="31">
        <f>AVERAGE('ALL DATA'!T31:T36)</f>
        <v>9.1925000000000008</v>
      </c>
      <c r="M9" s="31">
        <f>AVERAGE('ALL DATA'!S31:S36)</f>
        <v>11.051666666666668</v>
      </c>
      <c r="O9" s="3" t="s">
        <v>173</v>
      </c>
      <c r="P9" s="30">
        <f>AVERAGE(X6:X11)</f>
        <v>198.90777083333333</v>
      </c>
      <c r="Q9" s="30">
        <f>_xlfn.STDEV.S(X6:X11)</f>
        <v>32.089171743820934</v>
      </c>
      <c r="R9" s="30">
        <f>AVERAGE(Y6:Y11)</f>
        <v>8.7682188855213887</v>
      </c>
      <c r="U9" t="s">
        <v>176</v>
      </c>
      <c r="V9" t="s">
        <v>183</v>
      </c>
      <c r="W9">
        <v>14</v>
      </c>
      <c r="X9" s="4">
        <v>197.59794600000001</v>
      </c>
      <c r="Y9" s="4">
        <v>9.2171816877843966</v>
      </c>
    </row>
    <row r="10" spans="1:25" x14ac:dyDescent="0.25">
      <c r="A10" s="38">
        <v>6</v>
      </c>
      <c r="B10" s="2" t="s">
        <v>95</v>
      </c>
      <c r="C10" s="32">
        <v>1</v>
      </c>
      <c r="D10" s="57">
        <v>0</v>
      </c>
      <c r="E10" s="89">
        <v>0</v>
      </c>
      <c r="F10" s="33" t="s">
        <v>174</v>
      </c>
      <c r="G10" s="34">
        <v>6</v>
      </c>
      <c r="H10" s="35">
        <f>AVERAGE('ALL DATA'!J37:J42)</f>
        <v>80.724226666666667</v>
      </c>
      <c r="I10" s="35">
        <f>_xlfn.STDEV.S('ALL DATA'!J37:J42)</f>
        <v>9.4417958869912972</v>
      </c>
      <c r="J10" s="35">
        <f>AVERAGE('ALL DATA'!N37:N42)</f>
        <v>4.1160595772048492</v>
      </c>
      <c r="K10" s="35">
        <f>AVERAGE('ALL DATA'!AC37:AC42)</f>
        <v>2.6135598125210149</v>
      </c>
      <c r="L10" s="36">
        <f>AVERAGE('ALL DATA'!T37:T42)</f>
        <v>8.5916666666666686</v>
      </c>
      <c r="M10" s="36">
        <f>AVERAGE('ALL DATA'!S37:S42)</f>
        <v>10.783333333333333</v>
      </c>
      <c r="O10" s="2" t="s">
        <v>174</v>
      </c>
      <c r="P10" s="35">
        <f>AVERAGE(X13:X19)</f>
        <v>122.01046099999999</v>
      </c>
      <c r="Q10" s="35">
        <f>_xlfn.STDEV.S(X13:X19)</f>
        <v>30.312140656170598</v>
      </c>
      <c r="R10" s="35">
        <f>AVERAGE(Y13:Y19)</f>
        <v>5.7758674206647571</v>
      </c>
      <c r="U10" t="s">
        <v>176</v>
      </c>
      <c r="V10" t="s">
        <v>186</v>
      </c>
      <c r="W10">
        <v>18</v>
      </c>
      <c r="X10" s="4">
        <v>218.178696</v>
      </c>
      <c r="Y10" s="4">
        <v>9.3387251942624712</v>
      </c>
    </row>
    <row r="11" spans="1:25" x14ac:dyDescent="0.25">
      <c r="A11" s="38">
        <v>7</v>
      </c>
      <c r="B11" s="1" t="s">
        <v>121</v>
      </c>
      <c r="C11" s="37">
        <v>14</v>
      </c>
      <c r="D11" s="24" t="s">
        <v>387</v>
      </c>
      <c r="E11" s="86" t="s">
        <v>234</v>
      </c>
      <c r="F11" s="16" t="s">
        <v>8</v>
      </c>
      <c r="G11" s="26">
        <v>6</v>
      </c>
      <c r="H11" s="13">
        <f>AVERAGE('ALL DATA'!J43:J48)</f>
        <v>209.01090233333332</v>
      </c>
      <c r="I11" s="13">
        <f>_xlfn.STDEV.S('ALL DATA'!J43:J48)</f>
        <v>15.958022901485654</v>
      </c>
      <c r="J11" s="13">
        <f>AVERAGE('ALL DATA'!N43:N48)</f>
        <v>9.7588511571022192</v>
      </c>
      <c r="K11" s="13">
        <f>AVERAGE('ALL DATA'!AC43:AC48)</f>
        <v>6.1690752481858802</v>
      </c>
      <c r="L11" s="14">
        <f>AVERAGE('ALL DATA'!T43:T48)</f>
        <v>8.9883333333333333</v>
      </c>
      <c r="M11" s="14">
        <f>AVERAGE('ALL DATA'!S43:S48)</f>
        <v>11.275</v>
      </c>
      <c r="U11" t="s">
        <v>176</v>
      </c>
      <c r="V11" t="s">
        <v>187</v>
      </c>
      <c r="W11">
        <v>19</v>
      </c>
      <c r="X11" s="4">
        <v>215.559326</v>
      </c>
      <c r="Y11" s="4">
        <v>8.4551199854223569</v>
      </c>
    </row>
    <row r="12" spans="1:25" x14ac:dyDescent="0.25">
      <c r="A12" s="38">
        <v>8</v>
      </c>
      <c r="B12" s="1" t="s">
        <v>121</v>
      </c>
      <c r="C12" s="37">
        <v>14</v>
      </c>
      <c r="D12" s="24" t="s">
        <v>387</v>
      </c>
      <c r="E12" s="86" t="s">
        <v>234</v>
      </c>
      <c r="F12" s="16" t="s">
        <v>24</v>
      </c>
      <c r="G12" s="26">
        <v>6</v>
      </c>
      <c r="H12" s="13">
        <f>AVERAGE('ALL DATA'!J49:J54)</f>
        <v>151.38508883333336</v>
      </c>
      <c r="I12" s="13">
        <f>_xlfn.STDEV.S('ALL DATA'!J49:J54)</f>
        <v>8.2009590936943884</v>
      </c>
      <c r="J12" s="13">
        <f>AVERAGE('ALL DATA'!N49:N54)</f>
        <v>7.2725792452682869</v>
      </c>
      <c r="K12" s="13">
        <f>AVERAGE('ALL DATA'!AC49:AC54)</f>
        <v>4.601326645839185</v>
      </c>
      <c r="L12" s="14">
        <f>AVERAGE('ALL DATA'!T49:T54)</f>
        <v>8.8699999999999992</v>
      </c>
      <c r="M12" s="14">
        <f>AVERAGE('ALL DATA'!S49:S54)</f>
        <v>11.115</v>
      </c>
    </row>
    <row r="13" spans="1:25" ht="15" customHeight="1" x14ac:dyDescent="0.25">
      <c r="A13" s="39">
        <v>9</v>
      </c>
      <c r="B13" s="1" t="s">
        <v>121</v>
      </c>
      <c r="C13" s="37">
        <v>14</v>
      </c>
      <c r="D13" s="25" t="s">
        <v>175</v>
      </c>
      <c r="E13" s="87" t="s">
        <v>233</v>
      </c>
      <c r="F13" s="16" t="s">
        <v>37</v>
      </c>
      <c r="G13" s="26">
        <v>6</v>
      </c>
      <c r="H13" s="40">
        <f>AVERAGE('ALL DATA'!J55:J60)</f>
        <v>200.15494783333335</v>
      </c>
      <c r="I13" s="40">
        <f>_xlfn.STDEV.S('ALL DATA'!J55:J60)</f>
        <v>18.650433798862558</v>
      </c>
      <c r="J13" s="40">
        <f>AVERAGE('ALL DATA'!N55:N60)</f>
        <v>10.216739610140303</v>
      </c>
      <c r="K13" s="40">
        <f>AVERAGE('ALL DATA'!AC55:AC60)</f>
        <v>6.6780257986814897</v>
      </c>
      <c r="L13" s="41">
        <f>AVERAGE('ALL DATA'!T55:T60)</f>
        <v>8.6000000000000014</v>
      </c>
      <c r="M13" s="41">
        <f>AVERAGE('ALL DATA'!S55:S60)</f>
        <v>10.63</v>
      </c>
      <c r="O13" s="118" t="s">
        <v>338</v>
      </c>
      <c r="P13" s="118"/>
      <c r="Q13" s="118"/>
      <c r="U13" t="s">
        <v>176</v>
      </c>
      <c r="V13" t="s">
        <v>179</v>
      </c>
      <c r="W13">
        <v>9</v>
      </c>
      <c r="X13" s="4">
        <v>80.848961000000003</v>
      </c>
      <c r="Y13" s="4">
        <v>3.1409501323372919</v>
      </c>
    </row>
    <row r="14" spans="1:25" x14ac:dyDescent="0.25">
      <c r="A14" s="39">
        <v>10</v>
      </c>
      <c r="B14" s="2" t="s">
        <v>121</v>
      </c>
      <c r="C14" s="42">
        <v>14</v>
      </c>
      <c r="D14" s="43" t="s">
        <v>175</v>
      </c>
      <c r="E14" s="90" t="s">
        <v>233</v>
      </c>
      <c r="F14" s="15" t="s">
        <v>50</v>
      </c>
      <c r="G14" s="34">
        <v>6</v>
      </c>
      <c r="H14" s="35">
        <f>AVERAGE('ALL DATA'!J61:J66)</f>
        <v>76.48237499999999</v>
      </c>
      <c r="I14" s="35">
        <f>_xlfn.STDEV.S('ALL DATA'!J61:J66)</f>
        <v>32.733546918165629</v>
      </c>
      <c r="J14" s="35">
        <f>AVERAGE('ALL DATA'!N61:N66)</f>
        <v>4.1276132354380834</v>
      </c>
      <c r="K14" s="35">
        <f>AVERAGE('ALL DATA'!AC61:AC66)</f>
        <v>2.6210783970809426</v>
      </c>
      <c r="L14" s="36">
        <f>AVERAGE('ALL DATA'!T61:T66)</f>
        <v>8.2700000000000014</v>
      </c>
      <c r="M14" s="36">
        <f>AVERAGE('ALL DATA'!S61:S66)</f>
        <v>10.4175</v>
      </c>
      <c r="O14" s="118"/>
      <c r="P14" s="118"/>
      <c r="Q14" s="118"/>
      <c r="U14" t="s">
        <v>176</v>
      </c>
      <c r="V14" t="s">
        <v>180</v>
      </c>
      <c r="W14">
        <v>10</v>
      </c>
      <c r="X14" s="4">
        <v>150.075119</v>
      </c>
      <c r="Y14" s="4">
        <v>8.3345232836199479</v>
      </c>
    </row>
    <row r="15" spans="1:25" x14ac:dyDescent="0.25">
      <c r="A15" s="39">
        <v>11</v>
      </c>
      <c r="B15" s="3" t="s">
        <v>225</v>
      </c>
      <c r="C15" s="45">
        <v>1</v>
      </c>
      <c r="D15" s="58" t="s">
        <v>339</v>
      </c>
      <c r="E15" s="91">
        <v>0.4</v>
      </c>
      <c r="F15" s="47" t="s">
        <v>226</v>
      </c>
      <c r="G15" s="29">
        <v>4</v>
      </c>
      <c r="H15" s="30">
        <f>AVERAGE('ALL DATA'!J67:J70)</f>
        <v>213.29533025000001</v>
      </c>
      <c r="I15" s="30">
        <f>_xlfn.STDEV.S('ALL DATA'!J67:J70)</f>
        <v>14.630084041621597</v>
      </c>
      <c r="J15" s="30">
        <f>AVERAGE('ALL DATA'!N67:N70)</f>
        <v>10.610700360005133</v>
      </c>
      <c r="K15" s="30">
        <f>AVERAGE('ALL DATA'!AC67:AC70)</f>
        <v>7.1918958796396639</v>
      </c>
      <c r="L15" s="31">
        <f>AVERAGE('ALL DATA'!T67:T70)</f>
        <v>8.7399999999999984</v>
      </c>
      <c r="M15" s="31">
        <f>AVERAGE('ALL DATA'!S67:S70)</f>
        <v>10.592499999999999</v>
      </c>
      <c r="O15" t="s">
        <v>310</v>
      </c>
      <c r="P15" s="84">
        <v>8.0048334014292966</v>
      </c>
      <c r="U15" t="s">
        <v>176</v>
      </c>
      <c r="V15" t="s">
        <v>181</v>
      </c>
      <c r="W15">
        <v>11</v>
      </c>
      <c r="X15" s="4">
        <v>148.578339</v>
      </c>
      <c r="Y15" s="4">
        <v>7.2276603386501739</v>
      </c>
    </row>
    <row r="16" spans="1:25" x14ac:dyDescent="0.25">
      <c r="A16" s="39">
        <v>12</v>
      </c>
      <c r="B16" s="1" t="s">
        <v>225</v>
      </c>
      <c r="C16" s="44">
        <v>1</v>
      </c>
      <c r="D16" s="55" t="s">
        <v>339</v>
      </c>
      <c r="E16" s="92">
        <v>0.4</v>
      </c>
      <c r="F16" s="16" t="s">
        <v>227</v>
      </c>
      <c r="G16" s="26">
        <v>3</v>
      </c>
      <c r="H16" s="40">
        <f>AVERAGE('ALL DATA'!J71:J73)</f>
        <v>179.30213433333336</v>
      </c>
      <c r="I16" s="40">
        <f>_xlfn.STDEV.S('ALL DATA'!J71:J73)</f>
        <v>14.88566885908868</v>
      </c>
      <c r="J16" s="40">
        <f>AVERAGE('ALL DATA'!N71:N73)</f>
        <v>9.6742544388676333</v>
      </c>
      <c r="K16" s="40">
        <f>AVERAGE('ALL DATA'!AC71:AC73)</f>
        <v>6.2457419670073095</v>
      </c>
      <c r="L16" s="41">
        <f>AVERAGE('ALL DATA'!T71:T73)</f>
        <v>8.4266666666666676</v>
      </c>
      <c r="M16" s="41">
        <f>AVERAGE('ALL DATA'!S71:S73)</f>
        <v>10.49</v>
      </c>
      <c r="O16" t="s">
        <v>311</v>
      </c>
      <c r="P16" s="84">
        <v>6.1568470772643975</v>
      </c>
      <c r="Q16" s="4"/>
      <c r="U16" t="s">
        <v>176</v>
      </c>
      <c r="V16" t="s">
        <v>184</v>
      </c>
      <c r="W16">
        <v>15</v>
      </c>
      <c r="X16" s="4">
        <v>99.932929999999999</v>
      </c>
      <c r="Y16" s="4">
        <v>4.4813968948452088</v>
      </c>
    </row>
    <row r="17" spans="1:25" x14ac:dyDescent="0.25">
      <c r="A17" s="39">
        <v>13</v>
      </c>
      <c r="B17" s="1" t="s">
        <v>225</v>
      </c>
      <c r="C17" s="44">
        <v>1</v>
      </c>
      <c r="D17" s="55" t="s">
        <v>339</v>
      </c>
      <c r="E17" s="93">
        <v>0.42</v>
      </c>
      <c r="F17" s="16" t="s">
        <v>228</v>
      </c>
      <c r="G17" s="26">
        <v>4</v>
      </c>
      <c r="H17" s="40">
        <f>AVERAGE('ALL DATA'!J75:J78)</f>
        <v>197.73594274999999</v>
      </c>
      <c r="I17" s="40">
        <f>_xlfn.STDEV.S('ALL DATA'!J75:J78)</f>
        <v>23.133210791016982</v>
      </c>
      <c r="J17" s="40">
        <f>AVERAGE('ALL DATA'!N75:N78)</f>
        <v>10.584942505931942</v>
      </c>
      <c r="K17" s="40">
        <f>AVERAGE('ALL DATA'!AC75:AC78)</f>
        <v>6.9755075201018242</v>
      </c>
      <c r="L17" s="41">
        <f>AVERAGE('ALL DATA'!T75:T78)</f>
        <v>8.3525000000000009</v>
      </c>
      <c r="M17" s="41">
        <f>AVERAGE('ALL DATA'!S75:S78)</f>
        <v>10.6275</v>
      </c>
      <c r="O17" t="s">
        <v>312</v>
      </c>
      <c r="P17" s="84">
        <v>9.200938613819039</v>
      </c>
      <c r="U17" t="s">
        <v>176</v>
      </c>
      <c r="V17" t="s">
        <v>185</v>
      </c>
      <c r="W17">
        <v>16</v>
      </c>
      <c r="X17" s="4">
        <v>92.449020000000004</v>
      </c>
      <c r="Y17" s="4">
        <v>4.2155807953272575</v>
      </c>
    </row>
    <row r="18" spans="1:25" x14ac:dyDescent="0.25">
      <c r="A18" s="39">
        <v>14</v>
      </c>
      <c r="B18" s="2" t="s">
        <v>225</v>
      </c>
      <c r="C18" s="46">
        <v>1</v>
      </c>
      <c r="D18" s="43" t="s">
        <v>339</v>
      </c>
      <c r="E18" s="94">
        <v>0.42</v>
      </c>
      <c r="F18" s="16" t="s">
        <v>229</v>
      </c>
      <c r="G18" s="34">
        <v>3</v>
      </c>
      <c r="H18" s="35">
        <f>AVERAGE('ALL DATA'!J79:J81)</f>
        <v>167.29999999999998</v>
      </c>
      <c r="I18" s="35">
        <f>_xlfn.STDEV.S('ALL DATA'!J79:J81)</f>
        <v>20.251666598085208</v>
      </c>
      <c r="J18" s="35">
        <f>AVERAGE('ALL DATA'!N79:N81)</f>
        <v>8.9542180378026206</v>
      </c>
      <c r="K18" s="35">
        <f>AVERAGE('ALL DATA'!AC79:AC81)</f>
        <v>4.663339507481485</v>
      </c>
      <c r="L18" s="36">
        <f>AVERAGE('ALL DATA'!T79:T81)</f>
        <v>8.3466666666666658</v>
      </c>
      <c r="M18" s="36">
        <f>AVERAGE('ALL DATA'!S79:S81)</f>
        <v>11.573333333333332</v>
      </c>
      <c r="O18" t="s">
        <v>313</v>
      </c>
      <c r="P18" s="84">
        <v>7.8276515355881058</v>
      </c>
      <c r="U18" t="s">
        <v>176</v>
      </c>
      <c r="V18" t="s">
        <v>188</v>
      </c>
      <c r="W18">
        <v>20</v>
      </c>
      <c r="X18" s="4">
        <v>151.946091</v>
      </c>
      <c r="Y18" s="4">
        <v>6.7982306426368009</v>
      </c>
    </row>
    <row r="19" spans="1:25" x14ac:dyDescent="0.25">
      <c r="A19" s="39">
        <v>15</v>
      </c>
      <c r="B19" t="s">
        <v>317</v>
      </c>
      <c r="C19" s="44">
        <v>1</v>
      </c>
      <c r="D19" t="s">
        <v>339</v>
      </c>
      <c r="E19" s="3" t="s">
        <v>341</v>
      </c>
      <c r="F19" s="47" t="s">
        <v>342</v>
      </c>
      <c r="G19" s="26">
        <v>4</v>
      </c>
      <c r="H19" s="40">
        <f>AVERAGE('ALL DATA'!J82:J85)</f>
        <v>200.92500000000001</v>
      </c>
      <c r="I19" s="40">
        <f>_xlfn.STDEV.S('ALL DATA'!J82:J85)</f>
        <v>11.944978024257733</v>
      </c>
      <c r="J19" s="40">
        <f>AVERAGE('ALL DATA'!N82:N85)</f>
        <v>8.0502789324963402</v>
      </c>
      <c r="K19" s="40">
        <f>AVERAGE('ALL DATA'!AC82:AC85)</f>
        <v>4.9769643397525369</v>
      </c>
      <c r="L19" s="41">
        <f>AVERAGE('ALL DATA'!T82:T85)</f>
        <v>9.6775000000000002</v>
      </c>
      <c r="M19" s="41">
        <f>AVERAGE('ALL DATA'!S82:S85)</f>
        <v>12.2925</v>
      </c>
      <c r="U19" t="s">
        <v>176</v>
      </c>
      <c r="V19" t="s">
        <v>189</v>
      </c>
      <c r="W19">
        <v>21</v>
      </c>
      <c r="X19" s="4">
        <v>130.24276699999999</v>
      </c>
      <c r="Y19" s="4">
        <v>6.2327298572366132</v>
      </c>
    </row>
    <row r="20" spans="1:25" x14ac:dyDescent="0.25">
      <c r="A20" s="39">
        <v>16</v>
      </c>
      <c r="B20" t="s">
        <v>317</v>
      </c>
      <c r="C20" s="44">
        <v>1</v>
      </c>
      <c r="D20" t="s">
        <v>339</v>
      </c>
      <c r="E20" s="1"/>
      <c r="F20" s="98" t="s">
        <v>343</v>
      </c>
      <c r="G20" s="26">
        <v>5</v>
      </c>
      <c r="H20" s="40">
        <f>AVERAGE('ALL DATA'!J86:J90)</f>
        <v>114.25999999999999</v>
      </c>
      <c r="I20" s="40">
        <f>_xlfn.STDEV.S('ALL DATA'!J86:J90)</f>
        <v>10.275602172135702</v>
      </c>
      <c r="J20" s="40">
        <f>AVERAGE('ALL DATA'!N86:N90)</f>
        <v>4.6930156883065077</v>
      </c>
      <c r="K20" s="40">
        <f>AVERAGE('ALL DATA'!AC86:AC90)</f>
        <v>2.7619826578571698</v>
      </c>
      <c r="L20" s="41">
        <f>AVERAGE('ALL DATA'!T86:T90)</f>
        <v>9.5299999999999976</v>
      </c>
      <c r="M20" s="41">
        <f>AVERAGE('ALL DATA'!S86:S90)</f>
        <v>12.424000000000001</v>
      </c>
    </row>
    <row r="21" spans="1:25" x14ac:dyDescent="0.25">
      <c r="A21" s="39">
        <v>17</v>
      </c>
      <c r="B21" s="1" t="s">
        <v>327</v>
      </c>
      <c r="C21" s="44">
        <v>1</v>
      </c>
      <c r="D21" s="1" t="s">
        <v>339</v>
      </c>
      <c r="E21" s="1"/>
      <c r="F21" s="98" t="s">
        <v>344</v>
      </c>
      <c r="G21" s="26">
        <v>4</v>
      </c>
      <c r="H21" s="40">
        <f>AVERAGE('ALL DATA'!J91:J94)</f>
        <v>171.42500000000001</v>
      </c>
      <c r="I21" s="40">
        <f>_xlfn.STDEV.S('ALL DATA'!J91:J94)</f>
        <v>1.8227726133558142</v>
      </c>
      <c r="J21" s="40">
        <f>AVERAGE('ALL DATA'!N91:N94)</f>
        <v>7.5862504222915037</v>
      </c>
      <c r="K21" s="40">
        <f>AVERAGE('ALL DATA'!AC91:AC94)</f>
        <v>4.5530821789534865</v>
      </c>
      <c r="L21" s="41">
        <f>AVERAGE('ALL DATA'!T91:T94)</f>
        <v>9.2449999999999992</v>
      </c>
      <c r="M21" s="41">
        <f>AVERAGE('ALL DATA'!S91:S94)</f>
        <v>11.8825</v>
      </c>
    </row>
    <row r="22" spans="1:25" x14ac:dyDescent="0.25">
      <c r="A22" s="39">
        <v>18</v>
      </c>
      <c r="B22" s="2" t="s">
        <v>327</v>
      </c>
      <c r="C22" s="46">
        <v>1</v>
      </c>
      <c r="D22" s="2" t="s">
        <v>339</v>
      </c>
      <c r="E22" s="2"/>
      <c r="F22" s="33" t="s">
        <v>345</v>
      </c>
      <c r="G22" s="34">
        <v>5</v>
      </c>
      <c r="H22" s="35">
        <f>AVERAGE('ALL DATA'!J95:J99)</f>
        <v>100.74</v>
      </c>
      <c r="I22" s="35">
        <f>_xlfn.STDEV.S('ALL DATA'!J95:J99)</f>
        <v>5.8037057127321674</v>
      </c>
      <c r="J22" s="35">
        <f>AVERAGE('ALL DATA'!N95:N99)</f>
        <v>4.9584787108536563</v>
      </c>
      <c r="K22" s="35">
        <f>AVERAGE('ALL DATA'!AC95:AC99)</f>
        <v>2.7863713351240089</v>
      </c>
      <c r="L22" s="36">
        <f>AVERAGE('ALL DATA'!T95:T99)</f>
        <v>8.7240000000000002</v>
      </c>
      <c r="M22" s="36">
        <f>AVERAGE('ALL DATA'!S95:S99)</f>
        <v>11.642600000000002</v>
      </c>
    </row>
    <row r="23" spans="1:25" x14ac:dyDescent="0.25">
      <c r="A23" s="105">
        <v>19</v>
      </c>
      <c r="B23" s="106" t="s">
        <v>381</v>
      </c>
      <c r="C23" s="107">
        <v>1</v>
      </c>
      <c r="D23" s="107" t="s">
        <v>387</v>
      </c>
      <c r="E23" s="106"/>
      <c r="F23" s="108" t="s">
        <v>173</v>
      </c>
      <c r="G23" s="109">
        <v>3</v>
      </c>
      <c r="H23" s="110">
        <f>AVERAGE('Data of comparisons'!J7,'Data of comparisons'!J10:J11)</f>
        <v>139.09872199999998</v>
      </c>
      <c r="I23" s="110">
        <f>_xlfn.STDEV.S('Data of comparisons'!J7,'Data of comparisons'!J10:J11)</f>
        <v>45.461794455334861</v>
      </c>
      <c r="J23" s="110">
        <f>AVERAGE('Data of comparisons'!N7,'Data of comparisons'!N10:N11)</f>
        <v>6.4143054027117783</v>
      </c>
      <c r="K23" s="110">
        <f>AVERAGE('Data of comparisons'!AC7,'Data of comparisons'!AC10:AC11)</f>
        <v>4.9812829719463485</v>
      </c>
      <c r="L23" s="111">
        <f>AVERAGE('Data of comparisons'!T7,'Data of comparisons'!T10:T11)</f>
        <v>9.1633333333333322</v>
      </c>
      <c r="M23" s="111">
        <f>AVERAGE('Data of comparisons'!S7,'Data of comparisons'!S10:S11)</f>
        <v>10.4</v>
      </c>
      <c r="N23" s="106" t="s">
        <v>409</v>
      </c>
      <c r="O23" s="106"/>
      <c r="P23" s="106"/>
      <c r="Q23" s="106"/>
      <c r="R23" s="106"/>
      <c r="S23" s="106"/>
    </row>
    <row r="24" spans="1:25" x14ac:dyDescent="0.25">
      <c r="A24" s="105">
        <v>20</v>
      </c>
      <c r="B24" s="106" t="s">
        <v>382</v>
      </c>
      <c r="C24" s="107">
        <v>1</v>
      </c>
      <c r="D24" s="107" t="s">
        <v>387</v>
      </c>
      <c r="E24" s="106"/>
      <c r="F24" s="108" t="s">
        <v>174</v>
      </c>
      <c r="G24" s="109">
        <v>2</v>
      </c>
      <c r="H24" s="112">
        <f>AVERAGE('Data of comparisons'!J8:J9)</f>
        <v>85.526401499999992</v>
      </c>
      <c r="I24" s="112">
        <f>_xlfn.STDEV.S('Data of comparisons'!J8:J9)</f>
        <v>1.3229819383576193</v>
      </c>
      <c r="J24" s="112">
        <f>AVERAGE('Data of comparisons'!N8:N9)</f>
        <v>4.1523183236337147</v>
      </c>
      <c r="K24" s="112">
        <f>AVERAGE('Data of comparisons'!AC8:AC9)</f>
        <v>3.0861729248628631</v>
      </c>
      <c r="L24" s="113">
        <f>AVERAGE('Data of comparisons'!T8:T9)</f>
        <v>8.92</v>
      </c>
      <c r="M24" s="113">
        <f>AVERAGE('Data of comparisons'!S8:S9)</f>
        <v>10.375</v>
      </c>
      <c r="N24" s="106" t="s">
        <v>410</v>
      </c>
      <c r="O24" s="106"/>
      <c r="P24" s="106"/>
      <c r="Q24" s="106"/>
      <c r="R24" s="106"/>
      <c r="S24" s="106"/>
    </row>
    <row r="25" spans="1:25" x14ac:dyDescent="0.25">
      <c r="A25" s="105">
        <v>21</v>
      </c>
      <c r="B25" s="135" t="s">
        <v>383</v>
      </c>
      <c r="C25" s="107">
        <v>1</v>
      </c>
      <c r="D25" s="107" t="s">
        <v>387</v>
      </c>
      <c r="E25" s="135"/>
      <c r="F25" s="108" t="s">
        <v>173</v>
      </c>
      <c r="G25" s="109">
        <v>6</v>
      </c>
      <c r="H25" s="112">
        <f>AVERAGE('Data of comparisons'!J13:J14,'Data of comparisons'!J19:J20,'Data of comparisons'!J24:J25)</f>
        <v>198.90777083333333</v>
      </c>
      <c r="I25" s="112">
        <f>_xlfn.STDEV.S('Data of comparisons'!J13:J14,'Data of comparisons'!J19:J20,'Data of comparisons'!J24:J25)</f>
        <v>32.089171743820934</v>
      </c>
      <c r="J25" s="112">
        <f>AVERAGE('Data of comparisons'!N13:N14,'Data of comparisons'!N19:N20,'Data of comparisons'!N24:N25)</f>
        <v>8.7682188855213887</v>
      </c>
      <c r="K25" s="112">
        <f>AVERAGE('Data of comparisons'!AC13:AC14,'Data of comparisons'!AC19:AC20,'Data of comparisons'!AC24:AC25)</f>
        <v>6.5306258234557717</v>
      </c>
      <c r="L25" s="113">
        <f>AVERAGE('Data of comparisons'!T13:T14,'Data of comparisons'!T19:T20,'Data of comparisons'!T24:T25)</f>
        <v>9.2283333333333335</v>
      </c>
      <c r="M25" s="113">
        <f>AVERAGE('Data of comparisons'!S13:S14,'Data of comparisons'!S19:S20,'Data of comparisons'!S24:S25)</f>
        <v>10.705</v>
      </c>
      <c r="N25" s="106" t="s">
        <v>409</v>
      </c>
      <c r="O25" s="106"/>
      <c r="P25" s="106"/>
      <c r="Q25" s="106"/>
      <c r="R25" s="106"/>
      <c r="S25" s="106"/>
    </row>
    <row r="26" spans="1:25" x14ac:dyDescent="0.25">
      <c r="A26" s="105">
        <v>22</v>
      </c>
      <c r="B26" s="136" t="s">
        <v>384</v>
      </c>
      <c r="C26" s="137">
        <v>1</v>
      </c>
      <c r="D26" s="137" t="s">
        <v>387</v>
      </c>
      <c r="E26" s="136"/>
      <c r="F26" s="138" t="s">
        <v>174</v>
      </c>
      <c r="G26" s="139">
        <v>7</v>
      </c>
      <c r="H26" s="140">
        <f>AVERAGE('Data of comparisons'!J15:J17,'Data of comparisons'!J21:J22,'Data of comparisons'!J26:J27)</f>
        <v>122.01046099999999</v>
      </c>
      <c r="I26" s="140">
        <f>_xlfn.STDEV.S('Data of comparisons'!J15:J17,'Data of comparisons'!J21:J22,'Data of comparisons'!J26:J27)</f>
        <v>30.312140656170598</v>
      </c>
      <c r="J26" s="140">
        <f>AVERAGE('Data of comparisons'!N15:N17,'Data of comparisons'!N21:N22,'Data of comparisons'!N26:N27)</f>
        <v>5.7758674206647571</v>
      </c>
      <c r="K26" s="140">
        <f>AVERAGE('Data of comparisons'!AC15:AC17,'Data of comparisons'!AC21:AC22,'Data of comparisons'!AC26:AC27)</f>
        <v>4.2179189724761619</v>
      </c>
      <c r="L26" s="141">
        <f>AVERAGE('Data of comparisons'!T15:T17,'Data of comparisons'!T21:T22,'Data of comparisons'!T26:T27)</f>
        <v>9.0571428571428569</v>
      </c>
      <c r="M26" s="141">
        <f>AVERAGE('Data of comparisons'!S15:S17,'Data of comparisons'!S21:S22,'Data of comparisons'!S26:S27)</f>
        <v>10.502857142857144</v>
      </c>
      <c r="N26" s="106" t="s">
        <v>410</v>
      </c>
      <c r="O26" s="106"/>
      <c r="P26" s="106"/>
      <c r="Q26" s="106"/>
      <c r="R26" s="106"/>
      <c r="S26" s="106"/>
      <c r="X26" s="4"/>
      <c r="Y26" s="4"/>
    </row>
    <row r="27" spans="1:25" x14ac:dyDescent="0.25">
      <c r="H27" s="40"/>
      <c r="I27" s="40"/>
      <c r="J27" s="40"/>
      <c r="K27" s="40"/>
      <c r="L27" s="41"/>
      <c r="M27" s="41"/>
    </row>
    <row r="28" spans="1:25" x14ac:dyDescent="0.25">
      <c r="I28" s="40"/>
      <c r="J28" s="40"/>
      <c r="K28" s="40"/>
      <c r="L28" s="41"/>
      <c r="M28" s="41"/>
    </row>
    <row r="29" spans="1:25" x14ac:dyDescent="0.25">
      <c r="H29" s="40"/>
      <c r="I29" s="40"/>
      <c r="J29" s="40"/>
      <c r="K29" s="40"/>
      <c r="L29" s="41"/>
      <c r="M29" s="41"/>
    </row>
    <row r="30" spans="1:25" x14ac:dyDescent="0.25">
      <c r="H30" s="40"/>
    </row>
    <row r="31" spans="1:25" x14ac:dyDescent="0.25">
      <c r="H31" s="40"/>
      <c r="I31" s="40"/>
      <c r="J31" s="40"/>
      <c r="K31" s="40"/>
      <c r="L31" s="41"/>
      <c r="M31" s="41"/>
    </row>
    <row r="32" spans="1:25" x14ac:dyDescent="0.25">
      <c r="I32" s="40"/>
      <c r="J32" s="40"/>
      <c r="K32" s="40"/>
      <c r="L32" s="41"/>
      <c r="M32" s="41"/>
    </row>
    <row r="33" spans="8:13" x14ac:dyDescent="0.25">
      <c r="H33" s="40"/>
      <c r="I33" s="40"/>
      <c r="J33" s="40"/>
      <c r="K33" s="40"/>
      <c r="L33" s="41"/>
      <c r="M33" s="41"/>
    </row>
    <row r="34" spans="8:13" x14ac:dyDescent="0.25">
      <c r="H34" s="40"/>
    </row>
    <row r="35" spans="8:13" x14ac:dyDescent="0.25">
      <c r="H35" s="40"/>
      <c r="I35" s="40"/>
      <c r="J35" s="40"/>
      <c r="K35" s="40"/>
      <c r="L35" s="41"/>
      <c r="M35" s="41"/>
    </row>
    <row r="36" spans="8:13" x14ac:dyDescent="0.25">
      <c r="H36" s="40"/>
      <c r="I36" s="40"/>
      <c r="J36" s="41"/>
      <c r="K36" s="41"/>
      <c r="L36" s="41"/>
      <c r="M36" s="41"/>
    </row>
    <row r="37" spans="8:13" x14ac:dyDescent="0.25">
      <c r="H37" s="40"/>
      <c r="I37" s="40"/>
      <c r="J37" s="41"/>
      <c r="K37" s="41"/>
      <c r="L37" s="41"/>
      <c r="M37" s="41"/>
    </row>
    <row r="38" spans="8:13" x14ac:dyDescent="0.25">
      <c r="H38" s="40"/>
      <c r="I38" s="40"/>
      <c r="J38" s="41"/>
      <c r="K38" s="41"/>
      <c r="L38" s="41"/>
      <c r="M38" s="41"/>
    </row>
    <row r="39" spans="8:13" x14ac:dyDescent="0.25">
      <c r="H39" s="40"/>
      <c r="I39" s="40"/>
      <c r="J39" s="41"/>
      <c r="K39" s="41"/>
      <c r="L39" s="41"/>
      <c r="M39" s="41"/>
    </row>
    <row r="40" spans="8:13" x14ac:dyDescent="0.25">
      <c r="H40" s="40"/>
      <c r="I40" s="40"/>
      <c r="J40" s="41"/>
      <c r="K40" s="41"/>
      <c r="L40" s="41"/>
      <c r="M40" s="41"/>
    </row>
    <row r="41" spans="8:13" x14ac:dyDescent="0.25">
      <c r="H41" s="40"/>
      <c r="I41" s="40"/>
      <c r="J41" s="41"/>
      <c r="K41" s="41"/>
      <c r="L41" s="41"/>
      <c r="M41" s="41"/>
    </row>
    <row r="42" spans="8:13" x14ac:dyDescent="0.25">
      <c r="H42" s="40"/>
      <c r="I42" s="40"/>
      <c r="J42" s="41"/>
      <c r="K42" s="41"/>
      <c r="L42" s="41"/>
      <c r="M42" s="41"/>
    </row>
    <row r="43" spans="8:13" x14ac:dyDescent="0.25">
      <c r="H43" s="40"/>
      <c r="I43" s="40"/>
      <c r="J43" s="41"/>
      <c r="K43" s="41"/>
      <c r="L43" s="41"/>
      <c r="M43" s="41"/>
    </row>
    <row r="44" spans="8:13" x14ac:dyDescent="0.25">
      <c r="H44" s="40"/>
      <c r="I44" s="40"/>
      <c r="J44" s="41"/>
      <c r="K44" s="41"/>
      <c r="L44" s="41"/>
      <c r="M44" s="41"/>
    </row>
    <row r="45" spans="8:13" x14ac:dyDescent="0.25">
      <c r="H45" s="40"/>
      <c r="I45" s="40"/>
      <c r="J45" s="41"/>
      <c r="K45" s="41"/>
      <c r="L45" s="41"/>
      <c r="M45" s="41"/>
    </row>
    <row r="46" spans="8:13" x14ac:dyDescent="0.25">
      <c r="H46" s="40"/>
      <c r="I46" s="40"/>
      <c r="J46" s="41"/>
      <c r="K46" s="41"/>
      <c r="L46" s="41"/>
      <c r="M46" s="41"/>
    </row>
    <row r="47" spans="8:13" x14ac:dyDescent="0.25">
      <c r="H47" s="1"/>
      <c r="I47" s="1"/>
      <c r="J47" s="1"/>
      <c r="K47" s="1"/>
      <c r="L47" s="1"/>
      <c r="M47" s="1"/>
    </row>
    <row r="48" spans="8:13" x14ac:dyDescent="0.25">
      <c r="H48" s="1"/>
      <c r="I48" s="1"/>
      <c r="J48" s="1"/>
      <c r="K48" s="1"/>
      <c r="L48" s="1"/>
      <c r="M48" s="1"/>
    </row>
    <row r="49" spans="8:13" x14ac:dyDescent="0.25">
      <c r="H49" s="1"/>
      <c r="I49" s="1"/>
      <c r="J49" s="1"/>
      <c r="K49" s="1"/>
      <c r="L49" s="1"/>
      <c r="M49" s="1"/>
    </row>
    <row r="50" spans="8:13" x14ac:dyDescent="0.25">
      <c r="H50" s="1"/>
      <c r="I50" s="1"/>
      <c r="J50" s="1"/>
      <c r="K50" s="1"/>
      <c r="L50" s="1"/>
      <c r="M50" s="1"/>
    </row>
    <row r="51" spans="8:13" x14ac:dyDescent="0.25">
      <c r="H51" s="1"/>
      <c r="I51" s="1"/>
      <c r="J51" s="1"/>
      <c r="K51" s="1"/>
      <c r="L51" s="1"/>
      <c r="M51" s="1"/>
    </row>
    <row r="52" spans="8:13" x14ac:dyDescent="0.25">
      <c r="H52" s="1"/>
      <c r="I52" s="1"/>
      <c r="J52" s="1"/>
      <c r="K52" s="1"/>
      <c r="L52" s="1"/>
      <c r="M52" s="1"/>
    </row>
    <row r="53" spans="8:13" x14ac:dyDescent="0.25">
      <c r="H53" s="1"/>
      <c r="I53" s="1"/>
      <c r="J53" s="1"/>
      <c r="K53" s="1"/>
      <c r="L53" s="1"/>
      <c r="M53" s="1"/>
    </row>
    <row r="54" spans="8:13" x14ac:dyDescent="0.25">
      <c r="H54" s="1"/>
      <c r="I54" s="1"/>
      <c r="J54" s="1"/>
      <c r="K54" s="1"/>
      <c r="L54" s="1"/>
      <c r="M54" s="1"/>
    </row>
    <row r="55" spans="8:13" x14ac:dyDescent="0.25">
      <c r="H55" s="1"/>
      <c r="I55" s="1"/>
      <c r="J55" s="1"/>
      <c r="K55" s="1"/>
      <c r="L55" s="1"/>
      <c r="M55" s="1"/>
    </row>
    <row r="56" spans="8:13" x14ac:dyDescent="0.25">
      <c r="H56" s="1"/>
      <c r="I56" s="1"/>
      <c r="J56" s="1"/>
      <c r="K56" s="1"/>
      <c r="L56" s="1"/>
      <c r="M56" s="1"/>
    </row>
    <row r="57" spans="8:13" x14ac:dyDescent="0.25">
      <c r="H57" s="1"/>
      <c r="I57" s="1"/>
      <c r="J57" s="1"/>
      <c r="K57" s="1"/>
      <c r="L57" s="1"/>
      <c r="M57" s="1"/>
    </row>
    <row r="58" spans="8:13" x14ac:dyDescent="0.25">
      <c r="H58" s="1"/>
      <c r="I58" s="1"/>
      <c r="J58" s="1"/>
      <c r="K58" s="1"/>
      <c r="L58" s="1"/>
      <c r="M58" s="1"/>
    </row>
    <row r="59" spans="8:13" x14ac:dyDescent="0.25">
      <c r="H59" s="1"/>
      <c r="I59" s="1"/>
      <c r="J59" s="1"/>
      <c r="K59" s="1"/>
      <c r="L59" s="1"/>
      <c r="M59" s="1"/>
    </row>
    <row r="60" spans="8:13" x14ac:dyDescent="0.25">
      <c r="H60" s="1"/>
      <c r="I60" s="1"/>
      <c r="J60" s="1"/>
      <c r="K60" s="1"/>
      <c r="L60" s="1"/>
      <c r="M60" s="1"/>
    </row>
    <row r="61" spans="8:13" x14ac:dyDescent="0.25">
      <c r="H61" s="1"/>
      <c r="I61" s="1"/>
      <c r="J61" s="1"/>
      <c r="K61" s="1"/>
      <c r="L61" s="1"/>
      <c r="M61" s="1"/>
    </row>
    <row r="62" spans="8:13" x14ac:dyDescent="0.25">
      <c r="H62" s="1"/>
      <c r="I62" s="1"/>
      <c r="J62" s="1"/>
      <c r="K62" s="1"/>
      <c r="L62" s="1"/>
      <c r="M62" s="1"/>
    </row>
    <row r="63" spans="8:13" x14ac:dyDescent="0.25">
      <c r="H63" s="1"/>
      <c r="I63" s="1"/>
      <c r="J63" s="1"/>
      <c r="K63" s="1"/>
      <c r="L63" s="1"/>
      <c r="M63" s="1"/>
    </row>
    <row r="64" spans="8:13" x14ac:dyDescent="0.25">
      <c r="H64" s="1"/>
      <c r="I64" s="1"/>
      <c r="J64" s="1"/>
      <c r="K64" s="1"/>
      <c r="L64" s="1"/>
      <c r="M64" s="1"/>
    </row>
    <row r="65" spans="8:13" x14ac:dyDescent="0.25">
      <c r="H65" s="1"/>
      <c r="I65" s="1"/>
      <c r="J65" s="1"/>
      <c r="K65" s="1"/>
      <c r="L65" s="1"/>
      <c r="M65" s="1"/>
    </row>
    <row r="66" spans="8:13" x14ac:dyDescent="0.25">
      <c r="H66" s="1"/>
      <c r="I66" s="1"/>
      <c r="J66" s="1"/>
      <c r="K66" s="1"/>
      <c r="L66" s="1"/>
      <c r="M66" s="1"/>
    </row>
    <row r="67" spans="8:13" x14ac:dyDescent="0.25">
      <c r="H67" s="1"/>
      <c r="I67" s="1"/>
      <c r="J67" s="1"/>
      <c r="K67" s="1"/>
      <c r="L67" s="1"/>
      <c r="M67" s="1"/>
    </row>
    <row r="68" spans="8:13" x14ac:dyDescent="0.25">
      <c r="H68" s="1"/>
      <c r="I68" s="1"/>
      <c r="J68" s="1"/>
      <c r="K68" s="1"/>
      <c r="L68" s="1"/>
      <c r="M68" s="1"/>
    </row>
    <row r="69" spans="8:13" x14ac:dyDescent="0.25">
      <c r="H69" s="1"/>
      <c r="I69" s="1"/>
      <c r="J69" s="1"/>
      <c r="K69" s="1"/>
      <c r="L69" s="1"/>
      <c r="M69" s="1"/>
    </row>
    <row r="70" spans="8:13" x14ac:dyDescent="0.25">
      <c r="H70" s="1"/>
      <c r="I70" s="1"/>
      <c r="J70" s="1"/>
      <c r="K70" s="1"/>
      <c r="L70" s="1"/>
      <c r="M70" s="1"/>
    </row>
    <row r="71" spans="8:13" x14ac:dyDescent="0.25">
      <c r="H71" s="1"/>
      <c r="I71" s="1"/>
      <c r="J71" s="1"/>
      <c r="K71" s="1"/>
      <c r="L71" s="1"/>
      <c r="M71" s="1"/>
    </row>
    <row r="72" spans="8:13" x14ac:dyDescent="0.25">
      <c r="H72" s="1"/>
      <c r="I72" s="1"/>
      <c r="J72" s="1"/>
      <c r="K72" s="1"/>
      <c r="L72" s="1"/>
      <c r="M72" s="1"/>
    </row>
    <row r="73" spans="8:13" x14ac:dyDescent="0.25">
      <c r="H73" s="1"/>
      <c r="I73" s="1"/>
      <c r="J73" s="1"/>
      <c r="K73" s="1"/>
      <c r="L73" s="1"/>
      <c r="M73" s="1"/>
    </row>
    <row r="74" spans="8:13" x14ac:dyDescent="0.25">
      <c r="H74" s="1"/>
      <c r="I74" s="1"/>
      <c r="J74" s="1"/>
      <c r="K74" s="1"/>
      <c r="L74" s="1"/>
      <c r="M74" s="1"/>
    </row>
    <row r="75" spans="8:13" x14ac:dyDescent="0.25">
      <c r="H75" s="1"/>
      <c r="I75" s="1"/>
      <c r="J75" s="1"/>
      <c r="K75" s="1"/>
      <c r="L75" s="1"/>
      <c r="M75" s="1"/>
    </row>
    <row r="76" spans="8:13" x14ac:dyDescent="0.25">
      <c r="H76" s="1"/>
      <c r="I76" s="1"/>
      <c r="J76" s="1"/>
      <c r="K76" s="1"/>
      <c r="L76" s="1"/>
      <c r="M76" s="1"/>
    </row>
  </sheetData>
  <mergeCells count="1">
    <mergeCell ref="O13:Q14"/>
  </mergeCells>
  <phoneticPr fontId="4" type="noConversion"/>
  <conditionalFormatting sqref="H29:H31 H33:H46 H5:H27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{82DA25BA-7F64-4C87-8C66-32E3FEE513DB}</x14:id>
        </ext>
      </extLst>
    </cfRule>
  </conditionalFormatting>
  <conditionalFormatting sqref="P9:P10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{A775B079-2061-4C45-BBBF-70EF8EC5D385}</x14:id>
        </ext>
      </extLst>
    </cfRule>
  </conditionalFormatting>
  <conditionalFormatting sqref="Q9:Q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{969E8CE6-09CA-4A1D-B0EA-F38EFB98E99F}</x14:id>
        </ext>
      </extLst>
    </cfRule>
  </conditionalFormatting>
  <conditionalFormatting sqref="P9:Q1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{7EA21E5E-2481-4FB0-B25C-69FA24533397}</x14:id>
        </ext>
      </extLst>
    </cfRule>
  </conditionalFormatting>
  <conditionalFormatting sqref="R9:R10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{7AD9F373-FD97-4E0F-A2B3-84717F855173}</x14:id>
        </ext>
      </extLst>
    </cfRule>
  </conditionalFormatting>
  <conditionalFormatting sqref="R9:R10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{99D85F2E-056D-4536-8F38-AEF3C5F50A91}</x14:id>
        </ext>
      </extLst>
    </cfRule>
  </conditionalFormatting>
  <conditionalFormatting sqref="P15:P18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{BBC87014-953F-4D29-97E3-F08EBA76CEFE}</x14:id>
        </ext>
      </extLst>
    </cfRule>
  </conditionalFormatting>
  <conditionalFormatting sqref="J31:K33 J35:K46 J5:K29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{6B1521D8-995F-490A-BA4D-65895D4F1298}</x14:id>
        </ext>
      </extLst>
    </cfRule>
  </conditionalFormatting>
  <conditionalFormatting sqref="L31:M33 L35:M46 L5:M2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{4C6AAC51-BD3A-4BBA-AD59-40A41D9AE803}</x14:id>
        </ext>
      </extLst>
    </cfRule>
  </conditionalFormatting>
  <conditionalFormatting sqref="I31:I33 I35:I46 I5:I2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{ED6F1461-F622-45AB-8090-90B100D4F74E}</x14:id>
        </ext>
      </extLst>
    </cfRule>
  </conditionalFormatting>
  <conditionalFormatting sqref="H29:H31 H27 H36:I46 H33:H35 I27:I29 I31:I33 I35 H5:I2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{899E2D22-AFCF-449D-A21F-437B9DCA0DDB}</x14:id>
        </ext>
      </extLst>
    </cfRule>
  </conditionalFormatting>
  <conditionalFormatting sqref="P15:P18 R9:R10 J31:K33 J35:K35 J5:K29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{03571A7A-57EE-41BA-9322-9E81C9701D02}</x14:id>
        </ext>
      </extLst>
    </cfRule>
  </conditionalFormatting>
  <conditionalFormatting sqref="H5:I2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{313FD8E1-503C-4435-8891-5C3CB6AF0F41}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A25BA-7F64-4C87-8C66-32E3FEE513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H29:H31 H33:H46 H5:H27</xm:sqref>
        </x14:conditionalFormatting>
        <x14:conditionalFormatting xmlns:xm="http://schemas.microsoft.com/office/excel/2006/main">
          <x14:cfRule type="dataBar" id="{A775B079-2061-4C45-BBBF-70EF8EC5D3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P9:P10</xm:sqref>
        </x14:conditionalFormatting>
        <x14:conditionalFormatting xmlns:xm="http://schemas.microsoft.com/office/excel/2006/main">
          <x14:cfRule type="dataBar" id="{969E8CE6-09CA-4A1D-B0EA-F38EFB98E9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7EA21E5E-2481-4FB0-B25C-69FA245333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P9:Q10</xm:sqref>
        </x14:conditionalFormatting>
        <x14:conditionalFormatting xmlns:xm="http://schemas.microsoft.com/office/excel/2006/main">
          <x14:cfRule type="dataBar" id="{7AD9F373-FD97-4E0F-A2B3-84717F8551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R9:R10</xm:sqref>
        </x14:conditionalFormatting>
        <x14:conditionalFormatting xmlns:xm="http://schemas.microsoft.com/office/excel/2006/main">
          <x14:cfRule type="dataBar" id="{99D85F2E-056D-4536-8F38-AEF3C5F50A9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R9:R10</xm:sqref>
        </x14:conditionalFormatting>
        <x14:conditionalFormatting xmlns:xm="http://schemas.microsoft.com/office/excel/2006/main">
          <x14:cfRule type="dataBar" id="{BBC87014-953F-4D29-97E3-F08EBA76CE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P15:P18</xm:sqref>
        </x14:conditionalFormatting>
        <x14:conditionalFormatting xmlns:xm="http://schemas.microsoft.com/office/excel/2006/main">
          <x14:cfRule type="dataBar" id="{6B1521D8-995F-490A-BA4D-65895D4F129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J31:K33 J35:K46 J5:K29</xm:sqref>
        </x14:conditionalFormatting>
        <x14:conditionalFormatting xmlns:xm="http://schemas.microsoft.com/office/excel/2006/main">
          <x14:cfRule type="dataBar" id="{4C6AAC51-BD3A-4BBA-AD59-40A41D9AE8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L31:M33 L35:M46 L5:M29</xm:sqref>
        </x14:conditionalFormatting>
        <x14:conditionalFormatting xmlns:xm="http://schemas.microsoft.com/office/excel/2006/main">
          <x14:cfRule type="dataBar" id="{ED6F1461-F622-45AB-8090-90B100D4F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I31:I33 I35:I46 I5:I29</xm:sqref>
        </x14:conditionalFormatting>
        <x14:conditionalFormatting xmlns:xm="http://schemas.microsoft.com/office/excel/2006/main">
          <x14:cfRule type="dataBar" id="{899E2D22-AFCF-449D-A21F-437B9DCA0D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H29:H31 H27 H36:I46 H33:H35 I27:I29 I31:I33 I35 H5:I26</xm:sqref>
        </x14:conditionalFormatting>
        <x14:conditionalFormatting xmlns:xm="http://schemas.microsoft.com/office/excel/2006/main">
          <x14:cfRule type="dataBar" id="{03571A7A-57EE-41BA-9322-9E81C9701D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P15:P18 R9:R10 J31:K33 J35:K35 J5:K29</xm:sqref>
        </x14:conditionalFormatting>
        <x14:conditionalFormatting xmlns:xm="http://schemas.microsoft.com/office/excel/2006/main">
          <x14:cfRule type="dataBar" id="{313FD8E1-503C-4435-8891-5C3CB6AF0F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H5:I26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1682-1162-4B2E-BCC5-D54B36937CF3}">
  <dimension ref="A3:AH44"/>
  <sheetViews>
    <sheetView topLeftCell="N1" workbookViewId="0">
      <pane ySplit="3" topLeftCell="A4" activePane="bottomLeft" state="frozen"/>
      <selection pane="bottomLeft" activeCell="AG6" sqref="AG6:AH9"/>
    </sheetView>
  </sheetViews>
  <sheetFormatPr defaultRowHeight="15" x14ac:dyDescent="0.25"/>
  <cols>
    <col min="7" max="7" width="20.7109375" customWidth="1"/>
    <col min="27" max="27" width="11.85546875" style="73" customWidth="1"/>
    <col min="28" max="28" width="9.140625" style="16"/>
    <col min="29" max="29" width="10.85546875" customWidth="1"/>
    <col min="30" max="30" width="9.140625" style="70"/>
    <col min="33" max="33" width="11" customWidth="1"/>
  </cols>
  <sheetData>
    <row r="3" spans="1:34" s="9" customFormat="1" ht="30" customHeight="1" x14ac:dyDescent="0.25">
      <c r="A3" s="9" t="s">
        <v>61</v>
      </c>
      <c r="B3" s="9" t="s">
        <v>62</v>
      </c>
      <c r="C3" s="9" t="s">
        <v>63</v>
      </c>
      <c r="D3" s="9" t="s">
        <v>64</v>
      </c>
      <c r="E3" s="9" t="s">
        <v>65</v>
      </c>
      <c r="F3" s="9" t="s">
        <v>66</v>
      </c>
      <c r="G3" s="5" t="s">
        <v>67</v>
      </c>
      <c r="H3" s="9" t="s">
        <v>68</v>
      </c>
      <c r="I3" s="9" t="s">
        <v>69</v>
      </c>
      <c r="J3" s="10" t="s">
        <v>70</v>
      </c>
      <c r="K3" s="9" t="s">
        <v>71</v>
      </c>
      <c r="L3" s="9" t="s">
        <v>72</v>
      </c>
      <c r="M3" s="9" t="s">
        <v>73</v>
      </c>
      <c r="N3" s="10" t="s">
        <v>74</v>
      </c>
      <c r="O3" s="9" t="s">
        <v>75</v>
      </c>
      <c r="P3" s="9" t="s">
        <v>76</v>
      </c>
      <c r="Q3" s="9" t="s">
        <v>77</v>
      </c>
      <c r="R3" s="9" t="s">
        <v>78</v>
      </c>
      <c r="S3" s="9" t="s">
        <v>79</v>
      </c>
      <c r="T3" s="10" t="s">
        <v>80</v>
      </c>
      <c r="U3" s="9" t="s">
        <v>81</v>
      </c>
      <c r="V3" s="9" t="s">
        <v>82</v>
      </c>
      <c r="W3" s="9" t="s">
        <v>83</v>
      </c>
      <c r="X3" s="9" t="s">
        <v>84</v>
      </c>
      <c r="Y3" s="9" t="s">
        <v>85</v>
      </c>
      <c r="Z3" s="9" t="s">
        <v>86</v>
      </c>
      <c r="AA3" s="72" t="s">
        <v>303</v>
      </c>
      <c r="AB3" s="53" t="s">
        <v>231</v>
      </c>
      <c r="AC3" s="9" t="s">
        <v>308</v>
      </c>
      <c r="AD3" s="81" t="s">
        <v>309</v>
      </c>
    </row>
    <row r="4" spans="1:34" x14ac:dyDescent="0.25">
      <c r="A4" t="s">
        <v>92</v>
      </c>
      <c r="B4" t="s">
        <v>238</v>
      </c>
      <c r="C4">
        <v>43801</v>
      </c>
      <c r="D4">
        <v>1</v>
      </c>
      <c r="E4" t="s">
        <v>239</v>
      </c>
      <c r="F4" t="s">
        <v>240</v>
      </c>
      <c r="G4" t="s">
        <v>241</v>
      </c>
      <c r="H4" t="s">
        <v>242</v>
      </c>
      <c r="I4">
        <v>1</v>
      </c>
      <c r="J4">
        <v>192.359207</v>
      </c>
      <c r="K4">
        <v>1.494993</v>
      </c>
      <c r="L4">
        <v>654.864868</v>
      </c>
      <c r="M4">
        <v>19.047497</v>
      </c>
      <c r="N4" s="4">
        <v>8.4943520003244224</v>
      </c>
      <c r="O4">
        <v>28.918047584995445</v>
      </c>
      <c r="P4">
        <v>125.782135</v>
      </c>
      <c r="Q4">
        <v>9471.4833980000003</v>
      </c>
      <c r="R4">
        <v>39.700001</v>
      </c>
      <c r="S4">
        <v>11.87</v>
      </c>
      <c r="T4">
        <v>9.25</v>
      </c>
      <c r="U4">
        <v>107.099998</v>
      </c>
      <c r="V4">
        <v>1.8227924859123683</v>
      </c>
      <c r="W4">
        <v>2.6199999999999992</v>
      </c>
      <c r="X4" t="s">
        <v>19</v>
      </c>
      <c r="Y4">
        <v>1000.7906858876222</v>
      </c>
      <c r="Z4" t="s">
        <v>10</v>
      </c>
      <c r="AA4" s="73" t="s">
        <v>304</v>
      </c>
      <c r="AB4" s="79">
        <v>0.33043478260869563</v>
      </c>
      <c r="AC4">
        <v>1.5</v>
      </c>
      <c r="AE4" s="76"/>
    </row>
    <row r="5" spans="1:34" x14ac:dyDescent="0.25">
      <c r="A5" t="s">
        <v>3</v>
      </c>
      <c r="B5" t="s">
        <v>243</v>
      </c>
      <c r="C5">
        <v>43801</v>
      </c>
      <c r="D5">
        <v>1</v>
      </c>
      <c r="E5" t="s">
        <v>239</v>
      </c>
      <c r="F5" t="s">
        <v>240</v>
      </c>
      <c r="G5" t="s">
        <v>241</v>
      </c>
      <c r="H5" t="s">
        <v>173</v>
      </c>
      <c r="I5">
        <v>2</v>
      </c>
      <c r="J5">
        <v>169.53327899999999</v>
      </c>
      <c r="K5">
        <v>1.497498</v>
      </c>
      <c r="L5">
        <v>647.75512700000002</v>
      </c>
      <c r="M5">
        <v>19.452499</v>
      </c>
      <c r="N5" s="4">
        <v>7.8898492942578535</v>
      </c>
      <c r="O5">
        <v>30.145646694020805</v>
      </c>
      <c r="P5">
        <v>111.931732</v>
      </c>
      <c r="Q5">
        <v>9244.6005860000005</v>
      </c>
      <c r="R5">
        <v>38.330002</v>
      </c>
      <c r="S5">
        <v>11.82</v>
      </c>
      <c r="T5">
        <v>9.17</v>
      </c>
      <c r="U5">
        <v>108.099998</v>
      </c>
      <c r="V5">
        <v>1.9221953649004524</v>
      </c>
      <c r="W5">
        <v>2.6500000000000004</v>
      </c>
      <c r="X5" t="s">
        <v>19</v>
      </c>
      <c r="Y5">
        <v>946.77413242052614</v>
      </c>
      <c r="Z5" t="s">
        <v>10</v>
      </c>
      <c r="AA5" s="73" t="s">
        <v>304</v>
      </c>
      <c r="AB5" s="75">
        <v>0.33043478260869563</v>
      </c>
      <c r="AE5" s="76"/>
    </row>
    <row r="6" spans="1:34" x14ac:dyDescent="0.25">
      <c r="A6" t="s">
        <v>11</v>
      </c>
      <c r="B6" t="s">
        <v>244</v>
      </c>
      <c r="C6">
        <v>43801</v>
      </c>
      <c r="D6">
        <v>1</v>
      </c>
      <c r="E6" t="s">
        <v>239</v>
      </c>
      <c r="F6" t="s">
        <v>240</v>
      </c>
      <c r="G6" t="s">
        <v>241</v>
      </c>
      <c r="H6" t="s">
        <v>173</v>
      </c>
      <c r="I6">
        <v>3</v>
      </c>
      <c r="J6">
        <v>179.26236</v>
      </c>
      <c r="K6">
        <v>1.4899979999999999</v>
      </c>
      <c r="L6">
        <v>678.813354</v>
      </c>
      <c r="M6">
        <v>19.964998000000001</v>
      </c>
      <c r="N6" s="4">
        <v>8.056905196543676</v>
      </c>
      <c r="O6">
        <v>30.509108768432156</v>
      </c>
      <c r="P6">
        <v>118.58345</v>
      </c>
      <c r="Q6">
        <v>9666.4511719999991</v>
      </c>
      <c r="R6">
        <v>39.259998000000003</v>
      </c>
      <c r="S6">
        <v>11.96</v>
      </c>
      <c r="T6">
        <v>9.2200000000000006</v>
      </c>
      <c r="U6">
        <v>109.099998</v>
      </c>
      <c r="V6">
        <v>1.8837513032212356</v>
      </c>
      <c r="W6">
        <v>2.74</v>
      </c>
      <c r="X6" t="s">
        <v>19</v>
      </c>
      <c r="Y6">
        <v>963.4319701648451</v>
      </c>
      <c r="Z6" t="s">
        <v>10</v>
      </c>
      <c r="AA6" s="73" t="s">
        <v>304</v>
      </c>
      <c r="AB6" s="75">
        <v>0.33043478260869563</v>
      </c>
      <c r="AE6" s="70"/>
      <c r="AG6" t="s">
        <v>310</v>
      </c>
      <c r="AH6" s="4">
        <f>AVERAGE(AD23,AD31,AD40)</f>
        <v>8.0048334014292966</v>
      </c>
    </row>
    <row r="7" spans="1:34" x14ac:dyDescent="0.25">
      <c r="A7" t="s">
        <v>13</v>
      </c>
      <c r="B7" t="s">
        <v>245</v>
      </c>
      <c r="C7">
        <v>43801</v>
      </c>
      <c r="D7">
        <v>1</v>
      </c>
      <c r="E7" t="s">
        <v>239</v>
      </c>
      <c r="F7" t="s">
        <v>240</v>
      </c>
      <c r="G7" t="s">
        <v>241</v>
      </c>
      <c r="H7" t="s">
        <v>173</v>
      </c>
      <c r="I7">
        <v>4</v>
      </c>
      <c r="J7">
        <v>222.29484600000001</v>
      </c>
      <c r="K7">
        <v>1.499992</v>
      </c>
      <c r="L7">
        <v>661.97454800000003</v>
      </c>
      <c r="M7">
        <v>19.962489999999999</v>
      </c>
      <c r="N7" s="4">
        <v>10.033858933885163</v>
      </c>
      <c r="O7">
        <v>29.879951568712453</v>
      </c>
      <c r="P7">
        <v>147.58476300000001</v>
      </c>
      <c r="Q7">
        <v>9621.9414059999999</v>
      </c>
      <c r="R7">
        <v>37.770000000000003</v>
      </c>
      <c r="S7">
        <v>11.94</v>
      </c>
      <c r="T7">
        <v>9.3800000000000008</v>
      </c>
      <c r="U7">
        <v>110.099998</v>
      </c>
      <c r="V7">
        <v>1.9423053446598839</v>
      </c>
      <c r="W7">
        <v>2.5599999999999987</v>
      </c>
      <c r="X7" t="s">
        <v>19</v>
      </c>
      <c r="Y7">
        <v>1183.657436376403</v>
      </c>
      <c r="Z7" t="s">
        <v>10</v>
      </c>
      <c r="AA7" s="73" t="s">
        <v>304</v>
      </c>
      <c r="AB7" s="75">
        <v>0.33043478260869563</v>
      </c>
      <c r="AD7" s="71">
        <f>AVERAGE(N4:N7)</f>
        <v>8.6187413562527784</v>
      </c>
      <c r="AE7" s="76"/>
      <c r="AG7" t="s">
        <v>311</v>
      </c>
      <c r="AH7" s="4">
        <f>AVERAGE(AD27,AD35,AD44)</f>
        <v>6.1568470772643975</v>
      </c>
    </row>
    <row r="8" spans="1:34" x14ac:dyDescent="0.25">
      <c r="A8" t="s">
        <v>15</v>
      </c>
      <c r="B8" t="s">
        <v>246</v>
      </c>
      <c r="C8">
        <v>43801</v>
      </c>
      <c r="D8">
        <v>1</v>
      </c>
      <c r="E8" t="s">
        <v>239</v>
      </c>
      <c r="F8" t="s">
        <v>240</v>
      </c>
      <c r="G8" t="s">
        <v>241</v>
      </c>
      <c r="H8" t="s">
        <v>247</v>
      </c>
      <c r="I8">
        <v>1</v>
      </c>
      <c r="J8">
        <v>150.44931</v>
      </c>
      <c r="K8">
        <v>1.4950000000000001</v>
      </c>
      <c r="L8">
        <v>593.49676499999998</v>
      </c>
      <c r="M8">
        <v>19.252499</v>
      </c>
      <c r="N8" s="4">
        <v>7.6723309150009609</v>
      </c>
      <c r="O8">
        <v>30.266031649215012</v>
      </c>
      <c r="P8">
        <v>99.348029999999994</v>
      </c>
      <c r="Q8">
        <v>9006.9501949999994</v>
      </c>
      <c r="R8">
        <v>37.639999000000003</v>
      </c>
      <c r="S8">
        <v>11.78</v>
      </c>
      <c r="T8">
        <v>8.84</v>
      </c>
      <c r="U8">
        <v>111.099998</v>
      </c>
      <c r="V8">
        <v>2.0868546444639708</v>
      </c>
      <c r="W8">
        <v>2.9399999999999995</v>
      </c>
      <c r="X8" t="s">
        <v>19</v>
      </c>
      <c r="Y8">
        <v>955.19682494068206</v>
      </c>
      <c r="Z8" t="s">
        <v>10</v>
      </c>
      <c r="AA8" s="73" t="s">
        <v>304</v>
      </c>
      <c r="AB8" s="75">
        <v>0.33043478260869563</v>
      </c>
      <c r="AG8" t="s">
        <v>312</v>
      </c>
      <c r="AH8" s="4">
        <f>AVERAGE(AD7,AD15)</f>
        <v>9.200938613819039</v>
      </c>
    </row>
    <row r="9" spans="1:34" x14ac:dyDescent="0.25">
      <c r="A9" t="s">
        <v>17</v>
      </c>
      <c r="B9" t="s">
        <v>248</v>
      </c>
      <c r="C9">
        <v>43801</v>
      </c>
      <c r="D9">
        <v>1</v>
      </c>
      <c r="E9" t="s">
        <v>239</v>
      </c>
      <c r="F9" t="s">
        <v>240</v>
      </c>
      <c r="G9" t="s">
        <v>241</v>
      </c>
      <c r="H9" t="s">
        <v>247</v>
      </c>
      <c r="I9">
        <v>2</v>
      </c>
      <c r="J9">
        <v>139.97183200000001</v>
      </c>
      <c r="K9">
        <v>1.0600050000000001</v>
      </c>
      <c r="L9">
        <v>638.02606200000002</v>
      </c>
      <c r="M9">
        <v>19.635002</v>
      </c>
      <c r="N9" s="4">
        <v>7.0600247263208438</v>
      </c>
      <c r="O9">
        <v>32.181330410515137</v>
      </c>
      <c r="P9">
        <v>131.917236</v>
      </c>
      <c r="Q9">
        <v>9039.3662110000005</v>
      </c>
      <c r="R9">
        <v>38.490001999999997</v>
      </c>
      <c r="S9">
        <v>11.78</v>
      </c>
      <c r="T9">
        <v>8.7899999999999991</v>
      </c>
      <c r="U9">
        <v>112.099998</v>
      </c>
      <c r="V9">
        <v>2.0708508159542722</v>
      </c>
      <c r="W9">
        <v>2.99</v>
      </c>
      <c r="X9" t="s">
        <v>19</v>
      </c>
      <c r="Y9">
        <v>1261.6154329781764</v>
      </c>
      <c r="Z9" t="s">
        <v>10</v>
      </c>
      <c r="AA9" s="73" t="s">
        <v>304</v>
      </c>
      <c r="AB9" s="75">
        <v>0.33043478260869563</v>
      </c>
      <c r="AG9" t="s">
        <v>313</v>
      </c>
      <c r="AH9" s="4">
        <f>AVERAGE(AD11,AD19)</f>
        <v>7.8276515355881058</v>
      </c>
    </row>
    <row r="10" spans="1:34" x14ac:dyDescent="0.25">
      <c r="A10" t="s">
        <v>20</v>
      </c>
      <c r="B10" t="s">
        <v>249</v>
      </c>
      <c r="C10">
        <v>43801</v>
      </c>
      <c r="D10">
        <v>1</v>
      </c>
      <c r="E10" t="s">
        <v>239</v>
      </c>
      <c r="F10" t="s">
        <v>240</v>
      </c>
      <c r="G10" t="s">
        <v>241</v>
      </c>
      <c r="H10" t="s">
        <v>247</v>
      </c>
      <c r="I10">
        <v>3</v>
      </c>
      <c r="J10">
        <v>162.04937699999999</v>
      </c>
      <c r="K10">
        <v>1.4950030000000001</v>
      </c>
      <c r="L10">
        <v>635.03247099999999</v>
      </c>
      <c r="M10">
        <v>18.095001</v>
      </c>
      <c r="N10" s="4">
        <v>7.6479062677531022</v>
      </c>
      <c r="O10">
        <v>29.970302293649915</v>
      </c>
      <c r="P10">
        <v>105.825447</v>
      </c>
      <c r="Q10">
        <v>9516.5605469999991</v>
      </c>
      <c r="R10">
        <v>38.549999</v>
      </c>
      <c r="S10">
        <v>11.78</v>
      </c>
      <c r="T10">
        <v>9.08</v>
      </c>
      <c r="U10">
        <v>113.099998</v>
      </c>
      <c r="V10">
        <v>2.0194466989966</v>
      </c>
      <c r="W10">
        <v>2.6999999999999993</v>
      </c>
      <c r="X10" t="s">
        <v>19</v>
      </c>
      <c r="Y10">
        <v>916.74426880590545</v>
      </c>
      <c r="Z10" t="s">
        <v>10</v>
      </c>
      <c r="AA10" s="73" t="s">
        <v>304</v>
      </c>
      <c r="AB10" s="75">
        <v>0.33043478260869563</v>
      </c>
    </row>
    <row r="11" spans="1:34" s="2" customFormat="1" x14ac:dyDescent="0.25">
      <c r="A11" s="2" t="s">
        <v>22</v>
      </c>
      <c r="B11" s="2" t="s">
        <v>250</v>
      </c>
      <c r="C11" s="2">
        <v>43801</v>
      </c>
      <c r="D11" s="2">
        <v>1</v>
      </c>
      <c r="E11" s="2" t="s">
        <v>239</v>
      </c>
      <c r="F11" s="2" t="s">
        <v>240</v>
      </c>
      <c r="G11" s="2" t="s">
        <v>241</v>
      </c>
      <c r="H11" s="2" t="s">
        <v>247</v>
      </c>
      <c r="I11" s="2">
        <v>4</v>
      </c>
      <c r="J11" s="2">
        <v>120.51367999999999</v>
      </c>
      <c r="K11" s="2">
        <v>0.83000200000000002</v>
      </c>
      <c r="L11" s="2">
        <v>146.70735199999999</v>
      </c>
      <c r="M11" s="2">
        <v>19.922501</v>
      </c>
      <c r="N11" s="8">
        <v>5.6340247910264658</v>
      </c>
      <c r="O11" s="2">
        <v>6.8585811850890792</v>
      </c>
      <c r="P11" s="2">
        <v>147.20765700000001</v>
      </c>
      <c r="Q11" s="2">
        <v>2081.2705080000001</v>
      </c>
      <c r="R11" s="2">
        <v>38.240001999999997</v>
      </c>
      <c r="S11" s="2">
        <v>10.16</v>
      </c>
      <c r="T11" s="2">
        <v>9.16</v>
      </c>
      <c r="U11" s="2">
        <v>114.099998</v>
      </c>
      <c r="V11" s="2">
        <v>2.0358804602358296</v>
      </c>
      <c r="W11" s="2">
        <v>1</v>
      </c>
      <c r="X11" s="2" t="s">
        <v>19</v>
      </c>
      <c r="Y11" s="2">
        <v>1252.1780360981761</v>
      </c>
      <c r="Z11" s="2" t="s">
        <v>10</v>
      </c>
      <c r="AA11" s="74" t="s">
        <v>304</v>
      </c>
      <c r="AB11" s="75">
        <v>0.33043478260869563</v>
      </c>
      <c r="AD11" s="71">
        <f>AVERAGE(N8:N11)</f>
        <v>7.0035716750253432</v>
      </c>
    </row>
    <row r="12" spans="1:34" x14ac:dyDescent="0.25">
      <c r="A12" t="s">
        <v>27</v>
      </c>
      <c r="B12" t="s">
        <v>251</v>
      </c>
      <c r="C12">
        <v>43801</v>
      </c>
      <c r="D12">
        <v>1</v>
      </c>
      <c r="E12" t="s">
        <v>239</v>
      </c>
      <c r="F12" t="s">
        <v>240</v>
      </c>
      <c r="G12" t="s">
        <v>252</v>
      </c>
      <c r="H12" t="s">
        <v>173</v>
      </c>
      <c r="I12">
        <v>1</v>
      </c>
      <c r="J12">
        <v>202.83668499999999</v>
      </c>
      <c r="K12">
        <v>0.73250099999999996</v>
      </c>
      <c r="L12">
        <v>541.48364300000003</v>
      </c>
      <c r="M12">
        <v>14.120001</v>
      </c>
      <c r="N12" s="4">
        <v>10.966460526744587</v>
      </c>
      <c r="O12">
        <v>29.2755671728581</v>
      </c>
      <c r="P12">
        <v>289.75277699999998</v>
      </c>
      <c r="Q12">
        <v>8254.3193360000005</v>
      </c>
      <c r="R12">
        <v>38.310001</v>
      </c>
      <c r="S12">
        <v>11.75</v>
      </c>
      <c r="T12">
        <v>8.51</v>
      </c>
      <c r="U12">
        <v>115.099998</v>
      </c>
      <c r="V12">
        <v>2.2065491723381814</v>
      </c>
      <c r="W12">
        <v>3.24</v>
      </c>
      <c r="X12" t="s">
        <v>19</v>
      </c>
      <c r="Y12">
        <v>3068.0806529023175</v>
      </c>
      <c r="Z12" t="s">
        <v>10</v>
      </c>
      <c r="AA12" s="73" t="s">
        <v>305</v>
      </c>
      <c r="AB12" s="80">
        <v>0.33043478260869563</v>
      </c>
      <c r="AC12">
        <v>1.5</v>
      </c>
    </row>
    <row r="13" spans="1:34" x14ac:dyDescent="0.25">
      <c r="A13" t="s">
        <v>29</v>
      </c>
      <c r="B13" t="s">
        <v>253</v>
      </c>
      <c r="C13">
        <v>43801</v>
      </c>
      <c r="D13">
        <v>1</v>
      </c>
      <c r="E13" t="s">
        <v>239</v>
      </c>
      <c r="F13" t="s">
        <v>240</v>
      </c>
      <c r="G13" t="s">
        <v>252</v>
      </c>
      <c r="H13" t="s">
        <v>173</v>
      </c>
      <c r="I13">
        <v>2</v>
      </c>
      <c r="J13">
        <v>211.81736799999999</v>
      </c>
      <c r="K13">
        <v>1.500003</v>
      </c>
      <c r="L13">
        <v>650.37451199999998</v>
      </c>
      <c r="M13">
        <v>16.837498</v>
      </c>
      <c r="N13" s="4">
        <v>8.8645192054207946</v>
      </c>
      <c r="O13">
        <v>27.21805773896774</v>
      </c>
      <c r="P13">
        <v>140.519012</v>
      </c>
      <c r="Q13">
        <v>9957.0664059999999</v>
      </c>
      <c r="R13">
        <v>38.729999999999997</v>
      </c>
      <c r="S13">
        <v>11.62</v>
      </c>
      <c r="T13">
        <v>9.6199999999999992</v>
      </c>
      <c r="U13">
        <v>116.099998</v>
      </c>
      <c r="V13">
        <v>1.9475546831762947</v>
      </c>
      <c r="W13">
        <v>2</v>
      </c>
      <c r="X13" t="s">
        <v>19</v>
      </c>
      <c r="Y13">
        <v>1018.8315451086957</v>
      </c>
      <c r="Z13" t="s">
        <v>10</v>
      </c>
      <c r="AA13" s="73" t="s">
        <v>305</v>
      </c>
      <c r="AB13" s="77">
        <v>0.33043478260869563</v>
      </c>
    </row>
    <row r="14" spans="1:34" x14ac:dyDescent="0.25">
      <c r="A14" t="s">
        <v>31</v>
      </c>
      <c r="B14" t="s">
        <v>254</v>
      </c>
      <c r="C14">
        <v>43801</v>
      </c>
      <c r="D14">
        <v>1</v>
      </c>
      <c r="E14" t="s">
        <v>239</v>
      </c>
      <c r="F14" t="s">
        <v>240</v>
      </c>
      <c r="G14" t="s">
        <v>252</v>
      </c>
      <c r="H14" t="s">
        <v>173</v>
      </c>
      <c r="I14">
        <v>3</v>
      </c>
      <c r="J14">
        <v>187.49465900000001</v>
      </c>
      <c r="K14">
        <v>1.4949950000000001</v>
      </c>
      <c r="L14">
        <v>549.34173599999997</v>
      </c>
      <c r="M14">
        <v>18.417494000000001</v>
      </c>
      <c r="N14" s="4">
        <v>10.770997553493112</v>
      </c>
      <c r="O14">
        <v>31.558010911060986</v>
      </c>
      <c r="P14">
        <v>124.208282</v>
      </c>
      <c r="Q14">
        <v>8415.3720699999994</v>
      </c>
      <c r="R14">
        <v>37.630001</v>
      </c>
      <c r="S14">
        <v>11.51</v>
      </c>
      <c r="T14">
        <v>8.33</v>
      </c>
      <c r="U14">
        <v>117.099998</v>
      </c>
      <c r="V14">
        <v>2.334842950363536</v>
      </c>
      <c r="W14">
        <v>3.1799999999999997</v>
      </c>
      <c r="X14" t="s">
        <v>19</v>
      </c>
      <c r="Y14">
        <v>1427.6486185426684</v>
      </c>
      <c r="Z14" t="s">
        <v>10</v>
      </c>
      <c r="AA14" s="73" t="s">
        <v>305</v>
      </c>
      <c r="AB14" s="77">
        <v>0.33043478260869563</v>
      </c>
    </row>
    <row r="15" spans="1:34" x14ac:dyDescent="0.25">
      <c r="A15" t="s">
        <v>33</v>
      </c>
      <c r="B15" t="s">
        <v>255</v>
      </c>
      <c r="C15">
        <v>43801</v>
      </c>
      <c r="D15">
        <v>1</v>
      </c>
      <c r="E15" t="s">
        <v>239</v>
      </c>
      <c r="F15" t="s">
        <v>240</v>
      </c>
      <c r="G15" t="s">
        <v>252</v>
      </c>
      <c r="H15" t="s">
        <v>173</v>
      </c>
      <c r="I15">
        <v>4</v>
      </c>
      <c r="J15">
        <v>212.565765</v>
      </c>
      <c r="K15">
        <v>0.955009</v>
      </c>
      <c r="L15">
        <v>251.10789500000001</v>
      </c>
      <c r="M15">
        <v>19.890007000000001</v>
      </c>
      <c r="N15" s="4">
        <v>8.530566199882708</v>
      </c>
      <c r="O15">
        <v>10.077316644148674</v>
      </c>
      <c r="P15">
        <v>227.903412</v>
      </c>
      <c r="Q15">
        <v>3618.0666500000002</v>
      </c>
      <c r="R15">
        <v>38.759998000000003</v>
      </c>
      <c r="S15">
        <v>10.46</v>
      </c>
      <c r="T15">
        <v>9.82</v>
      </c>
      <c r="U15">
        <v>118.099998</v>
      </c>
      <c r="V15">
        <v>1.9392539014619881</v>
      </c>
      <c r="W15">
        <v>0.64000000000000057</v>
      </c>
      <c r="X15" t="s">
        <v>19</v>
      </c>
      <c r="Y15">
        <v>1552.2891663935584</v>
      </c>
      <c r="Z15" t="s">
        <v>10</v>
      </c>
      <c r="AA15" s="73" t="s">
        <v>305</v>
      </c>
      <c r="AB15" s="77">
        <v>0.33043478260869563</v>
      </c>
      <c r="AD15" s="71">
        <f>AVERAGE(N12:N15)</f>
        <v>9.7831358713852996</v>
      </c>
    </row>
    <row r="16" spans="1:34" x14ac:dyDescent="0.25">
      <c r="A16" t="s">
        <v>35</v>
      </c>
      <c r="B16" t="s">
        <v>256</v>
      </c>
      <c r="C16">
        <v>43801</v>
      </c>
      <c r="D16">
        <v>1</v>
      </c>
      <c r="E16" t="s">
        <v>239</v>
      </c>
      <c r="F16" t="s">
        <v>240</v>
      </c>
      <c r="G16" t="s">
        <v>252</v>
      </c>
      <c r="H16" t="s">
        <v>247</v>
      </c>
      <c r="I16">
        <v>1</v>
      </c>
      <c r="J16">
        <v>175.14621</v>
      </c>
      <c r="K16">
        <v>1.4924999999999999</v>
      </c>
      <c r="L16">
        <v>583.39349400000003</v>
      </c>
      <c r="M16">
        <v>18.674994999999999</v>
      </c>
      <c r="N16" s="4">
        <v>8.1217759746860487</v>
      </c>
      <c r="O16">
        <v>27.052776439509312</v>
      </c>
      <c r="P16">
        <v>115.744263</v>
      </c>
      <c r="Q16">
        <v>8970.2158199999994</v>
      </c>
      <c r="R16">
        <v>37.32</v>
      </c>
      <c r="S16">
        <v>12.18</v>
      </c>
      <c r="T16">
        <v>9.31</v>
      </c>
      <c r="U16">
        <v>119.099998</v>
      </c>
      <c r="V16">
        <v>2.1423994860255826</v>
      </c>
      <c r="W16">
        <v>2.8699999999999992</v>
      </c>
      <c r="X16" t="s">
        <v>19</v>
      </c>
      <c r="Y16">
        <v>960.83497784550411</v>
      </c>
      <c r="Z16" t="s">
        <v>10</v>
      </c>
      <c r="AA16" s="73" t="s">
        <v>305</v>
      </c>
      <c r="AB16" s="77">
        <v>0.33043478260869563</v>
      </c>
    </row>
    <row r="17" spans="1:30" x14ac:dyDescent="0.25">
      <c r="A17" t="s">
        <v>149</v>
      </c>
      <c r="B17" t="s">
        <v>257</v>
      </c>
      <c r="C17">
        <v>43801</v>
      </c>
      <c r="D17">
        <v>1</v>
      </c>
      <c r="E17" t="s">
        <v>239</v>
      </c>
      <c r="F17" t="s">
        <v>240</v>
      </c>
      <c r="G17" t="s">
        <v>252</v>
      </c>
      <c r="H17" t="s">
        <v>247</v>
      </c>
      <c r="I17">
        <v>2</v>
      </c>
      <c r="J17">
        <v>193.855988</v>
      </c>
      <c r="K17">
        <v>1.492496</v>
      </c>
      <c r="L17">
        <v>586.76129200000003</v>
      </c>
      <c r="M17">
        <v>16.964995999999999</v>
      </c>
      <c r="N17" s="4">
        <v>7.9928706702970524</v>
      </c>
      <c r="O17">
        <v>24.192737968416044</v>
      </c>
      <c r="P17">
        <v>128.10807800000001</v>
      </c>
      <c r="Q17">
        <v>9272.9794920000004</v>
      </c>
      <c r="R17">
        <v>38.270000000000003</v>
      </c>
      <c r="S17">
        <v>9.75</v>
      </c>
      <c r="T17">
        <v>9.75</v>
      </c>
      <c r="U17">
        <v>120.099998</v>
      </c>
      <c r="V17">
        <v>2.011684823755636</v>
      </c>
      <c r="W17">
        <v>0</v>
      </c>
      <c r="X17" t="s">
        <v>19</v>
      </c>
      <c r="Y17">
        <v>902.90948419072618</v>
      </c>
      <c r="Z17" t="s">
        <v>10</v>
      </c>
      <c r="AA17" s="73" t="s">
        <v>305</v>
      </c>
      <c r="AB17" s="77">
        <v>0.33043478260869563</v>
      </c>
    </row>
    <row r="18" spans="1:30" x14ac:dyDescent="0.25">
      <c r="A18" t="s">
        <v>38</v>
      </c>
      <c r="B18" t="s">
        <v>258</v>
      </c>
      <c r="C18">
        <v>43801</v>
      </c>
      <c r="D18">
        <v>1</v>
      </c>
      <c r="E18" t="s">
        <v>239</v>
      </c>
      <c r="F18" t="s">
        <v>240</v>
      </c>
      <c r="G18" t="s">
        <v>252</v>
      </c>
      <c r="H18" t="s">
        <v>247</v>
      </c>
      <c r="I18">
        <v>3</v>
      </c>
      <c r="J18">
        <v>215.185135</v>
      </c>
      <c r="K18">
        <v>1.425003</v>
      </c>
      <c r="L18">
        <v>583.76769999999999</v>
      </c>
      <c r="M18">
        <v>15.795002</v>
      </c>
      <c r="N18" s="4">
        <v>9.7671943848119174</v>
      </c>
      <c r="O18">
        <v>26.497056134823474</v>
      </c>
      <c r="P18">
        <v>150.50662199999999</v>
      </c>
      <c r="Q18">
        <v>8655.4648440000001</v>
      </c>
      <c r="R18">
        <v>38.540000999999997</v>
      </c>
      <c r="S18">
        <v>11.99</v>
      </c>
      <c r="T18">
        <v>9.26</v>
      </c>
      <c r="U18">
        <v>121.099998</v>
      </c>
      <c r="V18">
        <v>2.1208084497252129</v>
      </c>
      <c r="W18">
        <v>2.7300000000000004</v>
      </c>
      <c r="X18" t="s">
        <v>19</v>
      </c>
      <c r="Y18">
        <v>1229.5634235509378</v>
      </c>
      <c r="Z18" t="s">
        <v>10</v>
      </c>
      <c r="AA18" s="73" t="s">
        <v>305</v>
      </c>
      <c r="AB18" s="77">
        <v>0.33043478260869563</v>
      </c>
    </row>
    <row r="19" spans="1:30" s="2" customFormat="1" x14ac:dyDescent="0.25">
      <c r="A19" s="2" t="s">
        <v>40</v>
      </c>
      <c r="B19" s="2" t="s">
        <v>259</v>
      </c>
      <c r="C19" s="2">
        <v>43801</v>
      </c>
      <c r="D19" s="2">
        <v>1</v>
      </c>
      <c r="E19" s="2" t="s">
        <v>239</v>
      </c>
      <c r="F19" s="2" t="s">
        <v>240</v>
      </c>
      <c r="G19" s="2" t="s">
        <v>252</v>
      </c>
      <c r="H19" s="2" t="s">
        <v>247</v>
      </c>
      <c r="I19" s="2">
        <v>4</v>
      </c>
      <c r="J19" s="2">
        <v>189.365646</v>
      </c>
      <c r="K19" s="2">
        <v>1.497495</v>
      </c>
      <c r="L19" s="2">
        <v>608.46460000000002</v>
      </c>
      <c r="M19" s="2">
        <v>19.967495</v>
      </c>
      <c r="N19" s="8">
        <v>8.7250845548084506</v>
      </c>
      <c r="O19" s="2">
        <v>28.035206996350869</v>
      </c>
      <c r="P19" s="2">
        <v>124.25121300000001</v>
      </c>
      <c r="Q19" s="2">
        <v>9229.9736329999996</v>
      </c>
      <c r="R19" s="2">
        <v>38.970001000000003</v>
      </c>
      <c r="S19" s="2">
        <v>11.99</v>
      </c>
      <c r="T19" s="2">
        <v>9.14</v>
      </c>
      <c r="U19" s="2">
        <v>122.099998</v>
      </c>
      <c r="V19" s="2">
        <v>2.1424912725819771</v>
      </c>
      <c r="W19" s="2">
        <v>2.8499999999999996</v>
      </c>
      <c r="X19" s="2" t="s">
        <v>19</v>
      </c>
      <c r="Y19" s="2">
        <v>1043.9306331992179</v>
      </c>
      <c r="Z19" s="2" t="s">
        <v>10</v>
      </c>
      <c r="AA19" s="74" t="s">
        <v>305</v>
      </c>
      <c r="AB19" s="78">
        <v>0.33043478260869563</v>
      </c>
      <c r="AD19" s="71">
        <f>AVERAGE(N16:N19)</f>
        <v>8.6517313961508684</v>
      </c>
    </row>
    <row r="20" spans="1:30" x14ac:dyDescent="0.25">
      <c r="A20" t="s">
        <v>42</v>
      </c>
      <c r="B20" t="s">
        <v>260</v>
      </c>
      <c r="C20">
        <v>43801</v>
      </c>
      <c r="D20">
        <v>1</v>
      </c>
      <c r="E20" t="s">
        <v>239</v>
      </c>
      <c r="F20" t="s">
        <v>240</v>
      </c>
      <c r="G20" t="s">
        <v>261</v>
      </c>
      <c r="H20" t="s">
        <v>173</v>
      </c>
      <c r="I20">
        <v>1</v>
      </c>
      <c r="J20">
        <v>163.54615799999999</v>
      </c>
      <c r="K20">
        <v>1.084999</v>
      </c>
      <c r="L20">
        <v>270.56607100000002</v>
      </c>
      <c r="M20">
        <v>17.294998</v>
      </c>
      <c r="N20" s="4">
        <v>8.8018463665433302</v>
      </c>
      <c r="O20">
        <v>14.561522068535876</v>
      </c>
      <c r="P20">
        <v>151.52526900000001</v>
      </c>
      <c r="Q20">
        <v>4253.0214839999999</v>
      </c>
      <c r="R20">
        <v>38.849997999999999</v>
      </c>
      <c r="S20">
        <v>10.23</v>
      </c>
      <c r="T20">
        <v>8.4700000000000006</v>
      </c>
      <c r="U20">
        <v>123.099998</v>
      </c>
      <c r="V20">
        <v>2.3381030698322522</v>
      </c>
      <c r="W20">
        <v>1.7599999999999998</v>
      </c>
      <c r="X20" t="s">
        <v>19</v>
      </c>
      <c r="Y20">
        <v>1604.6630063689879</v>
      </c>
      <c r="Z20" t="s">
        <v>10</v>
      </c>
      <c r="AA20" s="73" t="s">
        <v>306</v>
      </c>
      <c r="AB20" s="75">
        <v>0.14772727272727279</v>
      </c>
      <c r="AC20">
        <v>0.3</v>
      </c>
    </row>
    <row r="21" spans="1:30" x14ac:dyDescent="0.25">
      <c r="A21" t="s">
        <v>44</v>
      </c>
      <c r="B21" t="s">
        <v>262</v>
      </c>
      <c r="C21">
        <v>43801</v>
      </c>
      <c r="D21">
        <v>1</v>
      </c>
      <c r="E21" t="s">
        <v>239</v>
      </c>
      <c r="F21" t="s">
        <v>240</v>
      </c>
      <c r="G21" t="s">
        <v>261</v>
      </c>
      <c r="H21" t="s">
        <v>173</v>
      </c>
      <c r="I21">
        <v>2</v>
      </c>
      <c r="J21">
        <v>195.72695899999999</v>
      </c>
      <c r="K21">
        <v>0.79499799999999998</v>
      </c>
      <c r="L21">
        <v>316.217896</v>
      </c>
      <c r="M21">
        <v>18.740002</v>
      </c>
      <c r="N21" s="4">
        <v>9.9777406675252394</v>
      </c>
      <c r="O21">
        <v>16.120110264005412</v>
      </c>
      <c r="P21">
        <v>254.97073399999999</v>
      </c>
      <c r="Q21">
        <v>4743.9916990000002</v>
      </c>
      <c r="R21">
        <v>39.599997999999999</v>
      </c>
      <c r="S21">
        <v>10.08</v>
      </c>
      <c r="T21">
        <v>8.6199999999999992</v>
      </c>
      <c r="U21">
        <v>124.099998</v>
      </c>
      <c r="V21">
        <v>2.2722146835904908</v>
      </c>
      <c r="W21">
        <v>1.4600000000000009</v>
      </c>
      <c r="X21" t="s">
        <v>19</v>
      </c>
      <c r="Y21">
        <v>2513.1208969629097</v>
      </c>
      <c r="Z21" t="s">
        <v>10</v>
      </c>
      <c r="AA21" s="73" t="s">
        <v>306</v>
      </c>
      <c r="AB21" s="75">
        <v>0.14772727272727279</v>
      </c>
    </row>
    <row r="22" spans="1:30" x14ac:dyDescent="0.25">
      <c r="A22" t="s">
        <v>46</v>
      </c>
      <c r="B22" t="s">
        <v>263</v>
      </c>
      <c r="C22">
        <v>43801</v>
      </c>
      <c r="D22">
        <v>1</v>
      </c>
      <c r="E22" t="s">
        <v>239</v>
      </c>
      <c r="F22" t="s">
        <v>240</v>
      </c>
      <c r="G22" t="s">
        <v>261</v>
      </c>
      <c r="H22" t="s">
        <v>173</v>
      </c>
      <c r="I22">
        <v>3</v>
      </c>
      <c r="J22">
        <v>178.51397700000001</v>
      </c>
      <c r="K22">
        <v>0.90250200000000003</v>
      </c>
      <c r="L22">
        <v>261.21118200000001</v>
      </c>
      <c r="M22">
        <v>15.362503</v>
      </c>
      <c r="N22" s="4">
        <v>9.5028125633098597</v>
      </c>
      <c r="O22">
        <v>13.905022697391468</v>
      </c>
      <c r="P22">
        <v>204.68562299999999</v>
      </c>
      <c r="Q22">
        <v>4203.9731449999999</v>
      </c>
      <c r="R22">
        <v>39.840000000000003</v>
      </c>
      <c r="S22">
        <v>10.01</v>
      </c>
      <c r="T22">
        <v>8.41</v>
      </c>
      <c r="U22">
        <v>125.099998</v>
      </c>
      <c r="V22">
        <v>2.333576241649117</v>
      </c>
      <c r="W22">
        <v>1.5999999999999996</v>
      </c>
      <c r="X22" t="s">
        <v>19</v>
      </c>
      <c r="Y22">
        <v>2159.3350323437662</v>
      </c>
      <c r="Z22" t="s">
        <v>10</v>
      </c>
      <c r="AA22" s="73" t="s">
        <v>306</v>
      </c>
      <c r="AB22" s="75">
        <v>0.14772727272727279</v>
      </c>
    </row>
    <row r="23" spans="1:30" x14ac:dyDescent="0.25">
      <c r="A23" t="s">
        <v>48</v>
      </c>
      <c r="B23" t="s">
        <v>264</v>
      </c>
      <c r="C23">
        <v>43801</v>
      </c>
      <c r="D23">
        <v>1</v>
      </c>
      <c r="E23" t="s">
        <v>239</v>
      </c>
      <c r="F23" t="s">
        <v>240</v>
      </c>
      <c r="G23" t="s">
        <v>261</v>
      </c>
      <c r="H23" t="s">
        <v>173</v>
      </c>
      <c r="I23">
        <v>4</v>
      </c>
      <c r="J23">
        <v>152.694489</v>
      </c>
      <c r="K23">
        <v>0.97749799999999998</v>
      </c>
      <c r="L23">
        <v>294.14038099999999</v>
      </c>
      <c r="M23">
        <v>19.965</v>
      </c>
      <c r="N23" s="4">
        <v>6.5566713867616855</v>
      </c>
      <c r="O23">
        <v>12.630330226219758</v>
      </c>
      <c r="P23">
        <v>156.69139100000001</v>
      </c>
      <c r="Q23">
        <v>4489.2338870000003</v>
      </c>
      <c r="R23">
        <v>38.869999</v>
      </c>
      <c r="S23">
        <v>10.3</v>
      </c>
      <c r="T23">
        <v>9.48</v>
      </c>
      <c r="U23">
        <v>126.099998</v>
      </c>
      <c r="V23">
        <v>2.1388101194610614</v>
      </c>
      <c r="W23">
        <v>0.82000000000000028</v>
      </c>
      <c r="X23" t="s">
        <v>19</v>
      </c>
      <c r="Y23">
        <v>1182.8933850437998</v>
      </c>
      <c r="Z23" t="s">
        <v>10</v>
      </c>
      <c r="AA23" s="73" t="s">
        <v>306</v>
      </c>
      <c r="AB23" s="75">
        <v>0.14772727272727279</v>
      </c>
      <c r="AD23" s="71">
        <f>AVERAGE(N20:N23)</f>
        <v>8.7097677460350287</v>
      </c>
    </row>
    <row r="24" spans="1:30" x14ac:dyDescent="0.25">
      <c r="A24" t="s">
        <v>51</v>
      </c>
      <c r="B24" t="s">
        <v>265</v>
      </c>
      <c r="C24">
        <v>43801</v>
      </c>
      <c r="D24">
        <v>1</v>
      </c>
      <c r="E24" t="s">
        <v>239</v>
      </c>
      <c r="F24" t="s">
        <v>240</v>
      </c>
      <c r="G24" t="s">
        <v>261</v>
      </c>
      <c r="H24" t="s">
        <v>247</v>
      </c>
      <c r="I24">
        <v>1</v>
      </c>
      <c r="J24">
        <v>142.965408</v>
      </c>
      <c r="K24">
        <v>0.90499600000000002</v>
      </c>
      <c r="L24">
        <v>217.056107</v>
      </c>
      <c r="M24">
        <v>15.227497</v>
      </c>
      <c r="N24" s="4">
        <v>7.0485085314577969</v>
      </c>
      <c r="O24">
        <v>10.701342677205639</v>
      </c>
      <c r="P24">
        <v>159.093231</v>
      </c>
      <c r="Q24">
        <v>3253.5959469999998</v>
      </c>
      <c r="R24">
        <v>39.110000999999997</v>
      </c>
      <c r="S24">
        <v>9.6</v>
      </c>
      <c r="T24">
        <v>8.82</v>
      </c>
      <c r="U24">
        <v>127.099998</v>
      </c>
      <c r="V24">
        <v>2.3028685508479176</v>
      </c>
      <c r="W24">
        <v>0.77999999999999936</v>
      </c>
      <c r="X24" t="s">
        <v>19</v>
      </c>
      <c r="Y24">
        <v>1482.1703737927519</v>
      </c>
      <c r="Z24" t="s">
        <v>10</v>
      </c>
      <c r="AA24" s="73" t="s">
        <v>306</v>
      </c>
      <c r="AB24" s="75">
        <v>0.14772727272727279</v>
      </c>
    </row>
    <row r="25" spans="1:30" x14ac:dyDescent="0.25">
      <c r="A25" t="s">
        <v>53</v>
      </c>
      <c r="B25" t="s">
        <v>266</v>
      </c>
      <c r="C25">
        <v>43801</v>
      </c>
      <c r="D25">
        <v>1</v>
      </c>
      <c r="E25" t="s">
        <v>239</v>
      </c>
      <c r="F25" t="s">
        <v>240</v>
      </c>
      <c r="G25" t="s">
        <v>261</v>
      </c>
      <c r="H25" t="s">
        <v>247</v>
      </c>
      <c r="I25">
        <v>2</v>
      </c>
      <c r="J25">
        <v>117.52011899999999</v>
      </c>
      <c r="K25">
        <v>0.95999900000000005</v>
      </c>
      <c r="L25">
        <v>223.41743500000001</v>
      </c>
      <c r="M25">
        <v>19.245003000000001</v>
      </c>
      <c r="N25" s="4">
        <v>5.4313827705946149</v>
      </c>
      <c r="O25">
        <v>10.325598862858898</v>
      </c>
      <c r="P25">
        <v>122.353897</v>
      </c>
      <c r="Q25">
        <v>3280.5278320000002</v>
      </c>
      <c r="R25">
        <v>39.540000999999997</v>
      </c>
      <c r="S25">
        <v>10.15</v>
      </c>
      <c r="T25">
        <v>9.06</v>
      </c>
      <c r="U25">
        <v>128.099998</v>
      </c>
      <c r="V25">
        <v>2.2349317572936402</v>
      </c>
      <c r="W25">
        <v>1.0899999999999999</v>
      </c>
      <c r="X25" t="s">
        <v>19</v>
      </c>
      <c r="Y25">
        <v>1040.2471771930998</v>
      </c>
      <c r="Z25" t="s">
        <v>10</v>
      </c>
      <c r="AA25" s="73" t="s">
        <v>306</v>
      </c>
      <c r="AB25" s="75">
        <v>0.14772727272727279</v>
      </c>
    </row>
    <row r="26" spans="1:30" x14ac:dyDescent="0.25">
      <c r="A26" t="s">
        <v>55</v>
      </c>
      <c r="B26" t="s">
        <v>267</v>
      </c>
      <c r="C26">
        <v>43801</v>
      </c>
      <c r="D26">
        <v>1</v>
      </c>
      <c r="E26" t="s">
        <v>239</v>
      </c>
      <c r="F26" t="s">
        <v>240</v>
      </c>
      <c r="G26" t="s">
        <v>261</v>
      </c>
      <c r="H26" t="s">
        <v>247</v>
      </c>
      <c r="I26">
        <v>3</v>
      </c>
      <c r="J26">
        <v>156.81063800000001</v>
      </c>
      <c r="K26">
        <v>1.0649999999999999</v>
      </c>
      <c r="L26">
        <v>217.056107</v>
      </c>
      <c r="M26">
        <v>18.952496</v>
      </c>
      <c r="N26" s="4">
        <v>8.3455122964394821</v>
      </c>
      <c r="O26">
        <v>11.5517954208297</v>
      </c>
      <c r="P26">
        <v>146.672043</v>
      </c>
      <c r="Q26">
        <v>3135.7314449999999</v>
      </c>
      <c r="R26">
        <v>39.009998000000003</v>
      </c>
      <c r="S26">
        <v>9.51</v>
      </c>
      <c r="T26">
        <v>8.5</v>
      </c>
      <c r="U26">
        <v>129.099998</v>
      </c>
      <c r="V26">
        <v>2.43338820775246</v>
      </c>
      <c r="W26">
        <v>1.0099999999999998</v>
      </c>
      <c r="X26" t="s">
        <v>19</v>
      </c>
      <c r="Y26">
        <v>1530.5751036475115</v>
      </c>
      <c r="Z26" t="s">
        <v>10</v>
      </c>
      <c r="AA26" s="73" t="s">
        <v>306</v>
      </c>
      <c r="AB26" s="75">
        <v>0.14772727272727279</v>
      </c>
    </row>
    <row r="27" spans="1:30" s="2" customFormat="1" x14ac:dyDescent="0.25">
      <c r="A27" s="2" t="s">
        <v>57</v>
      </c>
      <c r="B27" s="2" t="s">
        <v>268</v>
      </c>
      <c r="C27" s="2">
        <v>43801</v>
      </c>
      <c r="D27" s="2">
        <v>1</v>
      </c>
      <c r="E27" s="2" t="s">
        <v>239</v>
      </c>
      <c r="F27" s="2" t="s">
        <v>240</v>
      </c>
      <c r="G27" s="2" t="s">
        <v>261</v>
      </c>
      <c r="H27" s="2" t="s">
        <v>247</v>
      </c>
      <c r="I27" s="2">
        <v>4</v>
      </c>
      <c r="J27" s="2">
        <v>140.34603899999999</v>
      </c>
      <c r="K27" s="2">
        <v>0.92250299999999996</v>
      </c>
      <c r="L27" s="2">
        <v>211.44317599999999</v>
      </c>
      <c r="M27" s="2">
        <v>19.922501</v>
      </c>
      <c r="N27" s="8">
        <v>6.9632517233763798</v>
      </c>
      <c r="O27" s="2">
        <v>10.490727562878888</v>
      </c>
      <c r="P27" s="2">
        <v>154.51075700000001</v>
      </c>
      <c r="Q27" s="2">
        <v>3212.0812989999999</v>
      </c>
      <c r="R27" s="2">
        <v>39.759998000000003</v>
      </c>
      <c r="S27" s="2">
        <v>9.4700000000000006</v>
      </c>
      <c r="T27" s="2">
        <v>8.7200000000000006</v>
      </c>
      <c r="U27" s="2">
        <v>130.099998</v>
      </c>
      <c r="V27" s="2">
        <v>2.3452787493356388</v>
      </c>
      <c r="W27" s="2">
        <v>0.75</v>
      </c>
      <c r="X27" s="2" t="s">
        <v>19</v>
      </c>
      <c r="Y27" s="2">
        <v>1465.2202773362792</v>
      </c>
      <c r="Z27" s="2" t="s">
        <v>10</v>
      </c>
      <c r="AA27" s="74" t="s">
        <v>306</v>
      </c>
      <c r="AB27" s="75">
        <v>0.14772727272727301</v>
      </c>
      <c r="AD27" s="71">
        <f>AVERAGE(N24:N27)</f>
        <v>6.9471638304670691</v>
      </c>
    </row>
    <row r="28" spans="1:30" x14ac:dyDescent="0.25">
      <c r="A28" t="s">
        <v>59</v>
      </c>
      <c r="B28" t="s">
        <v>269</v>
      </c>
      <c r="C28">
        <v>43801</v>
      </c>
      <c r="D28">
        <v>1</v>
      </c>
      <c r="E28" t="s">
        <v>239</v>
      </c>
      <c r="F28" t="s">
        <v>240</v>
      </c>
      <c r="G28" t="s">
        <v>270</v>
      </c>
      <c r="H28" t="s">
        <v>173</v>
      </c>
      <c r="I28">
        <v>1</v>
      </c>
      <c r="J28">
        <v>145.584778</v>
      </c>
      <c r="K28">
        <v>0.88249999999999995</v>
      </c>
      <c r="L28">
        <v>267.57251000000002</v>
      </c>
      <c r="M28">
        <v>19.759996000000001</v>
      </c>
      <c r="N28" s="4">
        <v>8.1320732895868257</v>
      </c>
      <c r="O28">
        <v>14.946062984680335</v>
      </c>
      <c r="P28">
        <v>164.87681599999999</v>
      </c>
      <c r="Q28">
        <v>4193.5234380000002</v>
      </c>
      <c r="R28">
        <v>38.240001999999997</v>
      </c>
      <c r="S28">
        <v>10.02</v>
      </c>
      <c r="T28">
        <v>8.3800000000000008</v>
      </c>
      <c r="U28">
        <v>131.099998</v>
      </c>
      <c r="V28">
        <v>2.5569414146230747</v>
      </c>
      <c r="W28">
        <v>1.6399999999999988</v>
      </c>
      <c r="X28" t="s">
        <v>19</v>
      </c>
      <c r="Y28">
        <v>1831.6801479478218</v>
      </c>
      <c r="Z28" t="s">
        <v>10</v>
      </c>
      <c r="AA28" s="73" t="s">
        <v>307</v>
      </c>
      <c r="AB28" s="80">
        <v>0.36893203883495151</v>
      </c>
      <c r="AC28">
        <v>0.3</v>
      </c>
    </row>
    <row r="29" spans="1:30" x14ac:dyDescent="0.25">
      <c r="A29" t="s">
        <v>271</v>
      </c>
      <c r="B29" t="s">
        <v>272</v>
      </c>
      <c r="C29">
        <v>43801</v>
      </c>
      <c r="D29">
        <v>1</v>
      </c>
      <c r="E29" t="s">
        <v>239</v>
      </c>
      <c r="F29" t="s">
        <v>240</v>
      </c>
      <c r="G29" t="s">
        <v>270</v>
      </c>
      <c r="H29" t="s">
        <v>173</v>
      </c>
      <c r="I29">
        <v>2</v>
      </c>
      <c r="J29">
        <v>95.068389999999994</v>
      </c>
      <c r="K29">
        <v>0.82999900000000004</v>
      </c>
      <c r="L29">
        <v>234.64329499999999</v>
      </c>
      <c r="M29">
        <v>19.869997000000001</v>
      </c>
      <c r="N29" s="4">
        <v>3.9885830418424706</v>
      </c>
      <c r="O29">
        <v>9.8444316488271237</v>
      </c>
      <c r="P29">
        <v>112.752548</v>
      </c>
      <c r="Q29">
        <v>3631.9008789999998</v>
      </c>
      <c r="R29">
        <v>37</v>
      </c>
      <c r="S29">
        <v>37.799999</v>
      </c>
      <c r="T29">
        <v>9.83</v>
      </c>
      <c r="U29">
        <v>132.099998</v>
      </c>
      <c r="V29">
        <v>2.2700090387946439</v>
      </c>
      <c r="W29">
        <v>27.969999000000001</v>
      </c>
      <c r="X29" t="s">
        <v>9</v>
      </c>
      <c r="Y29">
        <v>802.05489930301906</v>
      </c>
      <c r="Z29" t="s">
        <v>10</v>
      </c>
      <c r="AA29" s="73" t="s">
        <v>307</v>
      </c>
      <c r="AB29" s="77">
        <v>0.36893203883495151</v>
      </c>
    </row>
    <row r="30" spans="1:30" x14ac:dyDescent="0.25">
      <c r="A30" t="s">
        <v>273</v>
      </c>
      <c r="B30" t="s">
        <v>274</v>
      </c>
      <c r="C30">
        <v>43801</v>
      </c>
      <c r="D30">
        <v>1</v>
      </c>
      <c r="E30" t="s">
        <v>239</v>
      </c>
      <c r="F30" t="s">
        <v>240</v>
      </c>
      <c r="G30" t="s">
        <v>270</v>
      </c>
      <c r="H30" t="s">
        <v>173</v>
      </c>
      <c r="I30">
        <v>3</v>
      </c>
      <c r="J30">
        <v>198.346329</v>
      </c>
      <c r="K30">
        <v>1.2200009999999999</v>
      </c>
      <c r="L30">
        <v>302.74688700000002</v>
      </c>
      <c r="M30">
        <v>16.419998</v>
      </c>
      <c r="N30" s="4">
        <v>10.578621157702345</v>
      </c>
      <c r="O30">
        <v>16.146730017104179</v>
      </c>
      <c r="P30">
        <v>165.626846</v>
      </c>
      <c r="Q30">
        <v>4547.1308589999999</v>
      </c>
      <c r="R30">
        <v>39.669998</v>
      </c>
      <c r="S30">
        <v>10.050000000000001</v>
      </c>
      <c r="T30">
        <v>8.42</v>
      </c>
      <c r="U30">
        <v>133.099998</v>
      </c>
      <c r="V30">
        <v>2.4904842307701074</v>
      </c>
      <c r="W30">
        <v>1.6300000000000008</v>
      </c>
      <c r="X30" t="s">
        <v>19</v>
      </c>
      <c r="Y30">
        <v>1748.5267763960258</v>
      </c>
      <c r="Z30" t="s">
        <v>10</v>
      </c>
      <c r="AA30" s="73" t="s">
        <v>307</v>
      </c>
      <c r="AB30" s="77">
        <v>0.36893203883495151</v>
      </c>
    </row>
    <row r="31" spans="1:30" x14ac:dyDescent="0.25">
      <c r="A31" t="s">
        <v>275</v>
      </c>
      <c r="B31" t="s">
        <v>276</v>
      </c>
      <c r="C31">
        <v>43801</v>
      </c>
      <c r="D31">
        <v>1</v>
      </c>
      <c r="E31" t="s">
        <v>239</v>
      </c>
      <c r="F31" t="s">
        <v>240</v>
      </c>
      <c r="G31" t="s">
        <v>270</v>
      </c>
      <c r="H31" t="s">
        <v>173</v>
      </c>
      <c r="I31">
        <v>4</v>
      </c>
      <c r="J31">
        <v>119.765289</v>
      </c>
      <c r="K31">
        <v>1.4975050000000001</v>
      </c>
      <c r="L31">
        <v>281.79193099999998</v>
      </c>
      <c r="M31">
        <v>19.942501</v>
      </c>
      <c r="N31" s="4">
        <v>6.8427963036199007</v>
      </c>
      <c r="O31">
        <v>16.100197310396954</v>
      </c>
      <c r="P31">
        <v>78.381912</v>
      </c>
      <c r="Q31">
        <v>4296.2836909999996</v>
      </c>
      <c r="R31">
        <v>39.139999000000003</v>
      </c>
      <c r="S31">
        <v>9.92</v>
      </c>
      <c r="T31">
        <v>8.19</v>
      </c>
      <c r="U31">
        <v>134.099998</v>
      </c>
      <c r="V31">
        <v>2.6145928953374096</v>
      </c>
      <c r="W31">
        <v>1.7300000000000004</v>
      </c>
      <c r="X31" t="s">
        <v>19</v>
      </c>
      <c r="Y31">
        <v>911.34611456953758</v>
      </c>
      <c r="Z31" t="s">
        <v>10</v>
      </c>
      <c r="AA31" s="73" t="s">
        <v>307</v>
      </c>
      <c r="AB31" s="77">
        <v>0.36893203883495151</v>
      </c>
      <c r="AD31" s="71">
        <f>AVERAGE(N28:N31)</f>
        <v>7.3855184481878862</v>
      </c>
    </row>
    <row r="32" spans="1:30" x14ac:dyDescent="0.25">
      <c r="A32" t="s">
        <v>277</v>
      </c>
      <c r="B32" t="s">
        <v>278</v>
      </c>
      <c r="C32">
        <v>43801</v>
      </c>
      <c r="D32">
        <v>1</v>
      </c>
      <c r="E32" t="s">
        <v>239</v>
      </c>
      <c r="F32" t="s">
        <v>240</v>
      </c>
      <c r="G32" t="s">
        <v>270</v>
      </c>
      <c r="H32" t="s">
        <v>247</v>
      </c>
      <c r="I32">
        <v>1</v>
      </c>
      <c r="J32">
        <v>160.92678799999999</v>
      </c>
      <c r="K32">
        <v>0.8175</v>
      </c>
      <c r="L32">
        <v>220.42387400000001</v>
      </c>
      <c r="M32">
        <v>14.510002</v>
      </c>
      <c r="N32" s="4">
        <v>7.6583570747299801</v>
      </c>
      <c r="O32">
        <v>10.489768396342379</v>
      </c>
      <c r="P32">
        <v>203.74697900000001</v>
      </c>
      <c r="Q32">
        <v>3441.8195799999999</v>
      </c>
      <c r="R32">
        <v>39</v>
      </c>
      <c r="S32">
        <v>10.11</v>
      </c>
      <c r="T32">
        <v>8.99</v>
      </c>
      <c r="U32">
        <v>135.099998</v>
      </c>
      <c r="V32">
        <v>2.4083026368329481</v>
      </c>
      <c r="W32">
        <v>1.1199999999999992</v>
      </c>
      <c r="X32" t="s">
        <v>19</v>
      </c>
      <c r="Y32">
        <v>1797.5770077828481</v>
      </c>
      <c r="Z32" t="s">
        <v>10</v>
      </c>
      <c r="AA32" s="73" t="s">
        <v>307</v>
      </c>
      <c r="AB32" s="77">
        <v>0.36893203883495151</v>
      </c>
    </row>
    <row r="33" spans="1:30" x14ac:dyDescent="0.25">
      <c r="A33" t="s">
        <v>279</v>
      </c>
      <c r="B33" t="s">
        <v>280</v>
      </c>
      <c r="C33">
        <v>43801</v>
      </c>
      <c r="D33">
        <v>1</v>
      </c>
      <c r="E33" t="s">
        <v>239</v>
      </c>
      <c r="F33" t="s">
        <v>240</v>
      </c>
      <c r="G33" t="s">
        <v>270</v>
      </c>
      <c r="H33" t="s">
        <v>247</v>
      </c>
      <c r="I33">
        <v>2</v>
      </c>
      <c r="J33">
        <v>151.19770800000001</v>
      </c>
      <c r="K33">
        <v>0.70249200000000001</v>
      </c>
      <c r="L33">
        <v>218.92707799999999</v>
      </c>
      <c r="M33">
        <v>19.844995000000001</v>
      </c>
      <c r="N33" s="4">
        <v>7.2647364957963374</v>
      </c>
      <c r="O33">
        <v>10.518992347851274</v>
      </c>
      <c r="P33">
        <v>224.817215</v>
      </c>
      <c r="Q33">
        <v>3388.5153810000002</v>
      </c>
      <c r="R33">
        <v>38.799999</v>
      </c>
      <c r="S33">
        <v>10</v>
      </c>
      <c r="T33">
        <v>8.9700000000000006</v>
      </c>
      <c r="U33">
        <v>136.099998</v>
      </c>
      <c r="V33">
        <v>2.4440719046975738</v>
      </c>
      <c r="W33">
        <v>1.0299999999999994</v>
      </c>
      <c r="X33" t="s">
        <v>19</v>
      </c>
      <c r="Y33">
        <v>2007.0607994714328</v>
      </c>
      <c r="Z33" t="s">
        <v>10</v>
      </c>
      <c r="AA33" s="73" t="s">
        <v>307</v>
      </c>
      <c r="AB33" s="77">
        <v>0.36893203883495151</v>
      </c>
    </row>
    <row r="34" spans="1:30" x14ac:dyDescent="0.25">
      <c r="A34" t="s">
        <v>281</v>
      </c>
      <c r="B34" t="s">
        <v>282</v>
      </c>
      <c r="C34">
        <v>43801</v>
      </c>
      <c r="D34">
        <v>1</v>
      </c>
      <c r="E34" t="s">
        <v>239</v>
      </c>
      <c r="F34" t="s">
        <v>240</v>
      </c>
      <c r="G34" t="s">
        <v>270</v>
      </c>
      <c r="H34" t="s">
        <v>247</v>
      </c>
      <c r="I34">
        <v>3</v>
      </c>
      <c r="J34">
        <v>100.307129</v>
      </c>
      <c r="K34">
        <v>0.91999799999999998</v>
      </c>
      <c r="L34">
        <v>197.59794600000001</v>
      </c>
      <c r="M34">
        <v>19.767502</v>
      </c>
      <c r="N34" s="4">
        <v>5.4575836762350889</v>
      </c>
      <c r="O34">
        <v>10.751053641931897</v>
      </c>
      <c r="P34">
        <v>108.302368</v>
      </c>
      <c r="Q34">
        <v>2990.2905270000001</v>
      </c>
      <c r="R34">
        <v>37.889999000000003</v>
      </c>
      <c r="S34">
        <v>10.11</v>
      </c>
      <c r="T34">
        <v>8.5299999999999994</v>
      </c>
      <c r="U34">
        <v>137.099998</v>
      </c>
      <c r="V34">
        <v>2.6512082396683132</v>
      </c>
      <c r="W34">
        <v>1.58</v>
      </c>
      <c r="X34" t="s">
        <v>19</v>
      </c>
      <c r="Y34">
        <v>1151.3471063719417</v>
      </c>
      <c r="Z34" t="s">
        <v>10</v>
      </c>
      <c r="AA34" s="73" t="s">
        <v>307</v>
      </c>
      <c r="AB34" s="77">
        <v>0.36893203883495151</v>
      </c>
    </row>
    <row r="35" spans="1:30" s="2" customFormat="1" x14ac:dyDescent="0.25">
      <c r="A35" s="2" t="s">
        <v>283</v>
      </c>
      <c r="B35" s="2" t="s">
        <v>284</v>
      </c>
      <c r="C35" s="2">
        <v>43801</v>
      </c>
      <c r="D35" s="2">
        <v>1</v>
      </c>
      <c r="E35" s="2" t="s">
        <v>239</v>
      </c>
      <c r="F35" s="2" t="s">
        <v>240</v>
      </c>
      <c r="G35" s="2" t="s">
        <v>270</v>
      </c>
      <c r="H35" s="2" t="s">
        <v>247</v>
      </c>
      <c r="I35" s="2">
        <v>4</v>
      </c>
      <c r="J35" s="2">
        <v>126.12661</v>
      </c>
      <c r="K35" s="2">
        <v>0.95500200000000002</v>
      </c>
      <c r="L35" s="2">
        <v>224.165817</v>
      </c>
      <c r="M35" s="2">
        <v>18.865002</v>
      </c>
      <c r="N35" s="8">
        <v>6.4340339841261329</v>
      </c>
      <c r="O35" s="2">
        <v>11.435259257799759</v>
      </c>
      <c r="P35" s="2">
        <v>129.80856299999999</v>
      </c>
      <c r="Q35" s="2">
        <v>3360.234375</v>
      </c>
      <c r="R35" s="2">
        <v>39.849997999999999</v>
      </c>
      <c r="S35" s="2">
        <v>10.029999999999999</v>
      </c>
      <c r="T35" s="2">
        <v>8.59</v>
      </c>
      <c r="U35" s="2">
        <v>138.099998</v>
      </c>
      <c r="V35" s="2">
        <v>2.5214608063669979</v>
      </c>
      <c r="W35" s="2">
        <v>1.4399999999999995</v>
      </c>
      <c r="X35" s="2" t="s">
        <v>19</v>
      </c>
      <c r="Y35" s="2">
        <v>1284.800081499473</v>
      </c>
      <c r="Z35" s="2" t="s">
        <v>10</v>
      </c>
      <c r="AA35" s="74" t="s">
        <v>307</v>
      </c>
      <c r="AB35" s="78">
        <v>0.36893203883495151</v>
      </c>
      <c r="AD35" s="71">
        <f>AVERAGE(N32:N35)</f>
        <v>6.7036778077218848</v>
      </c>
    </row>
    <row r="36" spans="1:30" x14ac:dyDescent="0.25">
      <c r="A36" t="s">
        <v>285</v>
      </c>
      <c r="B36" t="s">
        <v>286</v>
      </c>
      <c r="C36">
        <v>43801</v>
      </c>
      <c r="D36">
        <v>1</v>
      </c>
      <c r="E36" t="s">
        <v>239</v>
      </c>
      <c r="F36" t="s">
        <v>240</v>
      </c>
      <c r="G36" t="s">
        <v>261</v>
      </c>
      <c r="H36" t="s">
        <v>173</v>
      </c>
      <c r="I36">
        <v>1</v>
      </c>
      <c r="J36">
        <v>154.939651</v>
      </c>
      <c r="K36">
        <v>0.93250299999999997</v>
      </c>
      <c r="L36">
        <v>269.44348100000002</v>
      </c>
      <c r="M36">
        <v>19.917504999999998</v>
      </c>
      <c r="N36" s="4">
        <v>8.091696091126467</v>
      </c>
      <c r="O36">
        <v>14.071638524519516</v>
      </c>
      <c r="P36">
        <v>170.075333</v>
      </c>
      <c r="Q36">
        <v>3964.280029</v>
      </c>
      <c r="R36">
        <v>39.290000999999997</v>
      </c>
      <c r="S36">
        <v>9.8000000000000007</v>
      </c>
      <c r="T36">
        <v>8.5500000000000007</v>
      </c>
      <c r="U36">
        <v>139.099998</v>
      </c>
      <c r="V36">
        <v>2.587968503429646</v>
      </c>
      <c r="W36">
        <v>1.25</v>
      </c>
      <c r="X36" t="s">
        <v>19</v>
      </c>
      <c r="Y36">
        <v>1731.4141185571518</v>
      </c>
      <c r="Z36" t="s">
        <v>10</v>
      </c>
      <c r="AA36" s="73" t="s">
        <v>306</v>
      </c>
      <c r="AB36" s="79">
        <v>0.14772727272727279</v>
      </c>
      <c r="AC36">
        <v>0.3</v>
      </c>
    </row>
    <row r="37" spans="1:30" x14ac:dyDescent="0.25">
      <c r="A37" t="s">
        <v>287</v>
      </c>
      <c r="B37" t="s">
        <v>288</v>
      </c>
      <c r="C37">
        <v>43801</v>
      </c>
      <c r="D37">
        <v>1</v>
      </c>
      <c r="E37" t="s">
        <v>239</v>
      </c>
      <c r="F37" t="s">
        <v>240</v>
      </c>
      <c r="G37" t="s">
        <v>261</v>
      </c>
      <c r="H37" t="s">
        <v>173</v>
      </c>
      <c r="I37">
        <v>2</v>
      </c>
      <c r="J37">
        <v>147.45574999999999</v>
      </c>
      <c r="K37">
        <v>1.2925009999999999</v>
      </c>
      <c r="L37">
        <v>270.940247</v>
      </c>
      <c r="M37">
        <v>18.379999000000002</v>
      </c>
      <c r="N37" s="4">
        <v>8.0731160552915053</v>
      </c>
      <c r="O37">
        <v>14.83382003129987</v>
      </c>
      <c r="P37">
        <v>113.86893499999999</v>
      </c>
      <c r="Q37">
        <v>4040.7089839999999</v>
      </c>
      <c r="R37">
        <v>39.770000000000003</v>
      </c>
      <c r="S37">
        <v>9.48</v>
      </c>
      <c r="T37">
        <v>8.3000000000000007</v>
      </c>
      <c r="U37">
        <v>140.099998</v>
      </c>
      <c r="V37">
        <v>2.6526775570978902</v>
      </c>
      <c r="W37">
        <v>1.1799999999999997</v>
      </c>
      <c r="X37" t="s">
        <v>19</v>
      </c>
      <c r="Y37">
        <v>1251.8589520732671</v>
      </c>
      <c r="Z37" t="s">
        <v>10</v>
      </c>
      <c r="AA37" s="73" t="s">
        <v>306</v>
      </c>
      <c r="AB37" s="75">
        <v>0.14772727272727279</v>
      </c>
    </row>
    <row r="38" spans="1:30" x14ac:dyDescent="0.25">
      <c r="A38" t="s">
        <v>289</v>
      </c>
      <c r="B38" t="s">
        <v>290</v>
      </c>
      <c r="C38">
        <v>43801</v>
      </c>
      <c r="D38">
        <v>1</v>
      </c>
      <c r="E38" t="s">
        <v>239</v>
      </c>
      <c r="F38" t="s">
        <v>240</v>
      </c>
      <c r="G38" t="s">
        <v>261</v>
      </c>
      <c r="H38" t="s">
        <v>173</v>
      </c>
      <c r="I38">
        <v>3</v>
      </c>
      <c r="J38">
        <v>80.100571000000002</v>
      </c>
      <c r="K38">
        <v>1.249995</v>
      </c>
      <c r="L38">
        <v>263.830536</v>
      </c>
      <c r="M38">
        <v>19.932493000000001</v>
      </c>
      <c r="N38" s="4">
        <v>5.2148913542618764</v>
      </c>
      <c r="O38">
        <v>17.176501540503082</v>
      </c>
      <c r="P38">
        <v>61.207554000000002</v>
      </c>
      <c r="Q38">
        <v>3760.5383299999999</v>
      </c>
      <c r="R38">
        <v>39.68</v>
      </c>
      <c r="S38">
        <v>9.57</v>
      </c>
      <c r="T38">
        <v>7.62</v>
      </c>
      <c r="U38">
        <v>141.099998</v>
      </c>
      <c r="V38">
        <v>2.9166236304477815</v>
      </c>
      <c r="W38">
        <v>1.9500000000000002</v>
      </c>
      <c r="X38" t="s">
        <v>19</v>
      </c>
      <c r="Y38">
        <v>871.58240739819178</v>
      </c>
      <c r="Z38" t="s">
        <v>10</v>
      </c>
      <c r="AA38" s="73" t="s">
        <v>306</v>
      </c>
      <c r="AB38" s="75">
        <v>0.14772727272727279</v>
      </c>
    </row>
    <row r="39" spans="1:30" x14ac:dyDescent="0.25">
      <c r="A39" t="s">
        <v>291</v>
      </c>
      <c r="B39" t="s">
        <v>292</v>
      </c>
      <c r="C39">
        <v>43801</v>
      </c>
      <c r="D39">
        <v>1</v>
      </c>
      <c r="E39" t="s">
        <v>239</v>
      </c>
      <c r="F39" t="s">
        <v>240</v>
      </c>
      <c r="G39" t="s">
        <v>261</v>
      </c>
      <c r="H39" t="s">
        <v>173</v>
      </c>
      <c r="I39">
        <v>4</v>
      </c>
      <c r="J39">
        <v>198.346329</v>
      </c>
      <c r="K39">
        <v>1.2799910000000001</v>
      </c>
      <c r="L39">
        <v>309.85659800000002</v>
      </c>
      <c r="M39">
        <v>19.862494999999999</v>
      </c>
      <c r="N39" s="4">
        <v>9.3390582272216633</v>
      </c>
      <c r="O39">
        <v>14.589475012722904</v>
      </c>
      <c r="P39">
        <v>156.79490699999999</v>
      </c>
      <c r="Q39">
        <v>4534.1977539999998</v>
      </c>
      <c r="R39">
        <v>39.860000999999997</v>
      </c>
      <c r="S39">
        <v>99.800003000000004</v>
      </c>
      <c r="T39">
        <v>8.94</v>
      </c>
      <c r="U39">
        <v>142.099998</v>
      </c>
      <c r="V39">
        <v>2.4922939606825567</v>
      </c>
      <c r="W39">
        <v>90.860003000000006</v>
      </c>
      <c r="X39" t="s">
        <v>19</v>
      </c>
      <c r="Y39">
        <v>1376.3284868856219</v>
      </c>
      <c r="Z39" t="s">
        <v>10</v>
      </c>
      <c r="AA39" s="73" t="s">
        <v>306</v>
      </c>
      <c r="AB39" s="75">
        <v>0.14772727272727279</v>
      </c>
    </row>
    <row r="40" spans="1:30" x14ac:dyDescent="0.25">
      <c r="A40" t="s">
        <v>293</v>
      </c>
      <c r="B40" t="s">
        <v>294</v>
      </c>
      <c r="C40">
        <v>43801</v>
      </c>
      <c r="D40">
        <v>1</v>
      </c>
      <c r="E40" t="s">
        <v>239</v>
      </c>
      <c r="F40" t="s">
        <v>240</v>
      </c>
      <c r="G40" t="s">
        <v>261</v>
      </c>
      <c r="H40" t="s">
        <v>173</v>
      </c>
      <c r="I40">
        <v>5</v>
      </c>
      <c r="J40">
        <v>165.79132100000001</v>
      </c>
      <c r="K40">
        <v>1.065002</v>
      </c>
      <c r="L40">
        <v>303.12106299999999</v>
      </c>
      <c r="M40">
        <v>19.792501000000001</v>
      </c>
      <c r="N40" s="4">
        <v>8.8773083224233496</v>
      </c>
      <c r="O40">
        <v>16.23063933046117</v>
      </c>
      <c r="P40">
        <v>157.97782900000001</v>
      </c>
      <c r="Q40">
        <v>4373.2084960000002</v>
      </c>
      <c r="R40">
        <v>39.419998</v>
      </c>
      <c r="S40">
        <v>9.9700000000000006</v>
      </c>
      <c r="T40">
        <v>8.43</v>
      </c>
      <c r="U40">
        <v>143.099998</v>
      </c>
      <c r="V40">
        <v>2.6913827993350621</v>
      </c>
      <c r="W40">
        <v>1.5400000000000009</v>
      </c>
      <c r="X40" t="s">
        <v>19</v>
      </c>
      <c r="Y40">
        <v>1672.3871739583044</v>
      </c>
      <c r="Z40" t="s">
        <v>10</v>
      </c>
      <c r="AA40" s="73" t="s">
        <v>306</v>
      </c>
      <c r="AB40" s="75">
        <v>0.14772727272727279</v>
      </c>
      <c r="AD40" s="71">
        <f>AVERAGE(N36:N40)</f>
        <v>7.9192140100649722</v>
      </c>
    </row>
    <row r="41" spans="1:30" x14ac:dyDescent="0.25">
      <c r="A41" t="s">
        <v>295</v>
      </c>
      <c r="B41" t="s">
        <v>296</v>
      </c>
      <c r="C41">
        <v>43801</v>
      </c>
      <c r="D41">
        <v>1</v>
      </c>
      <c r="E41" t="s">
        <v>239</v>
      </c>
      <c r="F41" t="s">
        <v>240</v>
      </c>
      <c r="G41" t="s">
        <v>261</v>
      </c>
      <c r="H41" t="s">
        <v>247</v>
      </c>
      <c r="I41">
        <v>1</v>
      </c>
      <c r="J41">
        <v>120.139488</v>
      </c>
      <c r="K41">
        <v>0.99999800000000005</v>
      </c>
      <c r="L41">
        <v>200.965698</v>
      </c>
      <c r="M41">
        <v>19.129996999999999</v>
      </c>
      <c r="N41" s="4">
        <v>6.0381843782176858</v>
      </c>
      <c r="O41">
        <v>10.100492006601636</v>
      </c>
      <c r="P41">
        <v>118.297318</v>
      </c>
      <c r="Q41">
        <v>3226.4499510000001</v>
      </c>
      <c r="R41">
        <v>39.340000000000003</v>
      </c>
      <c r="S41">
        <v>10.1</v>
      </c>
      <c r="T41">
        <v>8.7100000000000009</v>
      </c>
      <c r="U41">
        <v>144.099998</v>
      </c>
      <c r="V41">
        <v>2.6284001393252727</v>
      </c>
      <c r="W41">
        <v>1.3899999999999988</v>
      </c>
      <c r="X41" t="s">
        <v>19</v>
      </c>
      <c r="Y41">
        <v>1137.6956213389458</v>
      </c>
      <c r="Z41" t="s">
        <v>10</v>
      </c>
      <c r="AA41" s="73" t="s">
        <v>306</v>
      </c>
      <c r="AB41" s="75">
        <v>0.14772727272727279</v>
      </c>
    </row>
    <row r="42" spans="1:30" x14ac:dyDescent="0.25">
      <c r="A42" t="s">
        <v>297</v>
      </c>
      <c r="B42" t="s">
        <v>298</v>
      </c>
      <c r="C42">
        <v>43801</v>
      </c>
      <c r="D42">
        <v>1</v>
      </c>
      <c r="E42" t="s">
        <v>239</v>
      </c>
      <c r="F42" t="s">
        <v>240</v>
      </c>
      <c r="G42" t="s">
        <v>261</v>
      </c>
      <c r="H42" t="s">
        <v>247</v>
      </c>
      <c r="I42">
        <v>2</v>
      </c>
      <c r="J42">
        <v>76.732810999999998</v>
      </c>
      <c r="K42">
        <v>1.487501</v>
      </c>
      <c r="L42">
        <v>193.10758999999999</v>
      </c>
      <c r="M42">
        <v>18.017498</v>
      </c>
      <c r="N42" s="4">
        <v>3.7188338439575737</v>
      </c>
      <c r="O42">
        <v>9.3589043833814856</v>
      </c>
      <c r="P42">
        <v>48.311691000000003</v>
      </c>
      <c r="Q42">
        <v>3005.514893</v>
      </c>
      <c r="R42">
        <v>39.25</v>
      </c>
      <c r="S42">
        <v>10.35</v>
      </c>
      <c r="T42">
        <v>8.8800000000000008</v>
      </c>
      <c r="U42">
        <v>145.099998</v>
      </c>
      <c r="V42">
        <v>2.6019251377173349</v>
      </c>
      <c r="W42">
        <v>1.4699999999999989</v>
      </c>
      <c r="X42" t="s">
        <v>9</v>
      </c>
      <c r="Y42">
        <v>439.45427044280802</v>
      </c>
      <c r="Z42" t="s">
        <v>10</v>
      </c>
      <c r="AA42" s="73" t="s">
        <v>306</v>
      </c>
      <c r="AB42" s="75">
        <v>0.14772727272727279</v>
      </c>
    </row>
    <row r="43" spans="1:30" x14ac:dyDescent="0.25">
      <c r="A43" t="s">
        <v>299</v>
      </c>
      <c r="B43" t="s">
        <v>300</v>
      </c>
      <c r="C43">
        <v>43801</v>
      </c>
      <c r="D43">
        <v>1</v>
      </c>
      <c r="E43" t="s">
        <v>239</v>
      </c>
      <c r="F43" t="s">
        <v>240</v>
      </c>
      <c r="G43" t="s">
        <v>261</v>
      </c>
      <c r="H43" t="s">
        <v>247</v>
      </c>
      <c r="I43">
        <v>3</v>
      </c>
      <c r="J43">
        <v>132.48793000000001</v>
      </c>
      <c r="K43">
        <v>1.4924999999999999</v>
      </c>
      <c r="L43">
        <v>211.81736799999999</v>
      </c>
      <c r="M43">
        <v>18.414997</v>
      </c>
      <c r="N43" s="4">
        <v>6.4027044330061891</v>
      </c>
      <c r="O43">
        <v>10.236434376182821</v>
      </c>
      <c r="P43">
        <v>86.547072999999997</v>
      </c>
      <c r="Q43">
        <v>3164.5410160000001</v>
      </c>
      <c r="R43">
        <v>39.540000999999997</v>
      </c>
      <c r="S43">
        <v>10.37</v>
      </c>
      <c r="T43">
        <v>8.86</v>
      </c>
      <c r="U43">
        <v>146.099998</v>
      </c>
      <c r="V43">
        <v>2.6065126049064764</v>
      </c>
      <c r="W43">
        <v>1.5099999999999998</v>
      </c>
      <c r="X43" t="s">
        <v>19</v>
      </c>
      <c r="Y43">
        <v>786.78224676136881</v>
      </c>
      <c r="Z43" t="s">
        <v>10</v>
      </c>
      <c r="AA43" s="73" t="s">
        <v>306</v>
      </c>
      <c r="AB43" s="75">
        <v>0.14772727272727279</v>
      </c>
    </row>
    <row r="44" spans="1:30" x14ac:dyDescent="0.25">
      <c r="A44" t="s">
        <v>301</v>
      </c>
      <c r="B44" t="s">
        <v>302</v>
      </c>
      <c r="C44">
        <v>43801</v>
      </c>
      <c r="D44">
        <v>1</v>
      </c>
      <c r="E44" t="s">
        <v>239</v>
      </c>
      <c r="F44" t="s">
        <v>240</v>
      </c>
      <c r="G44" t="s">
        <v>261</v>
      </c>
      <c r="H44" t="s">
        <v>247</v>
      </c>
      <c r="I44">
        <v>4</v>
      </c>
      <c r="J44">
        <v>64.384354000000002</v>
      </c>
      <c r="K44">
        <v>1.4924900000000001</v>
      </c>
      <c r="L44">
        <v>198.72053500000001</v>
      </c>
      <c r="M44">
        <v>15.947490999999999</v>
      </c>
      <c r="N44" s="4">
        <v>3.1190757192355081</v>
      </c>
      <c r="O44">
        <v>9.6269412850207381</v>
      </c>
      <c r="P44">
        <v>39.197581999999997</v>
      </c>
      <c r="Q44">
        <v>2892.6235350000002</v>
      </c>
      <c r="R44">
        <v>39.090000000000003</v>
      </c>
      <c r="S44">
        <v>10.44</v>
      </c>
      <c r="T44">
        <v>8.9</v>
      </c>
      <c r="U44">
        <v>147.099998</v>
      </c>
      <c r="V44">
        <v>2.6426339317794425</v>
      </c>
      <c r="W44">
        <v>1.5399999999999991</v>
      </c>
      <c r="X44" t="s">
        <v>9</v>
      </c>
      <c r="Y44">
        <v>355.60150931394799</v>
      </c>
      <c r="Z44" t="s">
        <v>10</v>
      </c>
      <c r="AA44" s="73" t="s">
        <v>306</v>
      </c>
      <c r="AB44" s="75">
        <v>0.14772727272727279</v>
      </c>
      <c r="AD44" s="71">
        <f>AVERAGE(N41:N44)</f>
        <v>4.8196995936042386</v>
      </c>
    </row>
  </sheetData>
  <conditionalFormatting sqref="N4:N44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{2959465E-1214-480B-9970-70C70671657E}</x14:id>
        </ext>
      </extLst>
    </cfRule>
  </conditionalFormatting>
  <conditionalFormatting sqref="AD1:AD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{B1DC1DC9-7139-437F-B7D0-5A400428C978}</x14:id>
        </ext>
      </extLst>
    </cfRule>
  </conditionalFormatting>
  <conditionalFormatting sqref="AH6:AH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{90F62D0D-D023-4A33-B79B-3FF34E9C94C0}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59465E-1214-480B-9970-70C7067165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N4:N44</xm:sqref>
        </x14:conditionalFormatting>
        <x14:conditionalFormatting xmlns:xm="http://schemas.microsoft.com/office/excel/2006/main">
          <x14:cfRule type="dataBar" id="{B1DC1DC9-7139-437F-B7D0-5A400428C97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90F62D0D-D023-4A33-B79B-3FF34E9C94C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AH6:AH9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EA9A-CDA1-4D74-B019-4903397A5FCC}">
  <dimension ref="B5:V13"/>
  <sheetViews>
    <sheetView workbookViewId="0">
      <selection activeCell="J18" sqref="J18"/>
    </sheetView>
  </sheetViews>
  <sheetFormatPr defaultRowHeight="15" x14ac:dyDescent="0.25"/>
  <cols>
    <col min="2" max="2" width="13.140625" customWidth="1"/>
    <col min="3" max="3" width="34.5703125" customWidth="1"/>
    <col min="4" max="4" width="7.85546875" customWidth="1"/>
    <col min="5" max="5" width="13.140625" customWidth="1"/>
    <col min="6" max="7" width="14.42578125" customWidth="1"/>
    <col min="8" max="8" width="9.7109375" customWidth="1"/>
    <col min="9" max="9" width="8.42578125" customWidth="1"/>
    <col min="10" max="11" width="13.140625" customWidth="1"/>
    <col min="12" max="13" width="13.7109375" customWidth="1"/>
    <col min="14" max="15" width="13.140625" customWidth="1"/>
    <col min="16" max="16" width="28" customWidth="1"/>
    <col min="19" max="19" width="10.85546875" customWidth="1"/>
    <col min="21" max="21" width="13.42578125" customWidth="1"/>
    <col min="22" max="22" width="19.7109375" customWidth="1"/>
  </cols>
  <sheetData>
    <row r="5" spans="2:22" ht="60" customHeight="1" x14ac:dyDescent="0.25">
      <c r="B5" t="s">
        <v>346</v>
      </c>
      <c r="C5" s="2" t="s">
        <v>67</v>
      </c>
      <c r="D5" s="5" t="s">
        <v>172</v>
      </c>
      <c r="E5" s="5" t="s">
        <v>340</v>
      </c>
      <c r="F5" s="85" t="s">
        <v>414</v>
      </c>
      <c r="G5" s="85" t="s">
        <v>415</v>
      </c>
      <c r="H5" s="15" t="s">
        <v>171</v>
      </c>
      <c r="I5" s="5" t="s">
        <v>87</v>
      </c>
      <c r="J5" s="5" t="s">
        <v>89</v>
      </c>
      <c r="K5" s="11" t="s">
        <v>90</v>
      </c>
      <c r="L5" s="5" t="s">
        <v>336</v>
      </c>
      <c r="M5" s="5" t="s">
        <v>337</v>
      </c>
      <c r="N5" s="5" t="s">
        <v>347</v>
      </c>
      <c r="O5" s="5" t="s">
        <v>348</v>
      </c>
      <c r="R5" s="2"/>
      <c r="S5" s="5" t="s">
        <v>411</v>
      </c>
      <c r="U5" s="2"/>
      <c r="V5" s="5" t="s">
        <v>418</v>
      </c>
    </row>
    <row r="6" spans="2:22" x14ac:dyDescent="0.25">
      <c r="B6" s="119">
        <v>15</v>
      </c>
      <c r="C6" s="120" t="s">
        <v>416</v>
      </c>
      <c r="D6" s="37">
        <v>1</v>
      </c>
      <c r="E6" s="120" t="s">
        <v>339</v>
      </c>
      <c r="F6" s="121">
        <f>(AVERAGE(O10,O12)-O6+S6)/(AVERAGE(O10,O12))</f>
        <v>-2.3927979151859763E-2</v>
      </c>
      <c r="G6" s="121">
        <f>(AVERAGE(N10,N12)-N6)/(AVERAGE(N10,N12))</f>
        <v>-5.2378794743996454E-2</v>
      </c>
      <c r="H6" s="122" t="s">
        <v>342</v>
      </c>
      <c r="I6" s="123">
        <v>4</v>
      </c>
      <c r="J6" s="124">
        <v>200.92500000000001</v>
      </c>
      <c r="K6" s="124">
        <v>11.944978024257733</v>
      </c>
      <c r="L6" s="124">
        <v>8.0502789324963402</v>
      </c>
      <c r="M6" s="124">
        <v>4.9769643397525369</v>
      </c>
      <c r="N6" s="125">
        <v>9.6775000000000002</v>
      </c>
      <c r="O6" s="125">
        <v>12.2925</v>
      </c>
      <c r="R6" t="s">
        <v>342</v>
      </c>
      <c r="S6" s="19">
        <f>AVERAGE(1.6,1.55,1.5,1.3)</f>
        <v>1.4875</v>
      </c>
      <c r="U6" t="s">
        <v>420</v>
      </c>
      <c r="V6" t="s">
        <v>419</v>
      </c>
    </row>
    <row r="7" spans="2:22" x14ac:dyDescent="0.25">
      <c r="B7" s="119">
        <v>16</v>
      </c>
      <c r="C7" s="120" t="s">
        <v>416</v>
      </c>
      <c r="D7" s="37">
        <v>1</v>
      </c>
      <c r="E7" s="120" t="s">
        <v>339</v>
      </c>
      <c r="F7" s="126">
        <f>(AVERAGE(O11,O13)-O7+S7)/(AVERAGE(O11,O13))</f>
        <v>-3.2098258578808728E-2</v>
      </c>
      <c r="G7" s="126">
        <f>(AVERAGE(N11,N13)-N7)/(AVERAGE(N11,N13))</f>
        <v>-6.0235219326128062E-2</v>
      </c>
      <c r="H7" s="127" t="s">
        <v>343</v>
      </c>
      <c r="I7" s="123">
        <v>5</v>
      </c>
      <c r="J7" s="124">
        <v>114.25999999999999</v>
      </c>
      <c r="K7" s="124">
        <v>10.275602172135702</v>
      </c>
      <c r="L7" s="124">
        <v>4.6930156883065077</v>
      </c>
      <c r="M7" s="124">
        <v>2.7619826578571698</v>
      </c>
      <c r="N7" s="125">
        <v>9.5299999999999976</v>
      </c>
      <c r="O7" s="125">
        <v>12.424000000000001</v>
      </c>
      <c r="R7" t="s">
        <v>343</v>
      </c>
      <c r="S7" s="19">
        <f>AVERAGE(1.85,1.6,1.5,1.5,1.8)</f>
        <v>1.65</v>
      </c>
    </row>
    <row r="8" spans="2:22" x14ac:dyDescent="0.25">
      <c r="B8" s="39">
        <v>17</v>
      </c>
      <c r="C8" s="1" t="s">
        <v>417</v>
      </c>
      <c r="D8" s="44">
        <v>1</v>
      </c>
      <c r="E8" s="1" t="s">
        <v>339</v>
      </c>
      <c r="F8" s="116">
        <f>(AVERAGE(O10,O12)-O8+S8)/(AVERAGE(O10,O12))</f>
        <v>-4.5013030087657042E-3</v>
      </c>
      <c r="G8" s="116">
        <f>(AVERAGE(N10,N12)-N8)/(AVERAGE(N10,N12))</f>
        <v>-5.3466243769822955E-3</v>
      </c>
      <c r="H8" s="98" t="s">
        <v>344</v>
      </c>
      <c r="I8" s="26">
        <v>4</v>
      </c>
      <c r="J8" s="40">
        <v>171.42500000000001</v>
      </c>
      <c r="K8" s="40">
        <v>1.8227726133558142</v>
      </c>
      <c r="L8" s="40">
        <v>7.5862504222915037</v>
      </c>
      <c r="M8" s="40">
        <v>4.5530821789534865</v>
      </c>
      <c r="N8" s="41">
        <v>9.2449999999999992</v>
      </c>
      <c r="O8" s="41">
        <v>11.8825</v>
      </c>
      <c r="R8" t="s">
        <v>344</v>
      </c>
      <c r="S8" s="19">
        <f>AVERAGE(1.4,1.23,1.25,1.25)</f>
        <v>1.2825</v>
      </c>
    </row>
    <row r="9" spans="2:22" x14ac:dyDescent="0.25">
      <c r="B9" s="39">
        <v>18</v>
      </c>
      <c r="C9" s="2" t="s">
        <v>417</v>
      </c>
      <c r="D9" s="46">
        <v>1</v>
      </c>
      <c r="E9" s="2" t="s">
        <v>339</v>
      </c>
      <c r="F9" s="117">
        <f>(AVERAGE(O11,O13)-O9+S9)/(AVERAGE(O11,O13))</f>
        <v>1.4017585274898168E-2</v>
      </c>
      <c r="G9" s="117">
        <f>(AVERAGE(N11,N13)-N9)/(AVERAGE(N11,N13))</f>
        <v>2.9434202161474948E-2</v>
      </c>
      <c r="H9" s="33" t="s">
        <v>345</v>
      </c>
      <c r="I9" s="34">
        <v>5</v>
      </c>
      <c r="J9" s="35">
        <v>100.74</v>
      </c>
      <c r="K9" s="35">
        <v>5.8037057127321674</v>
      </c>
      <c r="L9" s="35">
        <v>4.9584787108536563</v>
      </c>
      <c r="M9" s="35">
        <v>2.7863713351240089</v>
      </c>
      <c r="N9" s="36">
        <v>8.7240000000000002</v>
      </c>
      <c r="O9" s="36">
        <v>11.642600000000002</v>
      </c>
      <c r="R9" t="s">
        <v>345</v>
      </c>
      <c r="S9" s="19">
        <f>AVERAGE(1.3,1.5,1.4,1.3,1.25)</f>
        <v>1.3499999999999999</v>
      </c>
    </row>
    <row r="10" spans="2:22" x14ac:dyDescent="0.25">
      <c r="B10" s="105">
        <v>19</v>
      </c>
      <c r="C10" s="106" t="s">
        <v>381</v>
      </c>
      <c r="D10" s="107">
        <v>1</v>
      </c>
      <c r="E10" s="107" t="s">
        <v>387</v>
      </c>
      <c r="F10" s="106">
        <v>0</v>
      </c>
      <c r="G10" s="106">
        <v>0</v>
      </c>
      <c r="H10" s="108" t="s">
        <v>173</v>
      </c>
      <c r="I10" s="109">
        <v>3</v>
      </c>
      <c r="J10" s="110">
        <v>139.09872199999998</v>
      </c>
      <c r="K10" s="110">
        <v>45.461794455334861</v>
      </c>
      <c r="L10" s="110">
        <v>6.4143054027117783</v>
      </c>
      <c r="M10" s="110">
        <v>4.9812829719463485</v>
      </c>
      <c r="N10" s="111">
        <v>9.1633333333333322</v>
      </c>
      <c r="O10" s="111">
        <v>10.4</v>
      </c>
      <c r="P10" s="106" t="s">
        <v>409</v>
      </c>
      <c r="R10" s="114" t="s">
        <v>412</v>
      </c>
      <c r="S10" s="115">
        <f>AVERAGE(S6:S7)</f>
        <v>1.5687500000000001</v>
      </c>
    </row>
    <row r="11" spans="2:22" x14ac:dyDescent="0.25">
      <c r="B11" s="105">
        <v>20</v>
      </c>
      <c r="C11" s="106" t="s">
        <v>382</v>
      </c>
      <c r="D11" s="107">
        <v>1</v>
      </c>
      <c r="E11" s="107" t="s">
        <v>387</v>
      </c>
      <c r="F11" s="106">
        <v>0</v>
      </c>
      <c r="G11" s="106">
        <v>0</v>
      </c>
      <c r="H11" s="108" t="s">
        <v>174</v>
      </c>
      <c r="I11" s="109">
        <v>2</v>
      </c>
      <c r="J11" s="112">
        <v>85.526401499999992</v>
      </c>
      <c r="K11" s="112">
        <v>1.3229819383576193</v>
      </c>
      <c r="L11" s="112">
        <v>4.1523183236337147</v>
      </c>
      <c r="M11" s="112">
        <v>3.0861729248628631</v>
      </c>
      <c r="N11" s="113">
        <v>8.92</v>
      </c>
      <c r="O11" s="113">
        <v>10.375</v>
      </c>
      <c r="P11" s="106" t="s">
        <v>410</v>
      </c>
      <c r="R11" s="114" t="s">
        <v>413</v>
      </c>
      <c r="S11" s="115">
        <f>AVERAGE(S8:S9)</f>
        <v>1.3162499999999999</v>
      </c>
    </row>
    <row r="12" spans="2:22" x14ac:dyDescent="0.25">
      <c r="B12" s="128">
        <v>21</v>
      </c>
      <c r="C12" s="129" t="s">
        <v>383</v>
      </c>
      <c r="D12" s="130">
        <v>1</v>
      </c>
      <c r="E12" s="130" t="s">
        <v>387</v>
      </c>
      <c r="F12" s="129">
        <v>0</v>
      </c>
      <c r="G12" s="129">
        <v>0</v>
      </c>
      <c r="H12" s="131" t="s">
        <v>173</v>
      </c>
      <c r="I12" s="132">
        <v>6</v>
      </c>
      <c r="J12" s="133">
        <v>198.90777083333333</v>
      </c>
      <c r="K12" s="133">
        <v>32.089171743820934</v>
      </c>
      <c r="L12" s="133">
        <v>8.7682188855213887</v>
      </c>
      <c r="M12" s="133">
        <v>6.5306258234557717</v>
      </c>
      <c r="N12" s="134">
        <v>9.2283333333333335</v>
      </c>
      <c r="O12" s="134">
        <v>10.705</v>
      </c>
      <c r="P12" s="106" t="s">
        <v>409</v>
      </c>
    </row>
    <row r="13" spans="2:22" x14ac:dyDescent="0.25">
      <c r="B13" s="128">
        <v>22</v>
      </c>
      <c r="C13" s="129" t="s">
        <v>384</v>
      </c>
      <c r="D13" s="130">
        <v>1</v>
      </c>
      <c r="E13" s="130" t="s">
        <v>387</v>
      </c>
      <c r="F13" s="129">
        <v>0</v>
      </c>
      <c r="G13" s="129">
        <v>0</v>
      </c>
      <c r="H13" s="131" t="s">
        <v>174</v>
      </c>
      <c r="I13" s="132">
        <v>7</v>
      </c>
      <c r="J13" s="133">
        <v>122.01046099999999</v>
      </c>
      <c r="K13" s="133">
        <v>30.312140656170598</v>
      </c>
      <c r="L13" s="133">
        <v>5.7758674206647571</v>
      </c>
      <c r="M13" s="133">
        <v>4.2179189724761619</v>
      </c>
      <c r="N13" s="134">
        <v>9.0571428571428569</v>
      </c>
      <c r="O13" s="134">
        <v>10.502857142857144</v>
      </c>
      <c r="P13" s="106" t="s">
        <v>410</v>
      </c>
    </row>
  </sheetData>
  <conditionalFormatting sqref="J6:J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{93257F6B-60F3-42B4-B241-4E3431D788BD}</x14:id>
        </ext>
      </extLst>
    </cfRule>
  </conditionalFormatting>
  <conditionalFormatting sqref="L6:M1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{F855E7A9-9F28-4EC5-A8A6-36DE5C8DFC28}</x14:id>
        </ext>
      </extLst>
    </cfRule>
  </conditionalFormatting>
  <conditionalFormatting sqref="N6:O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{08199CFA-3715-4DB4-9F7A-7BDD788488D2}</x14:id>
        </ext>
      </extLst>
    </cfRule>
  </conditionalFormatting>
  <conditionalFormatting sqref="K6:K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{116FB634-C894-43A9-9CF0-45C011655ACF}</x14:id>
        </ext>
      </extLst>
    </cfRule>
  </conditionalFormatting>
  <conditionalFormatting sqref="J6:K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{87DF94DA-1C89-489A-BE5D-D3274EAB7B01}</x14:id>
        </ext>
      </extLst>
    </cfRule>
  </conditionalFormatting>
  <conditionalFormatting sqref="L6:M13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{C88A86E0-CAB4-4EF2-9C27-49022D02B1A0}</x14:id>
        </ext>
      </extLst>
    </cfRule>
  </conditionalFormatting>
  <conditionalFormatting sqref="J6:K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{75D66721-FC99-444D-9FF4-C184C11B996A}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257F6B-60F3-42B4-B241-4E3431D788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J6:J13</xm:sqref>
        </x14:conditionalFormatting>
        <x14:conditionalFormatting xmlns:xm="http://schemas.microsoft.com/office/excel/2006/main">
          <x14:cfRule type="dataBar" id="{F855E7A9-9F28-4EC5-A8A6-36DE5C8DFC2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L6:M13</xm:sqref>
        </x14:conditionalFormatting>
        <x14:conditionalFormatting xmlns:xm="http://schemas.microsoft.com/office/excel/2006/main">
          <x14:cfRule type="dataBar" id="{08199CFA-3715-4DB4-9F7A-7BDD788488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N6:O13</xm:sqref>
        </x14:conditionalFormatting>
        <x14:conditionalFormatting xmlns:xm="http://schemas.microsoft.com/office/excel/2006/main">
          <x14:cfRule type="dataBar" id="{116FB634-C894-43A9-9CF0-45C011655A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K6:K13</xm:sqref>
        </x14:conditionalFormatting>
        <x14:conditionalFormatting xmlns:xm="http://schemas.microsoft.com/office/excel/2006/main">
          <x14:cfRule type="dataBar" id="{87DF94DA-1C89-489A-BE5D-D3274EAB7B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J6:K13</xm:sqref>
        </x14:conditionalFormatting>
        <x14:conditionalFormatting xmlns:xm="http://schemas.microsoft.com/office/excel/2006/main">
          <x14:cfRule type="dataBar" id="{C88A86E0-CAB4-4EF2-9C27-49022D02B1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L6:M13</xm:sqref>
        </x14:conditionalFormatting>
        <x14:conditionalFormatting xmlns:xm="http://schemas.microsoft.com/office/excel/2006/main">
          <x14:cfRule type="dataBar" id="{75D66721-FC99-444D-9FF4-C184C11B99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J6:K13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Data of comparisons</vt:lpstr>
      <vt:lpstr>AVERAGES</vt:lpstr>
      <vt:lpstr>Wide lamination results (CE)</vt:lpstr>
      <vt:lpstr>scrap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Plumridge</dc:creator>
  <cp:lastModifiedBy>Charles Plumridge</cp:lastModifiedBy>
  <dcterms:created xsi:type="dcterms:W3CDTF">2019-12-20T09:32:46Z</dcterms:created>
  <dcterms:modified xsi:type="dcterms:W3CDTF">2020-01-27T15:07:02Z</dcterms:modified>
</cp:coreProperties>
</file>