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olland/Documents/uni_4th_year/project/"/>
    </mc:Choice>
  </mc:AlternateContent>
  <bookViews>
    <workbookView xWindow="0" yWindow="460" windowWidth="24620" windowHeight="15540" tabRatio="500" activeTab="1"/>
  </bookViews>
  <sheets>
    <sheet name="Overview" sheetId="1" r:id="rId1"/>
    <sheet name="weeks_view" sheetId="2" r:id="rId2"/>
  </sheets>
  <definedNames>
    <definedName name="_xlnm.Print_Area" localSheetId="0">Overview!$A$1:$AC$40</definedName>
    <definedName name="_xlnm.Print_Area" localSheetId="1">weeks_view!$B$1:$S$107</definedName>
  </definedNames>
  <calcPr calcId="171027" concurrentCalc="0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6" i="2" l="1"/>
  <c r="B25" i="2"/>
  <c r="S104" i="2"/>
  <c r="T104" i="2"/>
  <c r="O104" i="2"/>
  <c r="E28" i="2"/>
  <c r="E76" i="2"/>
  <c r="E100" i="2"/>
  <c r="E101" i="2"/>
  <c r="E102" i="2"/>
  <c r="E103" i="2"/>
  <c r="E104" i="2"/>
  <c r="S103" i="2"/>
  <c r="T103" i="2"/>
  <c r="O103" i="2"/>
  <c r="B28" i="2"/>
  <c r="B76" i="2"/>
  <c r="B100" i="2"/>
  <c r="B101" i="2"/>
  <c r="B102" i="2"/>
  <c r="B103" i="2"/>
  <c r="S102" i="2"/>
  <c r="T102" i="2"/>
  <c r="O102" i="2"/>
  <c r="S101" i="2"/>
  <c r="T101" i="2"/>
  <c r="O101" i="2"/>
  <c r="S100" i="2"/>
  <c r="T100" i="2"/>
  <c r="O100" i="2"/>
  <c r="S99" i="2"/>
  <c r="T99" i="2"/>
  <c r="O99" i="2"/>
  <c r="E75" i="2"/>
  <c r="E99" i="2"/>
  <c r="B75" i="2"/>
  <c r="B99" i="2"/>
  <c r="S98" i="2"/>
  <c r="T98" i="2"/>
  <c r="O98" i="2"/>
  <c r="E26" i="2"/>
  <c r="E49" i="2"/>
  <c r="E98" i="2"/>
  <c r="B49" i="2"/>
  <c r="B98" i="2"/>
  <c r="S97" i="2"/>
  <c r="T97" i="2"/>
  <c r="O97" i="2"/>
  <c r="E25" i="2"/>
  <c r="E37" i="2"/>
  <c r="E97" i="2"/>
  <c r="B37" i="2"/>
  <c r="B97" i="2"/>
  <c r="G23" i="2"/>
  <c r="G35" i="2"/>
  <c r="G46" i="2"/>
  <c r="G59" i="2"/>
  <c r="G71" i="2"/>
  <c r="G83" i="2"/>
  <c r="G95" i="2"/>
  <c r="O95" i="2"/>
  <c r="O96" i="2"/>
  <c r="C7" i="2"/>
  <c r="B95" i="2"/>
  <c r="S92" i="2"/>
  <c r="T92" i="2"/>
  <c r="O92" i="2"/>
  <c r="E88" i="2"/>
  <c r="E89" i="2"/>
  <c r="E90" i="2"/>
  <c r="E91" i="2"/>
  <c r="E92" i="2"/>
  <c r="B88" i="2"/>
  <c r="B89" i="2"/>
  <c r="B90" i="2"/>
  <c r="B91" i="2"/>
  <c r="B92" i="2"/>
  <c r="S91" i="2"/>
  <c r="T91" i="2"/>
  <c r="O91" i="2"/>
  <c r="S90" i="2"/>
  <c r="T90" i="2"/>
  <c r="O90" i="2"/>
  <c r="S89" i="2"/>
  <c r="T89" i="2"/>
  <c r="O89" i="2"/>
  <c r="S88" i="2"/>
  <c r="T88" i="2"/>
  <c r="O88" i="2"/>
  <c r="S87" i="2"/>
  <c r="T87" i="2"/>
  <c r="O87" i="2"/>
  <c r="E27" i="2"/>
  <c r="E50" i="2"/>
  <c r="E87" i="2"/>
  <c r="B27" i="2"/>
  <c r="B50" i="2"/>
  <c r="B87" i="2"/>
  <c r="S86" i="2"/>
  <c r="T86" i="2"/>
  <c r="O86" i="2"/>
  <c r="E86" i="2"/>
  <c r="B86" i="2"/>
  <c r="S85" i="2"/>
  <c r="T85" i="2"/>
  <c r="O85" i="2"/>
  <c r="E85" i="2"/>
  <c r="B85" i="2"/>
  <c r="O83" i="2"/>
  <c r="O84" i="2"/>
  <c r="B83" i="2"/>
  <c r="S80" i="2"/>
  <c r="T80" i="2"/>
  <c r="O80" i="2"/>
  <c r="E77" i="2"/>
  <c r="E78" i="2"/>
  <c r="E79" i="2"/>
  <c r="E80" i="2"/>
  <c r="B77" i="2"/>
  <c r="B78" i="2"/>
  <c r="B79" i="2"/>
  <c r="B80" i="2"/>
  <c r="S79" i="2"/>
  <c r="T79" i="2"/>
  <c r="O79" i="2"/>
  <c r="S78" i="2"/>
  <c r="T78" i="2"/>
  <c r="O78" i="2"/>
  <c r="S77" i="2"/>
  <c r="T77" i="2"/>
  <c r="O77" i="2"/>
  <c r="S76" i="2"/>
  <c r="T76" i="2"/>
  <c r="O76" i="2"/>
  <c r="S75" i="2"/>
  <c r="T75" i="2"/>
  <c r="O75" i="2"/>
  <c r="S74" i="2"/>
  <c r="T74" i="2"/>
  <c r="O74" i="2"/>
  <c r="E74" i="2"/>
  <c r="B74" i="2"/>
  <c r="S73" i="2"/>
  <c r="T73" i="2"/>
  <c r="O73" i="2"/>
  <c r="E73" i="2"/>
  <c r="B73" i="2"/>
  <c r="O71" i="2"/>
  <c r="O72" i="2"/>
  <c r="B71" i="2"/>
  <c r="S68" i="2"/>
  <c r="T68" i="2"/>
  <c r="O68" i="2"/>
  <c r="E29" i="2"/>
  <c r="E52" i="2"/>
  <c r="E65" i="2"/>
  <c r="E66" i="2"/>
  <c r="E67" i="2"/>
  <c r="E68" i="2"/>
  <c r="B29" i="2"/>
  <c r="B52" i="2"/>
  <c r="B65" i="2"/>
  <c r="B66" i="2"/>
  <c r="B67" i="2"/>
  <c r="B68" i="2"/>
  <c r="S67" i="2"/>
  <c r="T67" i="2"/>
  <c r="O67" i="2"/>
  <c r="S66" i="2"/>
  <c r="T66" i="2"/>
  <c r="O66" i="2"/>
  <c r="S65" i="2"/>
  <c r="T65" i="2"/>
  <c r="O65" i="2"/>
  <c r="S64" i="2"/>
  <c r="T64" i="2"/>
  <c r="O64" i="2"/>
  <c r="E51" i="2"/>
  <c r="E64" i="2"/>
  <c r="B51" i="2"/>
  <c r="B64" i="2"/>
  <c r="S63" i="2"/>
  <c r="T63" i="2"/>
  <c r="O63" i="2"/>
  <c r="E63" i="2"/>
  <c r="B63" i="2"/>
  <c r="S62" i="2"/>
  <c r="T62" i="2"/>
  <c r="O62" i="2"/>
  <c r="E62" i="2"/>
  <c r="B62" i="2"/>
  <c r="S61" i="2"/>
  <c r="T61" i="2"/>
  <c r="O61" i="2"/>
  <c r="E61" i="2"/>
  <c r="B61" i="2"/>
  <c r="O59" i="2"/>
  <c r="O60" i="2"/>
  <c r="B59" i="2"/>
  <c r="S55" i="2"/>
  <c r="T55" i="2"/>
  <c r="O55" i="2"/>
  <c r="E53" i="2"/>
  <c r="E54" i="2"/>
  <c r="E55" i="2"/>
  <c r="B53" i="2"/>
  <c r="B54" i="2"/>
  <c r="B55" i="2"/>
  <c r="S54" i="2"/>
  <c r="T54" i="2"/>
  <c r="O54" i="2"/>
  <c r="S53" i="2"/>
  <c r="T53" i="2"/>
  <c r="O53" i="2"/>
  <c r="S52" i="2"/>
  <c r="T52" i="2"/>
  <c r="O52" i="2"/>
  <c r="S51" i="2"/>
  <c r="T51" i="2"/>
  <c r="O51" i="2"/>
  <c r="S50" i="2"/>
  <c r="T50" i="2"/>
  <c r="O50" i="2"/>
  <c r="S49" i="2"/>
  <c r="T49" i="2"/>
  <c r="O49" i="2"/>
  <c r="S48" i="2"/>
  <c r="T48" i="2"/>
  <c r="O48" i="2"/>
  <c r="E48" i="2"/>
  <c r="B48" i="2"/>
  <c r="T47" i="2"/>
  <c r="O46" i="2"/>
  <c r="O47" i="2"/>
  <c r="T46" i="2"/>
  <c r="B46" i="2"/>
  <c r="T45" i="2"/>
  <c r="S44" i="2"/>
  <c r="T44" i="2"/>
  <c r="O44" i="2"/>
  <c r="E39" i="2"/>
  <c r="E40" i="2"/>
  <c r="E41" i="2"/>
  <c r="E42" i="2"/>
  <c r="E43" i="2"/>
  <c r="E44" i="2"/>
  <c r="B39" i="2"/>
  <c r="B40" i="2"/>
  <c r="B41" i="2"/>
  <c r="B42" i="2"/>
  <c r="B43" i="2"/>
  <c r="B44" i="2"/>
  <c r="S43" i="2"/>
  <c r="T43" i="2"/>
  <c r="O43" i="2"/>
  <c r="S42" i="2"/>
  <c r="T42" i="2"/>
  <c r="O42" i="2"/>
  <c r="S41" i="2"/>
  <c r="T41" i="2"/>
  <c r="O41" i="2"/>
  <c r="S40" i="2"/>
  <c r="T40" i="2"/>
  <c r="O40" i="2"/>
  <c r="S39" i="2"/>
  <c r="T39" i="2"/>
  <c r="O39" i="2"/>
  <c r="S38" i="2"/>
  <c r="T38" i="2"/>
  <c r="O38" i="2"/>
  <c r="E38" i="2"/>
  <c r="B38" i="2"/>
  <c r="S37" i="2"/>
  <c r="T37" i="2"/>
  <c r="O37" i="2"/>
  <c r="O35" i="2"/>
  <c r="O36" i="2"/>
  <c r="B35" i="2"/>
  <c r="S32" i="2"/>
  <c r="T32" i="2"/>
  <c r="O32" i="2"/>
  <c r="E30" i="2"/>
  <c r="E31" i="2"/>
  <c r="E32" i="2"/>
  <c r="B30" i="2"/>
  <c r="B31" i="2"/>
  <c r="B32" i="2"/>
  <c r="S31" i="2"/>
  <c r="T31" i="2"/>
  <c r="O31" i="2"/>
  <c r="S30" i="2"/>
  <c r="T30" i="2"/>
  <c r="O30" i="2"/>
  <c r="S29" i="2"/>
  <c r="T29" i="2"/>
  <c r="O29" i="2"/>
  <c r="S28" i="2"/>
  <c r="T28" i="2"/>
  <c r="O28" i="2"/>
  <c r="S27" i="2"/>
  <c r="T27" i="2"/>
  <c r="O27" i="2"/>
  <c r="S26" i="2"/>
  <c r="T26" i="2"/>
  <c r="O26" i="2"/>
  <c r="S25" i="2"/>
  <c r="T25" i="2"/>
  <c r="O25" i="2"/>
  <c r="O23" i="2"/>
  <c r="O24" i="2"/>
  <c r="B23" i="2"/>
  <c r="S21" i="2"/>
  <c r="T21" i="2"/>
  <c r="O21" i="2"/>
  <c r="S20" i="2"/>
  <c r="T20" i="2"/>
  <c r="O20" i="2"/>
  <c r="S19" i="2"/>
  <c r="T19" i="2"/>
  <c r="O19" i="2"/>
  <c r="S18" i="2"/>
  <c r="T18" i="2"/>
  <c r="O18" i="2"/>
  <c r="S17" i="2"/>
  <c r="T17" i="2"/>
  <c r="O17" i="2"/>
  <c r="S16" i="2"/>
  <c r="T16" i="2"/>
  <c r="O16" i="2"/>
  <c r="S15" i="2"/>
  <c r="T15" i="2"/>
  <c r="O15" i="2"/>
  <c r="S14" i="2"/>
  <c r="T14" i="2"/>
  <c r="O14" i="2"/>
  <c r="O12" i="2"/>
  <c r="O13" i="2"/>
  <c r="B12" i="2"/>
  <c r="C5" i="2"/>
  <c r="C4" i="2"/>
  <c r="C3" i="2"/>
  <c r="H1" i="2"/>
  <c r="AA40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B39" i="1"/>
  <c r="AC39" i="1"/>
  <c r="E39" i="1"/>
  <c r="F39" i="1"/>
  <c r="B39" i="1"/>
  <c r="AB38" i="1"/>
  <c r="AC38" i="1"/>
  <c r="E38" i="1"/>
  <c r="F38" i="1"/>
  <c r="B38" i="1"/>
  <c r="AB37" i="1"/>
  <c r="AC37" i="1"/>
  <c r="E37" i="1"/>
  <c r="F37" i="1"/>
  <c r="B37" i="1"/>
  <c r="AB36" i="1"/>
  <c r="AC36" i="1"/>
  <c r="E36" i="1"/>
  <c r="F36" i="1"/>
  <c r="B36" i="1"/>
  <c r="AB35" i="1"/>
  <c r="AC35" i="1"/>
  <c r="E35" i="1"/>
  <c r="F35" i="1"/>
  <c r="B35" i="1"/>
  <c r="AB34" i="1"/>
  <c r="AC34" i="1"/>
  <c r="E34" i="1"/>
  <c r="F34" i="1"/>
  <c r="B34" i="1"/>
  <c r="AB33" i="1"/>
  <c r="AC33" i="1"/>
  <c r="E33" i="1"/>
  <c r="F33" i="1"/>
  <c r="B33" i="1"/>
  <c r="AB32" i="1"/>
  <c r="AC32" i="1"/>
  <c r="E32" i="1"/>
  <c r="F32" i="1"/>
  <c r="B32" i="1"/>
  <c r="AB31" i="1"/>
  <c r="AC31" i="1"/>
  <c r="E31" i="1"/>
  <c r="F31" i="1"/>
  <c r="B31" i="1"/>
  <c r="AB30" i="1"/>
  <c r="AC30" i="1"/>
  <c r="E30" i="1"/>
  <c r="F30" i="1"/>
  <c r="B30" i="1"/>
  <c r="AB29" i="1"/>
  <c r="AC29" i="1"/>
  <c r="E29" i="1"/>
  <c r="F29" i="1"/>
  <c r="B29" i="1"/>
  <c r="AB28" i="1"/>
  <c r="AC28" i="1"/>
  <c r="E28" i="1"/>
  <c r="F28" i="1"/>
  <c r="B28" i="1"/>
  <c r="AB27" i="1"/>
  <c r="AC27" i="1"/>
  <c r="E27" i="1"/>
  <c r="F27" i="1"/>
  <c r="B27" i="1"/>
  <c r="AB26" i="1"/>
  <c r="AC26" i="1"/>
  <c r="E26" i="1"/>
  <c r="F26" i="1"/>
  <c r="B26" i="1"/>
  <c r="AB25" i="1"/>
  <c r="AC25" i="1"/>
  <c r="E25" i="1"/>
  <c r="F25" i="1"/>
  <c r="B25" i="1"/>
  <c r="AB24" i="1"/>
  <c r="AC24" i="1"/>
  <c r="E24" i="1"/>
  <c r="F24" i="1"/>
  <c r="B24" i="1"/>
  <c r="AB23" i="1"/>
  <c r="AC23" i="1"/>
  <c r="E23" i="1"/>
  <c r="F23" i="1"/>
  <c r="B23" i="1"/>
  <c r="AB22" i="1"/>
  <c r="AC22" i="1"/>
  <c r="E22" i="1"/>
  <c r="F22" i="1"/>
  <c r="B22" i="1"/>
  <c r="AB21" i="1"/>
  <c r="AC21" i="1"/>
  <c r="E21" i="1"/>
  <c r="F21" i="1"/>
  <c r="B21" i="1"/>
  <c r="AB20" i="1"/>
  <c r="AC20" i="1"/>
  <c r="E20" i="1"/>
  <c r="F20" i="1"/>
  <c r="B20" i="1"/>
  <c r="AB19" i="1"/>
  <c r="AC19" i="1"/>
  <c r="E19" i="1"/>
  <c r="F19" i="1"/>
  <c r="B19" i="1"/>
  <c r="AB18" i="1"/>
  <c r="AC18" i="1"/>
  <c r="E18" i="1"/>
  <c r="F18" i="1"/>
  <c r="B18" i="1"/>
  <c r="AB17" i="1"/>
  <c r="AC17" i="1"/>
  <c r="E17" i="1"/>
  <c r="F17" i="1"/>
  <c r="B17" i="1"/>
  <c r="AB16" i="1"/>
  <c r="AC16" i="1"/>
  <c r="E16" i="1"/>
  <c r="F16" i="1"/>
  <c r="B16" i="1"/>
  <c r="AB15" i="1"/>
  <c r="AC15" i="1"/>
  <c r="E15" i="1"/>
  <c r="F15" i="1"/>
  <c r="B15" i="1"/>
</calcChain>
</file>

<file path=xl/sharedStrings.xml><?xml version="1.0" encoding="utf-8"?>
<sst xmlns="http://schemas.openxmlformats.org/spreadsheetml/2006/main" count="91" uniqueCount="33">
  <si>
    <t>IIB Project Log</t>
  </si>
  <si>
    <t>Michaelmas 2019-2020</t>
  </si>
  <si>
    <t>Student</t>
  </si>
  <si>
    <t>College</t>
  </si>
  <si>
    <t>Crsid</t>
  </si>
  <si>
    <t>Start of Term</t>
  </si>
  <si>
    <t>% Complete</t>
  </si>
  <si>
    <t>4th Year Project Log</t>
  </si>
  <si>
    <t xml:space="preserve">Start of Term </t>
  </si>
  <si>
    <t>Week</t>
  </si>
  <si>
    <t>Approx hours spent</t>
  </si>
  <si>
    <t>Nom.</t>
  </si>
  <si>
    <t>Comments</t>
  </si>
  <si>
    <t>Links to files…</t>
  </si>
  <si>
    <t>topic/day</t>
  </si>
  <si>
    <t>Total</t>
  </si>
  <si>
    <t>Thu</t>
  </si>
  <si>
    <t>Fri</t>
  </si>
  <si>
    <t>Sat</t>
  </si>
  <si>
    <t>Sun</t>
  </si>
  <si>
    <t>Mon</t>
  </si>
  <si>
    <t>Tue</t>
  </si>
  <si>
    <t>Wed</t>
  </si>
  <si>
    <t xml:space="preserve"> </t>
  </si>
  <si>
    <t>3 Draft slides completed</t>
  </si>
  <si>
    <t>MID TERM REVIEW</t>
  </si>
  <si>
    <t>First draft complete</t>
  </si>
  <si>
    <t>Milestone</t>
  </si>
  <si>
    <t>END OF TERM REVIEW</t>
  </si>
  <si>
    <t>J Holland</t>
  </si>
  <si>
    <t>Gonville and Caius</t>
  </si>
  <si>
    <t>jh2044</t>
  </si>
  <si>
    <t>CX02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</si>
</sst>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dd\ d"/>
  </numFmts>
  <fonts count="2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2A609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rgb="FFB2B2B2"/>
      <name val="Arial"/>
      <family val="2"/>
    </font>
    <font>
      <sz val="10"/>
      <color rgb="FFCCCCCC"/>
      <name val="Arial"/>
      <family val="2"/>
    </font>
    <font>
      <sz val="10"/>
      <color rgb="FF999999"/>
      <name val="Arial"/>
      <family val="2"/>
    </font>
    <font>
      <sz val="10"/>
      <color rgb="FFEEEEEE"/>
      <name val="Arial"/>
      <family val="2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CFFCC"/>
        <bgColor rgb="FFF6F9D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3465A4"/>
        <bgColor rgb="FF2A6099"/>
      </patternFill>
    </fill>
    <fill>
      <patternFill patternType="solid">
        <fgColor rgb="FF00A933"/>
        <bgColor rgb="FF008080"/>
      </patternFill>
    </fill>
    <fill>
      <patternFill patternType="solid">
        <fgColor rgb="FFFFFFA6"/>
        <bgColor rgb="FFFFFFCC"/>
      </patternFill>
    </fill>
    <fill>
      <patternFill patternType="solid">
        <fgColor rgb="FFDEE6EF"/>
        <bgColor rgb="FFDDDDDD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81D41A"/>
        <bgColor rgb="FFB2B2B2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20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20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  <xf numFmtId="0" fontId="13" fillId="9" borderId="0" applyBorder="0" applyAlignment="0" applyProtection="0"/>
    <xf numFmtId="0" fontId="13" fillId="10" borderId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0" fillId="12" borderId="0" xfId="0" applyFill="1"/>
    <xf numFmtId="0" fontId="12" fillId="12" borderId="0" xfId="0" applyFont="1" applyFill="1"/>
    <xf numFmtId="0" fontId="1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6" fillId="13" borderId="0" xfId="0" applyFont="1" applyFill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14" borderId="0" xfId="0" applyFont="1" applyFill="1" applyAlignment="1">
      <alignment wrapText="1"/>
    </xf>
    <xf numFmtId="0" fontId="17" fillId="13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15" borderId="0" xfId="0" applyFill="1"/>
    <xf numFmtId="0" fontId="18" fillId="0" borderId="0" xfId="0" applyFont="1"/>
    <xf numFmtId="0" fontId="0" fillId="0" borderId="0" xfId="0"/>
    <xf numFmtId="164" fontId="0" fillId="16" borderId="0" xfId="0" applyNumberForma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7" borderId="0" xfId="0" applyFill="1"/>
    <xf numFmtId="0" fontId="18" fillId="13" borderId="0" xfId="0" applyFon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15" borderId="0" xfId="0" applyFill="1" applyAlignment="1">
      <alignment horizontal="center"/>
    </xf>
    <xf numFmtId="165" fontId="0" fillId="15" borderId="0" xfId="0" applyNumberFormat="1" applyFont="1" applyFill="1" applyAlignment="1">
      <alignment horizontal="center"/>
    </xf>
    <xf numFmtId="0" fontId="19" fillId="15" borderId="0" xfId="0" applyFont="1" applyFill="1"/>
    <xf numFmtId="0" fontId="0" fillId="0" borderId="0" xfId="0" applyAlignment="1">
      <alignment horizontal="center" vertical="center"/>
    </xf>
    <xf numFmtId="0" fontId="0" fillId="18" borderId="2" xfId="0" applyFill="1" applyBorder="1" applyAlignment="1">
      <alignment horizontal="center" wrapText="1"/>
    </xf>
    <xf numFmtId="0" fontId="0" fillId="17" borderId="0" xfId="0" applyFill="1" applyAlignment="1">
      <alignment wrapText="1"/>
    </xf>
    <xf numFmtId="0" fontId="0" fillId="19" borderId="2" xfId="0" applyFill="1" applyBorder="1" applyAlignment="1">
      <alignment wrapText="1"/>
    </xf>
    <xf numFmtId="0" fontId="18" fillId="13" borderId="0" xfId="0" applyFont="1" applyFill="1" applyAlignment="1">
      <alignment wrapText="1"/>
    </xf>
    <xf numFmtId="0" fontId="0" fillId="15" borderId="0" xfId="0" applyFill="1" applyAlignment="1">
      <alignment horizontal="center" wrapText="1"/>
    </xf>
    <xf numFmtId="165" fontId="0" fillId="15" borderId="0" xfId="0" applyNumberFormat="1" applyFont="1" applyFill="1" applyAlignment="1">
      <alignment horizontal="center" wrapText="1"/>
    </xf>
    <xf numFmtId="0" fontId="19" fillId="15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wrapText="1"/>
    </xf>
    <xf numFmtId="0" fontId="0" fillId="1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11" borderId="0" xfId="0" applyNumberForma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9" borderId="2" xfId="0" applyFill="1" applyBorder="1" applyAlignment="1">
      <alignment horizontal="left" vertical="center" wrapText="1"/>
    </xf>
    <xf numFmtId="0" fontId="0" fillId="20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8" borderId="2" xfId="0" applyFont="1" applyFill="1" applyBorder="1" applyAlignment="1">
      <alignment horizontal="left" vertical="center" wrapText="1"/>
    </xf>
    <xf numFmtId="0" fontId="0" fillId="15" borderId="0" xfId="0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1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20">
    <cellStyle name="Accent" xfId="14"/>
    <cellStyle name="Accent 1" xfId="15"/>
    <cellStyle name="Accent 2" xfId="16"/>
    <cellStyle name="Accent 3" xfId="17"/>
    <cellStyle name="Bad" xfId="11"/>
    <cellStyle name="Error" xfId="13"/>
    <cellStyle name="Finished" xfId="19"/>
    <cellStyle name="Footnote" xfId="6"/>
    <cellStyle name="Good" xfId="9"/>
    <cellStyle name="Heading" xfId="1"/>
    <cellStyle name="Heading 1" xfId="2"/>
    <cellStyle name="Heading 2" xfId="3"/>
    <cellStyle name="Hyperlink" xfId="7"/>
    <cellStyle name="Inprogress" xfId="18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6"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color rgb="FF2A6099"/>
      </font>
      <fill>
        <patternFill>
          <bgColor rgb="FF3465A4"/>
        </patternFill>
      </fill>
    </dxf>
    <dxf>
      <font>
        <b val="0"/>
        <i val="0"/>
        <sz val="10"/>
        <color rgb="FF00A933"/>
      </font>
      <fill>
        <patternFill>
          <bgColor rgb="FF00A933"/>
        </patternFill>
      </fill>
    </dxf>
    <dxf>
      <font>
        <color rgb="FF2A6099"/>
      </font>
      <fill>
        <patternFill>
          <bgColor rgb="FF3465A4"/>
        </patternFill>
      </fill>
    </dxf>
    <dxf>
      <font>
        <b val="0"/>
        <i val="0"/>
        <sz val="10"/>
        <color rgb="FF00A933"/>
      </font>
      <fill>
        <patternFill>
          <bgColor rgb="FF00A93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D7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F6F9D4"/>
      <rgbColor rgb="FFFF99CC"/>
      <rgbColor rgb="FFB2B2B2"/>
      <rgbColor rgb="FFFFCCC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4"/>
  <sheetViews>
    <sheetView zoomScale="65" zoomScaleNormal="65" workbookViewId="0">
      <selection activeCell="D11" sqref="D11"/>
    </sheetView>
  </sheetViews>
  <sheetFormatPr baseColWidth="10" defaultColWidth="8.83203125" defaultRowHeight="13"/>
  <cols>
    <col min="1" max="1" width="4.1640625" style="1" customWidth="1"/>
    <col min="2" max="2" width="20.6640625" customWidth="1"/>
    <col min="3" max="3" width="1.6640625" customWidth="1"/>
    <col min="4" max="4" width="4.5" customWidth="1"/>
    <col min="5" max="5" width="1.6640625" customWidth="1"/>
    <col min="6" max="8" width="2.5" customWidth="1"/>
    <col min="9" max="26" width="2.5" style="1" customWidth="1"/>
    <col min="27" max="27" width="1.33203125" customWidth="1"/>
    <col min="28" max="28" width="1.6640625" customWidth="1"/>
    <col min="29" max="29" width="39.33203125" customWidth="1"/>
    <col min="30" max="1025" width="11.5"/>
  </cols>
  <sheetData>
    <row r="1" spans="1:29">
      <c r="E1" s="46" t="s">
        <v>0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9"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4" spans="1:29">
      <c r="F4" s="44" t="s">
        <v>1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9" ht="18">
      <c r="C5" s="2"/>
    </row>
    <row r="6" spans="1:29">
      <c r="B6" s="3" t="s">
        <v>2</v>
      </c>
      <c r="C6" s="3"/>
      <c r="D6" s="47" t="s">
        <v>29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29">
      <c r="B7" s="3" t="s">
        <v>3</v>
      </c>
      <c r="C7" s="3"/>
      <c r="D7" s="47" t="s">
        <v>30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</row>
    <row r="8" spans="1:29">
      <c r="B8" s="3" t="s">
        <v>4</v>
      </c>
      <c r="C8" s="3"/>
      <c r="D8" s="47" t="s">
        <v>31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10" spans="1:29">
      <c r="B10" t="s">
        <v>5</v>
      </c>
      <c r="D10" s="43">
        <v>43748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</row>
    <row r="13" spans="1:29">
      <c r="H13" s="44" t="s">
        <v>6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9">
      <c r="F14" s="4">
        <v>0</v>
      </c>
      <c r="G14" s="5">
        <f t="shared" ref="G14:Z14" si="0">F14+5</f>
        <v>5</v>
      </c>
      <c r="H14" s="5">
        <f t="shared" si="0"/>
        <v>10</v>
      </c>
      <c r="I14" s="6">
        <f t="shared" si="0"/>
        <v>15</v>
      </c>
      <c r="J14" s="7">
        <f t="shared" si="0"/>
        <v>20</v>
      </c>
      <c r="K14" s="6">
        <f t="shared" si="0"/>
        <v>25</v>
      </c>
      <c r="L14" s="6">
        <f t="shared" si="0"/>
        <v>30</v>
      </c>
      <c r="M14" s="6">
        <f t="shared" si="0"/>
        <v>35</v>
      </c>
      <c r="N14" s="7">
        <f t="shared" si="0"/>
        <v>40</v>
      </c>
      <c r="O14" s="6">
        <f t="shared" si="0"/>
        <v>45</v>
      </c>
      <c r="P14" s="6">
        <f t="shared" si="0"/>
        <v>50</v>
      </c>
      <c r="Q14" s="6">
        <f t="shared" si="0"/>
        <v>55</v>
      </c>
      <c r="R14" s="7">
        <f t="shared" si="0"/>
        <v>60</v>
      </c>
      <c r="S14" s="6">
        <f t="shared" si="0"/>
        <v>65</v>
      </c>
      <c r="T14" s="6">
        <f t="shared" si="0"/>
        <v>70</v>
      </c>
      <c r="U14" s="6">
        <f t="shared" si="0"/>
        <v>75</v>
      </c>
      <c r="V14" s="7">
        <f t="shared" si="0"/>
        <v>80</v>
      </c>
      <c r="W14" s="6">
        <f t="shared" si="0"/>
        <v>85</v>
      </c>
      <c r="X14" s="6">
        <f t="shared" si="0"/>
        <v>90</v>
      </c>
      <c r="Y14" s="6">
        <f t="shared" si="0"/>
        <v>95</v>
      </c>
      <c r="Z14" s="45">
        <f t="shared" si="0"/>
        <v>100</v>
      </c>
      <c r="AA14" s="45"/>
    </row>
    <row r="15" spans="1:29" s="14" customFormat="1">
      <c r="A15" s="8">
        <v>1</v>
      </c>
      <c r="B15" s="41" t="str">
        <f>IF(_xlfn.IFNA(MATCH(A15,weeks_view!A$14:A$1000,0),0)=0," ",INDEX(weeks_view!B$14:B$1000,MATCH(A15,weeks_view!A$14:A$1000,0)))</f>
        <v>CX02 Process Analysis</v>
      </c>
      <c r="C15" s="41"/>
      <c r="D15" s="41"/>
      <c r="E15" s="9">
        <f>INDEX(weeks_view!E$14:E1000,MATCH(A15,weeks_view!A$14:A$1000))</f>
        <v>0</v>
      </c>
      <c r="F15" s="10">
        <f t="shared" ref="F15:F39" si="1">IF(E15=0,-1,0)</f>
        <v>-1</v>
      </c>
      <c r="G15" s="10">
        <f t="shared" ref="G15:G40" si="2">G14</f>
        <v>5</v>
      </c>
      <c r="H15" s="10">
        <f t="shared" ref="H15:H40" si="3">H14</f>
        <v>10</v>
      </c>
      <c r="I15" s="10">
        <f t="shared" ref="I15:I40" si="4">I14</f>
        <v>15</v>
      </c>
      <c r="J15" s="10">
        <f t="shared" ref="J15:J40" si="5">J14</f>
        <v>20</v>
      </c>
      <c r="K15" s="10">
        <f t="shared" ref="K15:K40" si="6">K14</f>
        <v>25</v>
      </c>
      <c r="L15" s="10">
        <f t="shared" ref="L15:L40" si="7">L14</f>
        <v>30</v>
      </c>
      <c r="M15" s="10">
        <f t="shared" ref="M15:M40" si="8">M14</f>
        <v>35</v>
      </c>
      <c r="N15" s="10">
        <f t="shared" ref="N15:N40" si="9">N14</f>
        <v>40</v>
      </c>
      <c r="O15" s="10">
        <f t="shared" ref="O15:O40" si="10">O14</f>
        <v>45</v>
      </c>
      <c r="P15" s="10">
        <f t="shared" ref="P15:P40" si="11">P14</f>
        <v>50</v>
      </c>
      <c r="Q15" s="10">
        <f t="shared" ref="Q15:Q40" si="12">Q14</f>
        <v>55</v>
      </c>
      <c r="R15" s="10">
        <f t="shared" ref="R15:R40" si="13">R14</f>
        <v>60</v>
      </c>
      <c r="S15" s="10">
        <f t="shared" ref="S15:S40" si="14">S14</f>
        <v>65</v>
      </c>
      <c r="T15" s="10">
        <f t="shared" ref="T15:T40" si="15">T14</f>
        <v>70</v>
      </c>
      <c r="U15" s="10">
        <f t="shared" ref="U15:U40" si="16">U14</f>
        <v>75</v>
      </c>
      <c r="V15" s="10">
        <f t="shared" ref="V15:V40" si="17">V14</f>
        <v>80</v>
      </c>
      <c r="W15" s="10">
        <f t="shared" ref="W15:W40" si="18">W14</f>
        <v>85</v>
      </c>
      <c r="X15" s="10">
        <f t="shared" ref="X15:X40" si="19">X14</f>
        <v>90</v>
      </c>
      <c r="Y15" s="10">
        <f t="shared" ref="Y15:Y40" si="20">Y14</f>
        <v>95</v>
      </c>
      <c r="Z15" s="10">
        <f t="shared" ref="Z15:Z40" si="21">Z14</f>
        <v>100</v>
      </c>
      <c r="AA15" s="11">
        <v>100</v>
      </c>
      <c r="AB15" s="12">
        <f>_xlfn.IFNA(MATCH(A15,weeks_view!T14:T1000,0),0)</f>
        <v>34</v>
      </c>
      <c r="AC15" s="13" t="str">
        <f>IF($AB15&gt;0, IF( LEN(INDEX(weeks_view!Q14:Q1000,$AB15))&gt;1, INDEX(weeks_view!Q14:Q1000,AB15)," ")," ")</f>
        <v xml:space="preserve"> </v>
      </c>
    </row>
    <row r="16" spans="1:29" s="14" customFormat="1" ht="23" customHeight="1">
      <c r="A16" s="8">
        <f t="shared" ref="A16:A39" si="22">A15+1</f>
        <v>2</v>
      </c>
      <c r="B16" s="41">
        <f>IF(_xlfn.IFNA(MATCH(A16,weeks_view!A$14:A$1000,0),0)=0," ",INDEX(weeks_view!B$14:B$1000,MATCH(A16,weeks_view!A$14:A$1000,0)))</f>
        <v>0</v>
      </c>
      <c r="C16" s="41"/>
      <c r="D16" s="41"/>
      <c r="E16" s="9">
        <f>INDEX(weeks_view!E$14:E1001,MATCH(A16,weeks_view!A$14:A$1000))</f>
        <v>0</v>
      </c>
      <c r="F16" s="10">
        <f t="shared" si="1"/>
        <v>-1</v>
      </c>
      <c r="G16" s="10">
        <f t="shared" si="2"/>
        <v>5</v>
      </c>
      <c r="H16" s="10">
        <f t="shared" si="3"/>
        <v>10</v>
      </c>
      <c r="I16" s="10">
        <f t="shared" si="4"/>
        <v>15</v>
      </c>
      <c r="J16" s="10">
        <f t="shared" si="5"/>
        <v>20</v>
      </c>
      <c r="K16" s="10">
        <f t="shared" si="6"/>
        <v>25</v>
      </c>
      <c r="L16" s="10">
        <f t="shared" si="7"/>
        <v>30</v>
      </c>
      <c r="M16" s="10">
        <f t="shared" si="8"/>
        <v>35</v>
      </c>
      <c r="N16" s="10">
        <f t="shared" si="9"/>
        <v>40</v>
      </c>
      <c r="O16" s="10">
        <f t="shared" si="10"/>
        <v>45</v>
      </c>
      <c r="P16" s="10">
        <f t="shared" si="11"/>
        <v>50</v>
      </c>
      <c r="Q16" s="10">
        <f t="shared" si="12"/>
        <v>55</v>
      </c>
      <c r="R16" s="10">
        <f t="shared" si="13"/>
        <v>60</v>
      </c>
      <c r="S16" s="10">
        <f t="shared" si="14"/>
        <v>65</v>
      </c>
      <c r="T16" s="10">
        <f t="shared" si="15"/>
        <v>70</v>
      </c>
      <c r="U16" s="10">
        <f t="shared" si="16"/>
        <v>75</v>
      </c>
      <c r="V16" s="10">
        <f t="shared" si="17"/>
        <v>80</v>
      </c>
      <c r="W16" s="10">
        <f t="shared" si="18"/>
        <v>85</v>
      </c>
      <c r="X16" s="10">
        <f t="shared" si="19"/>
        <v>90</v>
      </c>
      <c r="Y16" s="10">
        <f t="shared" si="20"/>
        <v>95</v>
      </c>
      <c r="Z16" s="10">
        <f t="shared" si="21"/>
        <v>100</v>
      </c>
      <c r="AA16" s="11">
        <v>100</v>
      </c>
      <c r="AB16" s="12">
        <f>_xlfn.IFNA(MATCH(A16,weeks_view!T15:T1001,0),0)</f>
        <v>32</v>
      </c>
      <c r="AC16" s="13" t="str">
        <f>IF($AB16&gt;0, IF( LEN(INDEX(weeks_view!Q15:Q1001,$AB16))&gt;1, INDEX(weeks_view!Q15:Q1001,AB16)," ")," ")</f>
        <v xml:space="preserve"> </v>
      </c>
    </row>
    <row r="17" spans="1:29" s="14" customFormat="1">
      <c r="A17" s="8">
        <f t="shared" si="22"/>
        <v>3</v>
      </c>
      <c r="B17" s="41" t="str">
        <f>IF(_xlfn.IFNA(MATCH(A17,weeks_view!A$14:A$1000,0),0)=0," ",INDEX(weeks_view!B$14:B$1000,MATCH(A17,weeks_view!A$14:A$1000,0)))</f>
        <v xml:space="preserve"> </v>
      </c>
      <c r="C17" s="41"/>
      <c r="D17" s="41"/>
      <c r="E17" s="9">
        <f>INDEX(weeks_view!E$14:E1002,MATCH(A17,weeks_view!A$14:A$1000))</f>
        <v>0</v>
      </c>
      <c r="F17" s="10">
        <f t="shared" si="1"/>
        <v>-1</v>
      </c>
      <c r="G17" s="10">
        <f t="shared" si="2"/>
        <v>5</v>
      </c>
      <c r="H17" s="10">
        <f t="shared" si="3"/>
        <v>10</v>
      </c>
      <c r="I17" s="10">
        <f t="shared" si="4"/>
        <v>15</v>
      </c>
      <c r="J17" s="10">
        <f t="shared" si="5"/>
        <v>20</v>
      </c>
      <c r="K17" s="10">
        <f t="shared" si="6"/>
        <v>25</v>
      </c>
      <c r="L17" s="10">
        <f t="shared" si="7"/>
        <v>30</v>
      </c>
      <c r="M17" s="10">
        <f t="shared" si="8"/>
        <v>35</v>
      </c>
      <c r="N17" s="10">
        <f t="shared" si="9"/>
        <v>40</v>
      </c>
      <c r="O17" s="10">
        <f t="shared" si="10"/>
        <v>45</v>
      </c>
      <c r="P17" s="10">
        <f t="shared" si="11"/>
        <v>50</v>
      </c>
      <c r="Q17" s="10">
        <f t="shared" si="12"/>
        <v>55</v>
      </c>
      <c r="R17" s="10">
        <f t="shared" si="13"/>
        <v>60</v>
      </c>
      <c r="S17" s="10">
        <f t="shared" si="14"/>
        <v>65</v>
      </c>
      <c r="T17" s="10">
        <f t="shared" si="15"/>
        <v>70</v>
      </c>
      <c r="U17" s="10">
        <f t="shared" si="16"/>
        <v>75</v>
      </c>
      <c r="V17" s="10">
        <f t="shared" si="17"/>
        <v>80</v>
      </c>
      <c r="W17" s="10">
        <f t="shared" si="18"/>
        <v>85</v>
      </c>
      <c r="X17" s="10">
        <f t="shared" si="19"/>
        <v>90</v>
      </c>
      <c r="Y17" s="10">
        <f t="shared" si="20"/>
        <v>95</v>
      </c>
      <c r="Z17" s="10">
        <f t="shared" si="21"/>
        <v>100</v>
      </c>
      <c r="AA17" s="11">
        <v>100</v>
      </c>
      <c r="AB17" s="12">
        <f>_xlfn.IFNA(MATCH(A17,weeks_view!T16:T1002,0),0)</f>
        <v>30</v>
      </c>
      <c r="AC17" s="13" t="str">
        <f>IF($AB17&gt;0, IF( LEN(INDEX(weeks_view!Q16:Q1002,$AB17))&gt;1, INDEX(weeks_view!Q16:Q1002,AB17)," ")," ")</f>
        <v xml:space="preserve"> </v>
      </c>
    </row>
    <row r="18" spans="1:29" s="14" customFormat="1">
      <c r="A18" s="8">
        <f t="shared" si="22"/>
        <v>4</v>
      </c>
      <c r="B18" s="41" t="str">
        <f>IF(_xlfn.IFNA(MATCH(A18,weeks_view!A$14:A$1000,0),0)=0," ",INDEX(weeks_view!B$14:B$1000,MATCH(A18,weeks_view!A$14:A$1000,0)))</f>
        <v xml:space="preserve"> </v>
      </c>
      <c r="C18" s="41"/>
      <c r="D18" s="41"/>
      <c r="E18" s="9">
        <f>INDEX(weeks_view!E$14:E1003,MATCH(A18,weeks_view!A$14:A$1000))</f>
        <v>0</v>
      </c>
      <c r="F18" s="10">
        <f t="shared" si="1"/>
        <v>-1</v>
      </c>
      <c r="G18" s="10">
        <f t="shared" si="2"/>
        <v>5</v>
      </c>
      <c r="H18" s="10">
        <f t="shared" si="3"/>
        <v>10</v>
      </c>
      <c r="I18" s="10">
        <f t="shared" si="4"/>
        <v>15</v>
      </c>
      <c r="J18" s="10">
        <f t="shared" si="5"/>
        <v>20</v>
      </c>
      <c r="K18" s="10">
        <f t="shared" si="6"/>
        <v>25</v>
      </c>
      <c r="L18" s="10">
        <f t="shared" si="7"/>
        <v>30</v>
      </c>
      <c r="M18" s="10">
        <f t="shared" si="8"/>
        <v>35</v>
      </c>
      <c r="N18" s="10">
        <f t="shared" si="9"/>
        <v>40</v>
      </c>
      <c r="O18" s="10">
        <f t="shared" si="10"/>
        <v>45</v>
      </c>
      <c r="P18" s="10">
        <f t="shared" si="11"/>
        <v>50</v>
      </c>
      <c r="Q18" s="10">
        <f t="shared" si="12"/>
        <v>55</v>
      </c>
      <c r="R18" s="10">
        <f t="shared" si="13"/>
        <v>60</v>
      </c>
      <c r="S18" s="10">
        <f t="shared" si="14"/>
        <v>65</v>
      </c>
      <c r="T18" s="10">
        <f t="shared" si="15"/>
        <v>70</v>
      </c>
      <c r="U18" s="10">
        <f t="shared" si="16"/>
        <v>75</v>
      </c>
      <c r="V18" s="10">
        <f t="shared" si="17"/>
        <v>80</v>
      </c>
      <c r="W18" s="10">
        <f t="shared" si="18"/>
        <v>85</v>
      </c>
      <c r="X18" s="10">
        <f t="shared" si="19"/>
        <v>90</v>
      </c>
      <c r="Y18" s="10">
        <f t="shared" si="20"/>
        <v>95</v>
      </c>
      <c r="Z18" s="10">
        <f t="shared" si="21"/>
        <v>100</v>
      </c>
      <c r="AA18" s="11">
        <v>100</v>
      </c>
      <c r="AB18" s="12">
        <f>_xlfn.IFNA(MATCH(A18,weeks_view!T17:T1003,0),0)</f>
        <v>0</v>
      </c>
      <c r="AC18" s="13" t="str">
        <f>IF($AB18&gt;0, IF( LEN(INDEX(weeks_view!Q17:Q1003,$AB18))&gt;1, INDEX(weeks_view!Q17:Q1003,AB18)," ")," ")</f>
        <v xml:space="preserve"> </v>
      </c>
    </row>
    <row r="19" spans="1:29" s="14" customFormat="1">
      <c r="A19" s="8">
        <f t="shared" si="22"/>
        <v>5</v>
      </c>
      <c r="B19" s="41" t="str">
        <f>IF(_xlfn.IFNA(MATCH(A19,weeks_view!A$14:A$1000,0),0)=0," ",INDEX(weeks_view!B$14:B$1000,MATCH(A19,weeks_view!A$14:A$1000,0)))</f>
        <v xml:space="preserve"> </v>
      </c>
      <c r="C19" s="41"/>
      <c r="D19" s="41"/>
      <c r="E19" s="9">
        <f>INDEX(weeks_view!E$14:E1004,MATCH(A19,weeks_view!A$14:A$1000))</f>
        <v>0</v>
      </c>
      <c r="F19" s="10">
        <f t="shared" si="1"/>
        <v>-1</v>
      </c>
      <c r="G19" s="10">
        <f t="shared" si="2"/>
        <v>5</v>
      </c>
      <c r="H19" s="10">
        <f t="shared" si="3"/>
        <v>10</v>
      </c>
      <c r="I19" s="10">
        <f t="shared" si="4"/>
        <v>15</v>
      </c>
      <c r="J19" s="10">
        <f t="shared" si="5"/>
        <v>20</v>
      </c>
      <c r="K19" s="10">
        <f t="shared" si="6"/>
        <v>25</v>
      </c>
      <c r="L19" s="10">
        <f t="shared" si="7"/>
        <v>30</v>
      </c>
      <c r="M19" s="10">
        <f t="shared" si="8"/>
        <v>35</v>
      </c>
      <c r="N19" s="10">
        <f t="shared" si="9"/>
        <v>40</v>
      </c>
      <c r="O19" s="10">
        <f t="shared" si="10"/>
        <v>45</v>
      </c>
      <c r="P19" s="10">
        <f t="shared" si="11"/>
        <v>50</v>
      </c>
      <c r="Q19" s="10">
        <f t="shared" si="12"/>
        <v>55</v>
      </c>
      <c r="R19" s="10">
        <f t="shared" si="13"/>
        <v>60</v>
      </c>
      <c r="S19" s="10">
        <f t="shared" si="14"/>
        <v>65</v>
      </c>
      <c r="T19" s="10">
        <f t="shared" si="15"/>
        <v>70</v>
      </c>
      <c r="U19" s="10">
        <f t="shared" si="16"/>
        <v>75</v>
      </c>
      <c r="V19" s="10">
        <f t="shared" si="17"/>
        <v>80</v>
      </c>
      <c r="W19" s="10">
        <f t="shared" si="18"/>
        <v>85</v>
      </c>
      <c r="X19" s="10">
        <f t="shared" si="19"/>
        <v>90</v>
      </c>
      <c r="Y19" s="10">
        <f t="shared" si="20"/>
        <v>95</v>
      </c>
      <c r="Z19" s="10">
        <f t="shared" si="21"/>
        <v>100</v>
      </c>
      <c r="AA19" s="11">
        <v>100</v>
      </c>
      <c r="AB19" s="12">
        <f>_xlfn.IFNA(MATCH(A19,weeks_view!T18:T1004,0),0)</f>
        <v>0</v>
      </c>
      <c r="AC19" s="13" t="str">
        <f>IF($AB19&gt;0, IF( LEN(INDEX(weeks_view!Q18:Q1004,$AB19))&gt;1, INDEX(weeks_view!Q18:Q1004,AB19)," ")," ")</f>
        <v xml:space="preserve"> </v>
      </c>
    </row>
    <row r="20" spans="1:29" s="14" customFormat="1">
      <c r="A20" s="8">
        <f t="shared" si="22"/>
        <v>6</v>
      </c>
      <c r="B20" s="41" t="str">
        <f>IF(_xlfn.IFNA(MATCH(A20,weeks_view!A$14:A$1000,0),0)=0," ",INDEX(weeks_view!B$14:B$1000,MATCH(A20,weeks_view!A$14:A$1000,0)))</f>
        <v xml:space="preserve"> </v>
      </c>
      <c r="C20" s="41"/>
      <c r="D20" s="41"/>
      <c r="E20" s="9">
        <f>INDEX(weeks_view!E$14:E1005,MATCH(A20,weeks_view!A$14:A$1000))</f>
        <v>0</v>
      </c>
      <c r="F20" s="10">
        <f t="shared" si="1"/>
        <v>-1</v>
      </c>
      <c r="G20" s="10">
        <f t="shared" si="2"/>
        <v>5</v>
      </c>
      <c r="H20" s="10">
        <f t="shared" si="3"/>
        <v>10</v>
      </c>
      <c r="I20" s="10">
        <f t="shared" si="4"/>
        <v>15</v>
      </c>
      <c r="J20" s="10">
        <f t="shared" si="5"/>
        <v>20</v>
      </c>
      <c r="K20" s="10">
        <f t="shared" si="6"/>
        <v>25</v>
      </c>
      <c r="L20" s="10">
        <f t="shared" si="7"/>
        <v>30</v>
      </c>
      <c r="M20" s="10">
        <f t="shared" si="8"/>
        <v>35</v>
      </c>
      <c r="N20" s="10">
        <f t="shared" si="9"/>
        <v>40</v>
      </c>
      <c r="O20" s="10">
        <f t="shared" si="10"/>
        <v>45</v>
      </c>
      <c r="P20" s="10">
        <f t="shared" si="11"/>
        <v>50</v>
      </c>
      <c r="Q20" s="10">
        <f t="shared" si="12"/>
        <v>55</v>
      </c>
      <c r="R20" s="10">
        <f t="shared" si="13"/>
        <v>60</v>
      </c>
      <c r="S20" s="10">
        <f t="shared" si="14"/>
        <v>65</v>
      </c>
      <c r="T20" s="10">
        <f t="shared" si="15"/>
        <v>70</v>
      </c>
      <c r="U20" s="10">
        <f t="shared" si="16"/>
        <v>75</v>
      </c>
      <c r="V20" s="10">
        <f t="shared" si="17"/>
        <v>80</v>
      </c>
      <c r="W20" s="10">
        <f t="shared" si="18"/>
        <v>85</v>
      </c>
      <c r="X20" s="10">
        <f t="shared" si="19"/>
        <v>90</v>
      </c>
      <c r="Y20" s="10">
        <f t="shared" si="20"/>
        <v>95</v>
      </c>
      <c r="Z20" s="10">
        <f t="shared" si="21"/>
        <v>100</v>
      </c>
      <c r="AA20" s="11">
        <v>100</v>
      </c>
      <c r="AB20" s="12">
        <f>_xlfn.IFNA(MATCH(A20,weeks_view!T19:T1005,0),0)</f>
        <v>0</v>
      </c>
      <c r="AC20" s="13" t="str">
        <f>IF($AB20&gt;0, IF( LEN(INDEX(weeks_view!Q19:Q1005,$AB20))&gt;1, INDEX(weeks_view!Q19:Q1005,AB20)," ")," ")</f>
        <v xml:space="preserve"> </v>
      </c>
    </row>
    <row r="21" spans="1:29" s="14" customFormat="1">
      <c r="A21" s="8">
        <f t="shared" si="22"/>
        <v>7</v>
      </c>
      <c r="B21" s="41" t="str">
        <f>IF(_xlfn.IFNA(MATCH(A21,weeks_view!A$14:A$1000,0),0)=0," ",INDEX(weeks_view!B$14:B$1000,MATCH(A21,weeks_view!A$14:A$1000,0)))</f>
        <v xml:space="preserve"> </v>
      </c>
      <c r="C21" s="41"/>
      <c r="D21" s="41"/>
      <c r="E21" s="9">
        <f>INDEX(weeks_view!E$14:E1006,MATCH(A21,weeks_view!A$14:A$1000))</f>
        <v>0</v>
      </c>
      <c r="F21" s="10">
        <f t="shared" si="1"/>
        <v>-1</v>
      </c>
      <c r="G21" s="10">
        <f t="shared" si="2"/>
        <v>5</v>
      </c>
      <c r="H21" s="10">
        <f t="shared" si="3"/>
        <v>10</v>
      </c>
      <c r="I21" s="10">
        <f t="shared" si="4"/>
        <v>15</v>
      </c>
      <c r="J21" s="10">
        <f t="shared" si="5"/>
        <v>20</v>
      </c>
      <c r="K21" s="10">
        <f t="shared" si="6"/>
        <v>25</v>
      </c>
      <c r="L21" s="10">
        <f t="shared" si="7"/>
        <v>30</v>
      </c>
      <c r="M21" s="10">
        <f t="shared" si="8"/>
        <v>35</v>
      </c>
      <c r="N21" s="10">
        <f t="shared" si="9"/>
        <v>40</v>
      </c>
      <c r="O21" s="10">
        <f t="shared" si="10"/>
        <v>45</v>
      </c>
      <c r="P21" s="10">
        <f t="shared" si="11"/>
        <v>50</v>
      </c>
      <c r="Q21" s="10">
        <f t="shared" si="12"/>
        <v>55</v>
      </c>
      <c r="R21" s="10">
        <f t="shared" si="13"/>
        <v>60</v>
      </c>
      <c r="S21" s="10">
        <f t="shared" si="14"/>
        <v>65</v>
      </c>
      <c r="T21" s="10">
        <f t="shared" si="15"/>
        <v>70</v>
      </c>
      <c r="U21" s="10">
        <f t="shared" si="16"/>
        <v>75</v>
      </c>
      <c r="V21" s="10">
        <f t="shared" si="17"/>
        <v>80</v>
      </c>
      <c r="W21" s="10">
        <f t="shared" si="18"/>
        <v>85</v>
      </c>
      <c r="X21" s="10">
        <f t="shared" si="19"/>
        <v>90</v>
      </c>
      <c r="Y21" s="10">
        <f t="shared" si="20"/>
        <v>95</v>
      </c>
      <c r="Z21" s="10">
        <f t="shared" si="21"/>
        <v>100</v>
      </c>
      <c r="AA21" s="11">
        <v>100</v>
      </c>
      <c r="AB21" s="12">
        <f>_xlfn.IFNA(MATCH(A21,weeks_view!T20:T1006,0),0)</f>
        <v>0</v>
      </c>
      <c r="AC21" s="13" t="str">
        <f>IF($AB21&gt;0, IF( LEN(INDEX(weeks_view!Q20:Q1006,$AB21))&gt;1, INDEX(weeks_view!Q20:Q1006,AB21)," ")," ")</f>
        <v xml:space="preserve"> </v>
      </c>
    </row>
    <row r="22" spans="1:29" s="14" customFormat="1">
      <c r="A22" s="8">
        <f t="shared" si="22"/>
        <v>8</v>
      </c>
      <c r="B22" s="41" t="str">
        <f>IF(_xlfn.IFNA(MATCH(A22,weeks_view!A$14:A$1000,0),0)=0," ",INDEX(weeks_view!B$14:B$1000,MATCH(A22,weeks_view!A$14:A$1000,0)))</f>
        <v xml:space="preserve"> </v>
      </c>
      <c r="C22" s="41"/>
      <c r="D22" s="41"/>
      <c r="E22" s="9">
        <f>INDEX(weeks_view!E$14:E1007,MATCH(A22,weeks_view!A$14:A$1000))</f>
        <v>0</v>
      </c>
      <c r="F22" s="10">
        <f t="shared" si="1"/>
        <v>-1</v>
      </c>
      <c r="G22" s="10">
        <f t="shared" si="2"/>
        <v>5</v>
      </c>
      <c r="H22" s="10">
        <f t="shared" si="3"/>
        <v>10</v>
      </c>
      <c r="I22" s="10">
        <f t="shared" si="4"/>
        <v>15</v>
      </c>
      <c r="J22" s="10">
        <f t="shared" si="5"/>
        <v>20</v>
      </c>
      <c r="K22" s="10">
        <f t="shared" si="6"/>
        <v>25</v>
      </c>
      <c r="L22" s="10">
        <f t="shared" si="7"/>
        <v>30</v>
      </c>
      <c r="M22" s="10">
        <f t="shared" si="8"/>
        <v>35</v>
      </c>
      <c r="N22" s="10">
        <f t="shared" si="9"/>
        <v>40</v>
      </c>
      <c r="O22" s="10">
        <f t="shared" si="10"/>
        <v>45</v>
      </c>
      <c r="P22" s="10">
        <f t="shared" si="11"/>
        <v>50</v>
      </c>
      <c r="Q22" s="10">
        <f t="shared" si="12"/>
        <v>55</v>
      </c>
      <c r="R22" s="10">
        <f t="shared" si="13"/>
        <v>60</v>
      </c>
      <c r="S22" s="10">
        <f t="shared" si="14"/>
        <v>65</v>
      </c>
      <c r="T22" s="10">
        <f t="shared" si="15"/>
        <v>70</v>
      </c>
      <c r="U22" s="10">
        <f t="shared" si="16"/>
        <v>75</v>
      </c>
      <c r="V22" s="10">
        <f t="shared" si="17"/>
        <v>80</v>
      </c>
      <c r="W22" s="10">
        <f t="shared" si="18"/>
        <v>85</v>
      </c>
      <c r="X22" s="10">
        <f t="shared" si="19"/>
        <v>90</v>
      </c>
      <c r="Y22" s="10">
        <f t="shared" si="20"/>
        <v>95</v>
      </c>
      <c r="Z22" s="10">
        <f t="shared" si="21"/>
        <v>100</v>
      </c>
      <c r="AA22" s="11">
        <v>100</v>
      </c>
      <c r="AB22" s="12">
        <f>_xlfn.IFNA(MATCH(A22,weeks_view!T21:T1007,0),0)</f>
        <v>0</v>
      </c>
      <c r="AC22" s="13" t="str">
        <f>IF($AB22&gt;0, IF( LEN(INDEX(weeks_view!Q21:Q1007,$AB22))&gt;1, INDEX(weeks_view!Q21:Q1007,AB22)," ")," ")</f>
        <v xml:space="preserve"> </v>
      </c>
    </row>
    <row r="23" spans="1:29" s="14" customFormat="1">
      <c r="A23" s="8">
        <f t="shared" si="22"/>
        <v>9</v>
      </c>
      <c r="B23" s="41" t="str">
        <f>IF(_xlfn.IFNA(MATCH(A23,weeks_view!A$14:A$1000,0),0)=0," ",INDEX(weeks_view!B$14:B$1000,MATCH(A23,weeks_view!A$14:A$1000,0)))</f>
        <v xml:space="preserve"> </v>
      </c>
      <c r="C23" s="41"/>
      <c r="D23" s="41"/>
      <c r="E23" s="9">
        <f>INDEX(weeks_view!E$14:E1008,MATCH(A23,weeks_view!A$14:A$1000))</f>
        <v>0</v>
      </c>
      <c r="F23" s="10">
        <f t="shared" si="1"/>
        <v>-1</v>
      </c>
      <c r="G23" s="10">
        <f t="shared" si="2"/>
        <v>5</v>
      </c>
      <c r="H23" s="10">
        <f t="shared" si="3"/>
        <v>10</v>
      </c>
      <c r="I23" s="10">
        <f t="shared" si="4"/>
        <v>15</v>
      </c>
      <c r="J23" s="10">
        <f t="shared" si="5"/>
        <v>20</v>
      </c>
      <c r="K23" s="10">
        <f t="shared" si="6"/>
        <v>25</v>
      </c>
      <c r="L23" s="10">
        <f t="shared" si="7"/>
        <v>30</v>
      </c>
      <c r="M23" s="10">
        <f t="shared" si="8"/>
        <v>35</v>
      </c>
      <c r="N23" s="10">
        <f t="shared" si="9"/>
        <v>40</v>
      </c>
      <c r="O23" s="10">
        <f t="shared" si="10"/>
        <v>45</v>
      </c>
      <c r="P23" s="10">
        <f t="shared" si="11"/>
        <v>50</v>
      </c>
      <c r="Q23" s="10">
        <f t="shared" si="12"/>
        <v>55</v>
      </c>
      <c r="R23" s="10">
        <f t="shared" si="13"/>
        <v>60</v>
      </c>
      <c r="S23" s="10">
        <f t="shared" si="14"/>
        <v>65</v>
      </c>
      <c r="T23" s="10">
        <f t="shared" si="15"/>
        <v>70</v>
      </c>
      <c r="U23" s="10">
        <f t="shared" si="16"/>
        <v>75</v>
      </c>
      <c r="V23" s="10">
        <f t="shared" si="17"/>
        <v>80</v>
      </c>
      <c r="W23" s="10">
        <f t="shared" si="18"/>
        <v>85</v>
      </c>
      <c r="X23" s="10">
        <f t="shared" si="19"/>
        <v>90</v>
      </c>
      <c r="Y23" s="10">
        <f t="shared" si="20"/>
        <v>95</v>
      </c>
      <c r="Z23" s="10">
        <f t="shared" si="21"/>
        <v>100</v>
      </c>
      <c r="AA23" s="11">
        <v>100</v>
      </c>
      <c r="AB23" s="12">
        <f>_xlfn.IFNA(MATCH(A23,weeks_view!T22:T1008,0),0)</f>
        <v>0</v>
      </c>
      <c r="AC23" s="13" t="str">
        <f>IF($AB23&gt;0, IF( LEN(INDEX(weeks_view!Q22:Q1008,$AB23))&gt;1, INDEX(weeks_view!Q22:Q1008,AB23)," ")," ")</f>
        <v xml:space="preserve"> </v>
      </c>
    </row>
    <row r="24" spans="1:29" s="14" customFormat="1">
      <c r="A24" s="8">
        <f t="shared" si="22"/>
        <v>10</v>
      </c>
      <c r="B24" s="41" t="str">
        <f>IF(_xlfn.IFNA(MATCH(A24,weeks_view!A$14:A$1000,0),0)=0," ",INDEX(weeks_view!B$14:B$1000,MATCH(A24,weeks_view!A$14:A$1000,0)))</f>
        <v xml:space="preserve"> </v>
      </c>
      <c r="C24" s="41"/>
      <c r="D24" s="41"/>
      <c r="E24" s="9">
        <f>INDEX(weeks_view!E$14:E1009,MATCH(A24,weeks_view!A$14:A$1000))</f>
        <v>0</v>
      </c>
      <c r="F24" s="10">
        <f t="shared" si="1"/>
        <v>-1</v>
      </c>
      <c r="G24" s="10">
        <f t="shared" si="2"/>
        <v>5</v>
      </c>
      <c r="H24" s="10">
        <f t="shared" si="3"/>
        <v>10</v>
      </c>
      <c r="I24" s="10">
        <f t="shared" si="4"/>
        <v>15</v>
      </c>
      <c r="J24" s="10">
        <f t="shared" si="5"/>
        <v>20</v>
      </c>
      <c r="K24" s="10">
        <f t="shared" si="6"/>
        <v>25</v>
      </c>
      <c r="L24" s="10">
        <f t="shared" si="7"/>
        <v>30</v>
      </c>
      <c r="M24" s="10">
        <f t="shared" si="8"/>
        <v>35</v>
      </c>
      <c r="N24" s="10">
        <f t="shared" si="9"/>
        <v>40</v>
      </c>
      <c r="O24" s="10">
        <f t="shared" si="10"/>
        <v>45</v>
      </c>
      <c r="P24" s="10">
        <f t="shared" si="11"/>
        <v>50</v>
      </c>
      <c r="Q24" s="10">
        <f t="shared" si="12"/>
        <v>55</v>
      </c>
      <c r="R24" s="10">
        <f t="shared" si="13"/>
        <v>60</v>
      </c>
      <c r="S24" s="10">
        <f t="shared" si="14"/>
        <v>65</v>
      </c>
      <c r="T24" s="10">
        <f t="shared" si="15"/>
        <v>70</v>
      </c>
      <c r="U24" s="10">
        <f t="shared" si="16"/>
        <v>75</v>
      </c>
      <c r="V24" s="10">
        <f t="shared" si="17"/>
        <v>80</v>
      </c>
      <c r="W24" s="10">
        <f t="shared" si="18"/>
        <v>85</v>
      </c>
      <c r="X24" s="10">
        <f t="shared" si="19"/>
        <v>90</v>
      </c>
      <c r="Y24" s="10">
        <f t="shared" si="20"/>
        <v>95</v>
      </c>
      <c r="Z24" s="10">
        <f t="shared" si="21"/>
        <v>100</v>
      </c>
      <c r="AA24" s="11">
        <v>100</v>
      </c>
      <c r="AB24" s="12">
        <f>_xlfn.IFNA(MATCH(A24,weeks_view!T23:T1009,0),0)</f>
        <v>0</v>
      </c>
      <c r="AC24" s="13" t="str">
        <f>IF($AB24&gt;0, IF( LEN(INDEX(weeks_view!Q23:Q1009,$AB24))&gt;1, INDEX(weeks_view!Q23:Q1009,AB24)," ")," ")</f>
        <v xml:space="preserve"> </v>
      </c>
    </row>
    <row r="25" spans="1:29" s="14" customFormat="1">
      <c r="A25" s="8">
        <f t="shared" si="22"/>
        <v>11</v>
      </c>
      <c r="B25" s="41" t="str">
        <f>IF(_xlfn.IFNA(MATCH(A25,weeks_view!A$14:A$1000,0),0)=0," ",INDEX(weeks_view!B$14:B$1000,MATCH(A25,weeks_view!A$14:A$1000,0)))</f>
        <v xml:space="preserve"> </v>
      </c>
      <c r="C25" s="41"/>
      <c r="D25" s="41"/>
      <c r="E25" s="9">
        <f>INDEX(weeks_view!E$14:E1010,MATCH(A25,weeks_view!A$14:A$1000))</f>
        <v>0</v>
      </c>
      <c r="F25" s="10">
        <f t="shared" si="1"/>
        <v>-1</v>
      </c>
      <c r="G25" s="10">
        <f t="shared" si="2"/>
        <v>5</v>
      </c>
      <c r="H25" s="10">
        <f t="shared" si="3"/>
        <v>10</v>
      </c>
      <c r="I25" s="10">
        <f t="shared" si="4"/>
        <v>15</v>
      </c>
      <c r="J25" s="10">
        <f t="shared" si="5"/>
        <v>20</v>
      </c>
      <c r="K25" s="10">
        <f t="shared" si="6"/>
        <v>25</v>
      </c>
      <c r="L25" s="10">
        <f t="shared" si="7"/>
        <v>30</v>
      </c>
      <c r="M25" s="10">
        <f t="shared" si="8"/>
        <v>35</v>
      </c>
      <c r="N25" s="10">
        <f t="shared" si="9"/>
        <v>40</v>
      </c>
      <c r="O25" s="10">
        <f t="shared" si="10"/>
        <v>45</v>
      </c>
      <c r="P25" s="10">
        <f t="shared" si="11"/>
        <v>50</v>
      </c>
      <c r="Q25" s="10">
        <f t="shared" si="12"/>
        <v>55</v>
      </c>
      <c r="R25" s="10">
        <f t="shared" si="13"/>
        <v>60</v>
      </c>
      <c r="S25" s="10">
        <f t="shared" si="14"/>
        <v>65</v>
      </c>
      <c r="T25" s="10">
        <f t="shared" si="15"/>
        <v>70</v>
      </c>
      <c r="U25" s="10">
        <f t="shared" si="16"/>
        <v>75</v>
      </c>
      <c r="V25" s="10">
        <f t="shared" si="17"/>
        <v>80</v>
      </c>
      <c r="W25" s="10">
        <f t="shared" si="18"/>
        <v>85</v>
      </c>
      <c r="X25" s="10">
        <f t="shared" si="19"/>
        <v>90</v>
      </c>
      <c r="Y25" s="10">
        <f t="shared" si="20"/>
        <v>95</v>
      </c>
      <c r="Z25" s="10">
        <f t="shared" si="21"/>
        <v>100</v>
      </c>
      <c r="AA25" s="11">
        <v>100</v>
      </c>
      <c r="AB25" s="12">
        <f>_xlfn.IFNA(MATCH(A25,weeks_view!T24:T1010,0),0)</f>
        <v>0</v>
      </c>
      <c r="AC25" s="13" t="str">
        <f>IF($AB25&gt;0, IF( LEN(INDEX(weeks_view!Q24:Q1010,$AB25))&gt;1, INDEX(weeks_view!Q24:Q1010,AB25)," ")," ")</f>
        <v xml:space="preserve"> </v>
      </c>
    </row>
    <row r="26" spans="1:29" s="14" customFormat="1">
      <c r="A26" s="8">
        <f t="shared" si="22"/>
        <v>12</v>
      </c>
      <c r="B26" s="41" t="str">
        <f>IF(_xlfn.IFNA(MATCH(A26,weeks_view!A$14:A$1000,0),0)=0," ",INDEX(weeks_view!B$14:B$1000,MATCH(A26,weeks_view!A$14:A$1000,0)))</f>
        <v xml:space="preserve"> </v>
      </c>
      <c r="C26" s="41"/>
      <c r="D26" s="41"/>
      <c r="E26" s="9">
        <f>INDEX(weeks_view!E$14:E1011,MATCH(A26,weeks_view!A$14:A$1000))</f>
        <v>0</v>
      </c>
      <c r="F26" s="10">
        <f t="shared" si="1"/>
        <v>-1</v>
      </c>
      <c r="G26" s="10">
        <f t="shared" si="2"/>
        <v>5</v>
      </c>
      <c r="H26" s="10">
        <f t="shared" si="3"/>
        <v>10</v>
      </c>
      <c r="I26" s="10">
        <f t="shared" si="4"/>
        <v>15</v>
      </c>
      <c r="J26" s="10">
        <f t="shared" si="5"/>
        <v>20</v>
      </c>
      <c r="K26" s="10">
        <f t="shared" si="6"/>
        <v>25</v>
      </c>
      <c r="L26" s="10">
        <f t="shared" si="7"/>
        <v>30</v>
      </c>
      <c r="M26" s="10">
        <f t="shared" si="8"/>
        <v>35</v>
      </c>
      <c r="N26" s="10">
        <f t="shared" si="9"/>
        <v>40</v>
      </c>
      <c r="O26" s="10">
        <f t="shared" si="10"/>
        <v>45</v>
      </c>
      <c r="P26" s="10">
        <f t="shared" si="11"/>
        <v>50</v>
      </c>
      <c r="Q26" s="10">
        <f t="shared" si="12"/>
        <v>55</v>
      </c>
      <c r="R26" s="10">
        <f t="shared" si="13"/>
        <v>60</v>
      </c>
      <c r="S26" s="10">
        <f t="shared" si="14"/>
        <v>65</v>
      </c>
      <c r="T26" s="10">
        <f t="shared" si="15"/>
        <v>70</v>
      </c>
      <c r="U26" s="10">
        <f t="shared" si="16"/>
        <v>75</v>
      </c>
      <c r="V26" s="10">
        <f t="shared" si="17"/>
        <v>80</v>
      </c>
      <c r="W26" s="10">
        <f t="shared" si="18"/>
        <v>85</v>
      </c>
      <c r="X26" s="10">
        <f t="shared" si="19"/>
        <v>90</v>
      </c>
      <c r="Y26" s="10">
        <f t="shared" si="20"/>
        <v>95</v>
      </c>
      <c r="Z26" s="10">
        <f t="shared" si="21"/>
        <v>100</v>
      </c>
      <c r="AA26" s="11">
        <v>100</v>
      </c>
      <c r="AB26" s="12">
        <f>_xlfn.IFNA(MATCH(A26,weeks_view!T25:T1011,0),0)</f>
        <v>0</v>
      </c>
      <c r="AC26" s="13" t="str">
        <f>IF($AB26&gt;0, IF( LEN(INDEX(weeks_view!Q25:Q1011,$AB26))&gt;1, INDEX(weeks_view!Q25:Q1011,AB26)," ")," ")</f>
        <v xml:space="preserve"> </v>
      </c>
    </row>
    <row r="27" spans="1:29" s="14" customFormat="1">
      <c r="A27" s="8">
        <f t="shared" si="22"/>
        <v>13</v>
      </c>
      <c r="B27" s="41" t="str">
        <f>IF(_xlfn.IFNA(MATCH(A27,weeks_view!A$14:A$1000,0),0)=0," ",INDEX(weeks_view!B$14:B$1000,MATCH(A27,weeks_view!A$14:A$1000,0)))</f>
        <v xml:space="preserve"> </v>
      </c>
      <c r="C27" s="41"/>
      <c r="D27" s="41"/>
      <c r="E27" s="9">
        <f>INDEX(weeks_view!E$14:E1012,MATCH(A27,weeks_view!A$14:A$1000))</f>
        <v>0</v>
      </c>
      <c r="F27" s="10">
        <f t="shared" si="1"/>
        <v>-1</v>
      </c>
      <c r="G27" s="10">
        <f t="shared" si="2"/>
        <v>5</v>
      </c>
      <c r="H27" s="10">
        <f t="shared" si="3"/>
        <v>10</v>
      </c>
      <c r="I27" s="10">
        <f t="shared" si="4"/>
        <v>15</v>
      </c>
      <c r="J27" s="10">
        <f t="shared" si="5"/>
        <v>20</v>
      </c>
      <c r="K27" s="10">
        <f t="shared" si="6"/>
        <v>25</v>
      </c>
      <c r="L27" s="10">
        <f t="shared" si="7"/>
        <v>30</v>
      </c>
      <c r="M27" s="10">
        <f t="shared" si="8"/>
        <v>35</v>
      </c>
      <c r="N27" s="10">
        <f t="shared" si="9"/>
        <v>40</v>
      </c>
      <c r="O27" s="10">
        <f t="shared" si="10"/>
        <v>45</v>
      </c>
      <c r="P27" s="10">
        <f t="shared" si="11"/>
        <v>50</v>
      </c>
      <c r="Q27" s="10">
        <f t="shared" si="12"/>
        <v>55</v>
      </c>
      <c r="R27" s="10">
        <f t="shared" si="13"/>
        <v>60</v>
      </c>
      <c r="S27" s="10">
        <f t="shared" si="14"/>
        <v>65</v>
      </c>
      <c r="T27" s="10">
        <f t="shared" si="15"/>
        <v>70</v>
      </c>
      <c r="U27" s="10">
        <f t="shared" si="16"/>
        <v>75</v>
      </c>
      <c r="V27" s="10">
        <f t="shared" si="17"/>
        <v>80</v>
      </c>
      <c r="W27" s="10">
        <f t="shared" si="18"/>
        <v>85</v>
      </c>
      <c r="X27" s="10">
        <f t="shared" si="19"/>
        <v>90</v>
      </c>
      <c r="Y27" s="10">
        <f t="shared" si="20"/>
        <v>95</v>
      </c>
      <c r="Z27" s="10">
        <f t="shared" si="21"/>
        <v>100</v>
      </c>
      <c r="AA27" s="11">
        <v>100</v>
      </c>
      <c r="AB27" s="12">
        <f>_xlfn.IFNA(MATCH(A27,weeks_view!T26:T1012,0),0)</f>
        <v>0</v>
      </c>
      <c r="AC27" s="13" t="str">
        <f>IF($AB27&gt;0, IF( LEN(INDEX(weeks_view!Q26:Q1012,$AB27))&gt;1, INDEX(weeks_view!Q26:Q1012,AB27)," ")," ")</f>
        <v xml:space="preserve"> </v>
      </c>
    </row>
    <row r="28" spans="1:29" s="14" customFormat="1">
      <c r="A28" s="8">
        <f t="shared" si="22"/>
        <v>14</v>
      </c>
      <c r="B28" s="41" t="str">
        <f>IF(_xlfn.IFNA(MATCH(A28,weeks_view!A$14:A$1000,0),0)=0," ",INDEX(weeks_view!B$14:B$1000,MATCH(A28,weeks_view!A$14:A$1000,0)))</f>
        <v xml:space="preserve"> </v>
      </c>
      <c r="C28" s="41"/>
      <c r="D28" s="41"/>
      <c r="E28" s="9">
        <f>INDEX(weeks_view!E$14:E1013,MATCH(A28,weeks_view!A$14:A$1000))</f>
        <v>0</v>
      </c>
      <c r="F28" s="10">
        <f t="shared" si="1"/>
        <v>-1</v>
      </c>
      <c r="G28" s="10">
        <f t="shared" si="2"/>
        <v>5</v>
      </c>
      <c r="H28" s="10">
        <f t="shared" si="3"/>
        <v>10</v>
      </c>
      <c r="I28" s="10">
        <f t="shared" si="4"/>
        <v>15</v>
      </c>
      <c r="J28" s="10">
        <f t="shared" si="5"/>
        <v>20</v>
      </c>
      <c r="K28" s="10">
        <f t="shared" si="6"/>
        <v>25</v>
      </c>
      <c r="L28" s="10">
        <f t="shared" si="7"/>
        <v>30</v>
      </c>
      <c r="M28" s="10">
        <f t="shared" si="8"/>
        <v>35</v>
      </c>
      <c r="N28" s="10">
        <f t="shared" si="9"/>
        <v>40</v>
      </c>
      <c r="O28" s="10">
        <f t="shared" si="10"/>
        <v>45</v>
      </c>
      <c r="P28" s="10">
        <f t="shared" si="11"/>
        <v>50</v>
      </c>
      <c r="Q28" s="10">
        <f t="shared" si="12"/>
        <v>55</v>
      </c>
      <c r="R28" s="10">
        <f t="shared" si="13"/>
        <v>60</v>
      </c>
      <c r="S28" s="10">
        <f t="shared" si="14"/>
        <v>65</v>
      </c>
      <c r="T28" s="10">
        <f t="shared" si="15"/>
        <v>70</v>
      </c>
      <c r="U28" s="10">
        <f t="shared" si="16"/>
        <v>75</v>
      </c>
      <c r="V28" s="10">
        <f t="shared" si="17"/>
        <v>80</v>
      </c>
      <c r="W28" s="10">
        <f t="shared" si="18"/>
        <v>85</v>
      </c>
      <c r="X28" s="10">
        <f t="shared" si="19"/>
        <v>90</v>
      </c>
      <c r="Y28" s="10">
        <f t="shared" si="20"/>
        <v>95</v>
      </c>
      <c r="Z28" s="10">
        <f t="shared" si="21"/>
        <v>100</v>
      </c>
      <c r="AA28" s="11">
        <v>100</v>
      </c>
      <c r="AB28" s="12">
        <f>_xlfn.IFNA(MATCH(A28,weeks_view!T27:T1013,0),0)</f>
        <v>0</v>
      </c>
      <c r="AC28" s="13" t="str">
        <f>IF($AB28&gt;0, IF( LEN(INDEX(weeks_view!Q27:Q1013,$AB28))&gt;1, INDEX(weeks_view!Q27:Q1013,AB28)," ")," ")</f>
        <v xml:space="preserve"> </v>
      </c>
    </row>
    <row r="29" spans="1:29" s="14" customFormat="1">
      <c r="A29" s="8">
        <f t="shared" si="22"/>
        <v>15</v>
      </c>
      <c r="B29" s="41" t="str">
        <f>IF(_xlfn.IFNA(MATCH(A29,weeks_view!A$14:A$1000,0),0)=0," ",INDEX(weeks_view!B$14:B$1000,MATCH(A29,weeks_view!A$14:A$1000,0)))</f>
        <v>Milestone</v>
      </c>
      <c r="C29" s="41"/>
      <c r="D29" s="41"/>
      <c r="E29" s="9">
        <f>INDEX(weeks_view!E$14:E1014,MATCH(A29,weeks_view!A$14:A$1000))</f>
        <v>0</v>
      </c>
      <c r="F29" s="10">
        <f t="shared" si="1"/>
        <v>-1</v>
      </c>
      <c r="G29" s="10">
        <f t="shared" si="2"/>
        <v>5</v>
      </c>
      <c r="H29" s="10">
        <f t="shared" si="3"/>
        <v>10</v>
      </c>
      <c r="I29" s="10">
        <f t="shared" si="4"/>
        <v>15</v>
      </c>
      <c r="J29" s="10">
        <f t="shared" si="5"/>
        <v>20</v>
      </c>
      <c r="K29" s="10">
        <f t="shared" si="6"/>
        <v>25</v>
      </c>
      <c r="L29" s="10">
        <f t="shared" si="7"/>
        <v>30</v>
      </c>
      <c r="M29" s="10">
        <f t="shared" si="8"/>
        <v>35</v>
      </c>
      <c r="N29" s="10">
        <f t="shared" si="9"/>
        <v>40</v>
      </c>
      <c r="O29" s="10">
        <f t="shared" si="10"/>
        <v>45</v>
      </c>
      <c r="P29" s="10">
        <f t="shared" si="11"/>
        <v>50</v>
      </c>
      <c r="Q29" s="10">
        <f t="shared" si="12"/>
        <v>55</v>
      </c>
      <c r="R29" s="10">
        <f t="shared" si="13"/>
        <v>60</v>
      </c>
      <c r="S29" s="10">
        <f t="shared" si="14"/>
        <v>65</v>
      </c>
      <c r="T29" s="10">
        <f t="shared" si="15"/>
        <v>70</v>
      </c>
      <c r="U29" s="10">
        <f t="shared" si="16"/>
        <v>75</v>
      </c>
      <c r="V29" s="10">
        <f t="shared" si="17"/>
        <v>80</v>
      </c>
      <c r="W29" s="10">
        <f t="shared" si="18"/>
        <v>85</v>
      </c>
      <c r="X29" s="10">
        <f t="shared" si="19"/>
        <v>90</v>
      </c>
      <c r="Y29" s="10">
        <f t="shared" si="20"/>
        <v>95</v>
      </c>
      <c r="Z29" s="10">
        <f t="shared" si="21"/>
        <v>100</v>
      </c>
      <c r="AA29" s="11">
        <v>100</v>
      </c>
      <c r="AB29" s="12">
        <f>_xlfn.IFNA(MATCH(A29,weeks_view!T28:T1014,0),0)</f>
        <v>0</v>
      </c>
      <c r="AC29" s="13" t="str">
        <f>IF($AB29&gt;0, IF( LEN(INDEX(weeks_view!Q28:Q1014,$AB29))&gt;1, INDEX(weeks_view!Q28:Q1014,AB29)," ")," ")</f>
        <v xml:space="preserve"> </v>
      </c>
    </row>
    <row r="30" spans="1:29" s="14" customFormat="1">
      <c r="A30" s="8">
        <f t="shared" si="22"/>
        <v>16</v>
      </c>
      <c r="B30" s="41" t="str">
        <f>IF(_xlfn.IFNA(MATCH(A30,weeks_view!A$14:A$1000,0),0)=0," ",INDEX(weeks_view!B$14:B$1000,MATCH(A30,weeks_view!A$14:A$1000,0)))</f>
        <v xml:space="preserve"> </v>
      </c>
      <c r="C30" s="41"/>
      <c r="D30" s="41"/>
      <c r="E30" s="9">
        <f>INDEX(weeks_view!E$14:E1015,MATCH(A30,weeks_view!A$14:A$1000))</f>
        <v>0</v>
      </c>
      <c r="F30" s="10">
        <f t="shared" si="1"/>
        <v>-1</v>
      </c>
      <c r="G30" s="10">
        <f t="shared" si="2"/>
        <v>5</v>
      </c>
      <c r="H30" s="10">
        <f t="shared" si="3"/>
        <v>10</v>
      </c>
      <c r="I30" s="10">
        <f t="shared" si="4"/>
        <v>15</v>
      </c>
      <c r="J30" s="10">
        <f t="shared" si="5"/>
        <v>20</v>
      </c>
      <c r="K30" s="10">
        <f t="shared" si="6"/>
        <v>25</v>
      </c>
      <c r="L30" s="10">
        <f t="shared" si="7"/>
        <v>30</v>
      </c>
      <c r="M30" s="10">
        <f t="shared" si="8"/>
        <v>35</v>
      </c>
      <c r="N30" s="10">
        <f t="shared" si="9"/>
        <v>40</v>
      </c>
      <c r="O30" s="10">
        <f t="shared" si="10"/>
        <v>45</v>
      </c>
      <c r="P30" s="10">
        <f t="shared" si="11"/>
        <v>50</v>
      </c>
      <c r="Q30" s="10">
        <f t="shared" si="12"/>
        <v>55</v>
      </c>
      <c r="R30" s="10">
        <f t="shared" si="13"/>
        <v>60</v>
      </c>
      <c r="S30" s="10">
        <f t="shared" si="14"/>
        <v>65</v>
      </c>
      <c r="T30" s="10">
        <f t="shared" si="15"/>
        <v>70</v>
      </c>
      <c r="U30" s="10">
        <f t="shared" si="16"/>
        <v>75</v>
      </c>
      <c r="V30" s="10">
        <f t="shared" si="17"/>
        <v>80</v>
      </c>
      <c r="W30" s="10">
        <f t="shared" si="18"/>
        <v>85</v>
      </c>
      <c r="X30" s="10">
        <f t="shared" si="19"/>
        <v>90</v>
      </c>
      <c r="Y30" s="10">
        <f t="shared" si="20"/>
        <v>95</v>
      </c>
      <c r="Z30" s="10">
        <f t="shared" si="21"/>
        <v>100</v>
      </c>
      <c r="AA30" s="11">
        <v>100</v>
      </c>
      <c r="AB30" s="12">
        <f>_xlfn.IFNA(MATCH(A30,weeks_view!T29:T1015,0),0)</f>
        <v>0</v>
      </c>
      <c r="AC30" s="13" t="str">
        <f>IF($AB30&gt;0, IF( LEN(INDEX(weeks_view!Q29:Q1015,$AB30))&gt;1, INDEX(weeks_view!Q29:Q1015,AB30)," ")," ")</f>
        <v xml:space="preserve"> </v>
      </c>
    </row>
    <row r="31" spans="1:29" s="14" customFormat="1">
      <c r="A31" s="8">
        <f t="shared" si="22"/>
        <v>17</v>
      </c>
      <c r="B31" s="41" t="str">
        <f>IF(_xlfn.IFNA(MATCH(A31,weeks_view!A$14:A$1000,0),0)=0," ",INDEX(weeks_view!B$14:B$1000,MATCH(A31,weeks_view!A$14:A$1000,0)))</f>
        <v xml:space="preserve"> </v>
      </c>
      <c r="C31" s="41"/>
      <c r="D31" s="41"/>
      <c r="E31" s="9">
        <f>INDEX(weeks_view!E$14:E1016,MATCH(A31,weeks_view!A$14:A$1000))</f>
        <v>0</v>
      </c>
      <c r="F31" s="10">
        <f t="shared" si="1"/>
        <v>-1</v>
      </c>
      <c r="G31" s="10">
        <f t="shared" si="2"/>
        <v>5</v>
      </c>
      <c r="H31" s="10">
        <f t="shared" si="3"/>
        <v>10</v>
      </c>
      <c r="I31" s="10">
        <f t="shared" si="4"/>
        <v>15</v>
      </c>
      <c r="J31" s="10">
        <f t="shared" si="5"/>
        <v>20</v>
      </c>
      <c r="K31" s="10">
        <f t="shared" si="6"/>
        <v>25</v>
      </c>
      <c r="L31" s="10">
        <f t="shared" si="7"/>
        <v>30</v>
      </c>
      <c r="M31" s="10">
        <f t="shared" si="8"/>
        <v>35</v>
      </c>
      <c r="N31" s="10">
        <f t="shared" si="9"/>
        <v>40</v>
      </c>
      <c r="O31" s="10">
        <f t="shared" si="10"/>
        <v>45</v>
      </c>
      <c r="P31" s="10">
        <f t="shared" si="11"/>
        <v>50</v>
      </c>
      <c r="Q31" s="10">
        <f t="shared" si="12"/>
        <v>55</v>
      </c>
      <c r="R31" s="10">
        <f t="shared" si="13"/>
        <v>60</v>
      </c>
      <c r="S31" s="10">
        <f t="shared" si="14"/>
        <v>65</v>
      </c>
      <c r="T31" s="10">
        <f t="shared" si="15"/>
        <v>70</v>
      </c>
      <c r="U31" s="10">
        <f t="shared" si="16"/>
        <v>75</v>
      </c>
      <c r="V31" s="10">
        <f t="shared" si="17"/>
        <v>80</v>
      </c>
      <c r="W31" s="10">
        <f t="shared" si="18"/>
        <v>85</v>
      </c>
      <c r="X31" s="10">
        <f t="shared" si="19"/>
        <v>90</v>
      </c>
      <c r="Y31" s="10">
        <f t="shared" si="20"/>
        <v>95</v>
      </c>
      <c r="Z31" s="10">
        <f t="shared" si="21"/>
        <v>100</v>
      </c>
      <c r="AA31" s="11">
        <v>100</v>
      </c>
      <c r="AB31" s="12">
        <f>_xlfn.IFNA(MATCH(A31,weeks_view!T30:T1016,0),0)</f>
        <v>0</v>
      </c>
      <c r="AC31" s="13" t="str">
        <f>IF($AB31&gt;0, IF( LEN(INDEX(weeks_view!Q30:Q1016,$AB31))&gt;1, INDEX(weeks_view!Q30:Q1016,AB31)," ")," ")</f>
        <v xml:space="preserve"> </v>
      </c>
    </row>
    <row r="32" spans="1:29" s="14" customFormat="1">
      <c r="A32" s="8">
        <f t="shared" si="22"/>
        <v>18</v>
      </c>
      <c r="B32" s="41" t="str">
        <f>IF(_xlfn.IFNA(MATCH(A32,weeks_view!A$14:A$1000,0),0)=0," ",INDEX(weeks_view!B$14:B$1000,MATCH(A32,weeks_view!A$14:A$1000,0)))</f>
        <v xml:space="preserve"> </v>
      </c>
      <c r="C32" s="41"/>
      <c r="D32" s="41"/>
      <c r="E32" s="9">
        <f>INDEX(weeks_view!E$14:E1017,MATCH(A32,weeks_view!A$14:A$1000))</f>
        <v>0</v>
      </c>
      <c r="F32" s="10">
        <f t="shared" si="1"/>
        <v>-1</v>
      </c>
      <c r="G32" s="10">
        <f t="shared" si="2"/>
        <v>5</v>
      </c>
      <c r="H32" s="10">
        <f t="shared" si="3"/>
        <v>10</v>
      </c>
      <c r="I32" s="10">
        <f t="shared" si="4"/>
        <v>15</v>
      </c>
      <c r="J32" s="10">
        <f t="shared" si="5"/>
        <v>20</v>
      </c>
      <c r="K32" s="10">
        <f t="shared" si="6"/>
        <v>25</v>
      </c>
      <c r="L32" s="10">
        <f t="shared" si="7"/>
        <v>30</v>
      </c>
      <c r="M32" s="10">
        <f t="shared" si="8"/>
        <v>35</v>
      </c>
      <c r="N32" s="10">
        <f t="shared" si="9"/>
        <v>40</v>
      </c>
      <c r="O32" s="10">
        <f t="shared" si="10"/>
        <v>45</v>
      </c>
      <c r="P32" s="10">
        <f t="shared" si="11"/>
        <v>50</v>
      </c>
      <c r="Q32" s="10">
        <f t="shared" si="12"/>
        <v>55</v>
      </c>
      <c r="R32" s="10">
        <f t="shared" si="13"/>
        <v>60</v>
      </c>
      <c r="S32" s="10">
        <f t="shared" si="14"/>
        <v>65</v>
      </c>
      <c r="T32" s="10">
        <f t="shared" si="15"/>
        <v>70</v>
      </c>
      <c r="U32" s="10">
        <f t="shared" si="16"/>
        <v>75</v>
      </c>
      <c r="V32" s="10">
        <f t="shared" si="17"/>
        <v>80</v>
      </c>
      <c r="W32" s="10">
        <f t="shared" si="18"/>
        <v>85</v>
      </c>
      <c r="X32" s="10">
        <f t="shared" si="19"/>
        <v>90</v>
      </c>
      <c r="Y32" s="10">
        <f t="shared" si="20"/>
        <v>95</v>
      </c>
      <c r="Z32" s="10">
        <f t="shared" si="21"/>
        <v>100</v>
      </c>
      <c r="AA32" s="11">
        <v>100</v>
      </c>
      <c r="AB32" s="12">
        <f>_xlfn.IFNA(MATCH(A32,weeks_view!T31:T1017,0),0)</f>
        <v>0</v>
      </c>
      <c r="AC32" s="13" t="str">
        <f>IF($AB32&gt;0, IF( LEN(INDEX(weeks_view!Q31:Q1017,$AB32))&gt;1, INDEX(weeks_view!Q31:Q1017,AB32)," ")," ")</f>
        <v xml:space="preserve"> </v>
      </c>
    </row>
    <row r="33" spans="1:29" s="14" customFormat="1">
      <c r="A33" s="8">
        <f t="shared" si="22"/>
        <v>19</v>
      </c>
      <c r="B33" s="41" t="str">
        <f>IF(_xlfn.IFNA(MATCH(A33,weeks_view!A$14:A$1000,0),0)=0," ",INDEX(weeks_view!B$14:B$1000,MATCH(A33,weeks_view!A$14:A$1000,0)))</f>
        <v xml:space="preserve"> </v>
      </c>
      <c r="C33" s="41"/>
      <c r="D33" s="41"/>
      <c r="E33" s="9">
        <f>INDEX(weeks_view!E$14:E1018,MATCH(A33,weeks_view!A$14:A$1000))</f>
        <v>0</v>
      </c>
      <c r="F33" s="10">
        <f t="shared" si="1"/>
        <v>-1</v>
      </c>
      <c r="G33" s="10">
        <f t="shared" si="2"/>
        <v>5</v>
      </c>
      <c r="H33" s="10">
        <f t="shared" si="3"/>
        <v>10</v>
      </c>
      <c r="I33" s="10">
        <f t="shared" si="4"/>
        <v>15</v>
      </c>
      <c r="J33" s="10">
        <f t="shared" si="5"/>
        <v>20</v>
      </c>
      <c r="K33" s="10">
        <f t="shared" si="6"/>
        <v>25</v>
      </c>
      <c r="L33" s="10">
        <f t="shared" si="7"/>
        <v>30</v>
      </c>
      <c r="M33" s="10">
        <f t="shared" si="8"/>
        <v>35</v>
      </c>
      <c r="N33" s="10">
        <f t="shared" si="9"/>
        <v>40</v>
      </c>
      <c r="O33" s="10">
        <f t="shared" si="10"/>
        <v>45</v>
      </c>
      <c r="P33" s="10">
        <f t="shared" si="11"/>
        <v>50</v>
      </c>
      <c r="Q33" s="10">
        <f t="shared" si="12"/>
        <v>55</v>
      </c>
      <c r="R33" s="10">
        <f t="shared" si="13"/>
        <v>60</v>
      </c>
      <c r="S33" s="10">
        <f t="shared" si="14"/>
        <v>65</v>
      </c>
      <c r="T33" s="10">
        <f t="shared" si="15"/>
        <v>70</v>
      </c>
      <c r="U33" s="10">
        <f t="shared" si="16"/>
        <v>75</v>
      </c>
      <c r="V33" s="10">
        <f t="shared" si="17"/>
        <v>80</v>
      </c>
      <c r="W33" s="10">
        <f t="shared" si="18"/>
        <v>85</v>
      </c>
      <c r="X33" s="10">
        <f t="shared" si="19"/>
        <v>90</v>
      </c>
      <c r="Y33" s="10">
        <f t="shared" si="20"/>
        <v>95</v>
      </c>
      <c r="Z33" s="10">
        <f t="shared" si="21"/>
        <v>100</v>
      </c>
      <c r="AA33" s="11">
        <v>100</v>
      </c>
      <c r="AB33" s="12">
        <f>_xlfn.IFNA(MATCH(A33,weeks_view!T32:T1018,0),0)</f>
        <v>0</v>
      </c>
      <c r="AC33" s="13" t="str">
        <f>IF($AB33&gt;0, IF( LEN(INDEX(weeks_view!Q32:Q1018,$AB33))&gt;1, INDEX(weeks_view!Q32:Q1018,AB33)," ")," ")</f>
        <v xml:space="preserve"> </v>
      </c>
    </row>
    <row r="34" spans="1:29" s="14" customFormat="1">
      <c r="A34" s="8">
        <f t="shared" si="22"/>
        <v>20</v>
      </c>
      <c r="B34" s="41" t="str">
        <f>IF(_xlfn.IFNA(MATCH(A34,weeks_view!A$14:A$1000,0),0)=0," ",INDEX(weeks_view!B$14:B$1000,MATCH(A34,weeks_view!A$14:A$1000,0)))</f>
        <v xml:space="preserve"> </v>
      </c>
      <c r="C34" s="41"/>
      <c r="D34" s="41"/>
      <c r="E34" s="9">
        <f>INDEX(weeks_view!E$14:E1019,MATCH(A34,weeks_view!A$14:A$1000))</f>
        <v>0</v>
      </c>
      <c r="F34" s="10">
        <f t="shared" si="1"/>
        <v>-1</v>
      </c>
      <c r="G34" s="10">
        <f t="shared" si="2"/>
        <v>5</v>
      </c>
      <c r="H34" s="10">
        <f t="shared" si="3"/>
        <v>10</v>
      </c>
      <c r="I34" s="10">
        <f t="shared" si="4"/>
        <v>15</v>
      </c>
      <c r="J34" s="10">
        <f t="shared" si="5"/>
        <v>20</v>
      </c>
      <c r="K34" s="10">
        <f t="shared" si="6"/>
        <v>25</v>
      </c>
      <c r="L34" s="10">
        <f t="shared" si="7"/>
        <v>30</v>
      </c>
      <c r="M34" s="10">
        <f t="shared" si="8"/>
        <v>35</v>
      </c>
      <c r="N34" s="10">
        <f t="shared" si="9"/>
        <v>40</v>
      </c>
      <c r="O34" s="10">
        <f t="shared" si="10"/>
        <v>45</v>
      </c>
      <c r="P34" s="10">
        <f t="shared" si="11"/>
        <v>50</v>
      </c>
      <c r="Q34" s="10">
        <f t="shared" si="12"/>
        <v>55</v>
      </c>
      <c r="R34" s="10">
        <f t="shared" si="13"/>
        <v>60</v>
      </c>
      <c r="S34" s="10">
        <f t="shared" si="14"/>
        <v>65</v>
      </c>
      <c r="T34" s="10">
        <f t="shared" si="15"/>
        <v>70</v>
      </c>
      <c r="U34" s="10">
        <f t="shared" si="16"/>
        <v>75</v>
      </c>
      <c r="V34" s="10">
        <f t="shared" si="17"/>
        <v>80</v>
      </c>
      <c r="W34" s="10">
        <f t="shared" si="18"/>
        <v>85</v>
      </c>
      <c r="X34" s="10">
        <f t="shared" si="19"/>
        <v>90</v>
      </c>
      <c r="Y34" s="10">
        <f t="shared" si="20"/>
        <v>95</v>
      </c>
      <c r="Z34" s="10">
        <f t="shared" si="21"/>
        <v>100</v>
      </c>
      <c r="AA34" s="11">
        <v>100</v>
      </c>
      <c r="AB34" s="12">
        <f>_xlfn.IFNA(MATCH(A34,weeks_view!T33:T1019,0),0)</f>
        <v>0</v>
      </c>
      <c r="AC34" s="13" t="str">
        <f>IF($AB34&gt;0, IF( LEN(INDEX(weeks_view!Q33:Q1019,$AB34))&gt;1, INDEX(weeks_view!Q33:Q1019,AB34)," ")," ")</f>
        <v xml:space="preserve"> </v>
      </c>
    </row>
    <row r="35" spans="1:29" s="14" customFormat="1">
      <c r="A35" s="8">
        <f t="shared" si="22"/>
        <v>21</v>
      </c>
      <c r="B35" s="41" t="str">
        <f>IF(_xlfn.IFNA(MATCH(A35,weeks_view!A$14:A$1000,0),0)=0," ",INDEX(weeks_view!B$14:B$1000,MATCH(A35,weeks_view!A$14:A$1000,0)))</f>
        <v xml:space="preserve"> </v>
      </c>
      <c r="C35" s="41"/>
      <c r="D35" s="41"/>
      <c r="E35" s="9">
        <f>INDEX(weeks_view!E$14:E1020,MATCH(A35,weeks_view!A$14:A$1000))</f>
        <v>0</v>
      </c>
      <c r="F35" s="10">
        <f t="shared" si="1"/>
        <v>-1</v>
      </c>
      <c r="G35" s="10">
        <f t="shared" si="2"/>
        <v>5</v>
      </c>
      <c r="H35" s="10">
        <f t="shared" si="3"/>
        <v>10</v>
      </c>
      <c r="I35" s="10">
        <f t="shared" si="4"/>
        <v>15</v>
      </c>
      <c r="J35" s="10">
        <f t="shared" si="5"/>
        <v>20</v>
      </c>
      <c r="K35" s="10">
        <f t="shared" si="6"/>
        <v>25</v>
      </c>
      <c r="L35" s="10">
        <f t="shared" si="7"/>
        <v>30</v>
      </c>
      <c r="M35" s="10">
        <f t="shared" si="8"/>
        <v>35</v>
      </c>
      <c r="N35" s="10">
        <f t="shared" si="9"/>
        <v>40</v>
      </c>
      <c r="O35" s="10">
        <f t="shared" si="10"/>
        <v>45</v>
      </c>
      <c r="P35" s="10">
        <f t="shared" si="11"/>
        <v>50</v>
      </c>
      <c r="Q35" s="10">
        <f t="shared" si="12"/>
        <v>55</v>
      </c>
      <c r="R35" s="10">
        <f t="shared" si="13"/>
        <v>60</v>
      </c>
      <c r="S35" s="10">
        <f t="shared" si="14"/>
        <v>65</v>
      </c>
      <c r="T35" s="10">
        <f t="shared" si="15"/>
        <v>70</v>
      </c>
      <c r="U35" s="10">
        <f t="shared" si="16"/>
        <v>75</v>
      </c>
      <c r="V35" s="10">
        <f t="shared" si="17"/>
        <v>80</v>
      </c>
      <c r="W35" s="10">
        <f t="shared" si="18"/>
        <v>85</v>
      </c>
      <c r="X35" s="10">
        <f t="shared" si="19"/>
        <v>90</v>
      </c>
      <c r="Y35" s="10">
        <f t="shared" si="20"/>
        <v>95</v>
      </c>
      <c r="Z35" s="10">
        <f t="shared" si="21"/>
        <v>100</v>
      </c>
      <c r="AA35" s="11">
        <v>100</v>
      </c>
      <c r="AB35" s="12">
        <f>_xlfn.IFNA(MATCH(A35,weeks_view!T34:T1020,0),0)</f>
        <v>0</v>
      </c>
      <c r="AC35" s="13" t="str">
        <f>IF($AB35&gt;0, IF( LEN(INDEX(weeks_view!Q34:Q1020,$AB35))&gt;1, INDEX(weeks_view!Q34:Q1020,AB35)," ")," ")</f>
        <v xml:space="preserve"> </v>
      </c>
    </row>
    <row r="36" spans="1:29" s="14" customFormat="1">
      <c r="A36" s="8">
        <f t="shared" si="22"/>
        <v>22</v>
      </c>
      <c r="B36" s="41" t="str">
        <f>IF(_xlfn.IFNA(MATCH(A36,weeks_view!A$14:A$1000,0),0)=0," ",INDEX(weeks_view!B$14:B$1000,MATCH(A36,weeks_view!A$14:A$1000,0)))</f>
        <v xml:space="preserve"> </v>
      </c>
      <c r="C36" s="41"/>
      <c r="D36" s="41"/>
      <c r="E36" s="9">
        <f>INDEX(weeks_view!E$14:E1021,MATCH(A36,weeks_view!A$14:A$1000))</f>
        <v>0</v>
      </c>
      <c r="F36" s="10">
        <f t="shared" si="1"/>
        <v>-1</v>
      </c>
      <c r="G36" s="10">
        <f t="shared" si="2"/>
        <v>5</v>
      </c>
      <c r="H36" s="10">
        <f t="shared" si="3"/>
        <v>10</v>
      </c>
      <c r="I36" s="10">
        <f t="shared" si="4"/>
        <v>15</v>
      </c>
      <c r="J36" s="10">
        <f t="shared" si="5"/>
        <v>20</v>
      </c>
      <c r="K36" s="10">
        <f t="shared" si="6"/>
        <v>25</v>
      </c>
      <c r="L36" s="10">
        <f t="shared" si="7"/>
        <v>30</v>
      </c>
      <c r="M36" s="10">
        <f t="shared" si="8"/>
        <v>35</v>
      </c>
      <c r="N36" s="10">
        <f t="shared" si="9"/>
        <v>40</v>
      </c>
      <c r="O36" s="10">
        <f t="shared" si="10"/>
        <v>45</v>
      </c>
      <c r="P36" s="10">
        <f t="shared" si="11"/>
        <v>50</v>
      </c>
      <c r="Q36" s="10">
        <f t="shared" si="12"/>
        <v>55</v>
      </c>
      <c r="R36" s="10">
        <f t="shared" si="13"/>
        <v>60</v>
      </c>
      <c r="S36" s="10">
        <f t="shared" si="14"/>
        <v>65</v>
      </c>
      <c r="T36" s="10">
        <f t="shared" si="15"/>
        <v>70</v>
      </c>
      <c r="U36" s="10">
        <f t="shared" si="16"/>
        <v>75</v>
      </c>
      <c r="V36" s="10">
        <f t="shared" si="17"/>
        <v>80</v>
      </c>
      <c r="W36" s="10">
        <f t="shared" si="18"/>
        <v>85</v>
      </c>
      <c r="X36" s="10">
        <f t="shared" si="19"/>
        <v>90</v>
      </c>
      <c r="Y36" s="10">
        <f t="shared" si="20"/>
        <v>95</v>
      </c>
      <c r="Z36" s="10">
        <f t="shared" si="21"/>
        <v>100</v>
      </c>
      <c r="AA36" s="11">
        <v>100</v>
      </c>
      <c r="AB36" s="12">
        <f>_xlfn.IFNA(MATCH(A36,weeks_view!T35:T1021,0),0)</f>
        <v>0</v>
      </c>
      <c r="AC36" s="13" t="str">
        <f>IF($AB36&gt;0, IF( LEN(INDEX(weeks_view!Q35:Q1021,$AB36))&gt;1, INDEX(weeks_view!Q35:Q1021,AB36)," ")," ")</f>
        <v xml:space="preserve"> </v>
      </c>
    </row>
    <row r="37" spans="1:29" s="14" customFormat="1">
      <c r="A37" s="8">
        <f t="shared" si="22"/>
        <v>23</v>
      </c>
      <c r="B37" s="41" t="str">
        <f>IF(_xlfn.IFNA(MATCH(A37,weeks_view!A$14:A$1000,0),0)=0," ",INDEX(weeks_view!B$14:B$1000,MATCH(A37,weeks_view!A$14:A$1000,0)))</f>
        <v xml:space="preserve"> </v>
      </c>
      <c r="C37" s="41"/>
      <c r="D37" s="41"/>
      <c r="E37" s="9">
        <f>INDEX(weeks_view!E$14:E1022,MATCH(A37,weeks_view!A$14:A$1000))</f>
        <v>0</v>
      </c>
      <c r="F37" s="10">
        <f t="shared" si="1"/>
        <v>-1</v>
      </c>
      <c r="G37" s="10">
        <f t="shared" si="2"/>
        <v>5</v>
      </c>
      <c r="H37" s="10">
        <f t="shared" si="3"/>
        <v>10</v>
      </c>
      <c r="I37" s="10">
        <f t="shared" si="4"/>
        <v>15</v>
      </c>
      <c r="J37" s="10">
        <f t="shared" si="5"/>
        <v>20</v>
      </c>
      <c r="K37" s="10">
        <f t="shared" si="6"/>
        <v>25</v>
      </c>
      <c r="L37" s="10">
        <f t="shared" si="7"/>
        <v>30</v>
      </c>
      <c r="M37" s="10">
        <f t="shared" si="8"/>
        <v>35</v>
      </c>
      <c r="N37" s="10">
        <f t="shared" si="9"/>
        <v>40</v>
      </c>
      <c r="O37" s="10">
        <f t="shared" si="10"/>
        <v>45</v>
      </c>
      <c r="P37" s="10">
        <f t="shared" si="11"/>
        <v>50</v>
      </c>
      <c r="Q37" s="10">
        <f t="shared" si="12"/>
        <v>55</v>
      </c>
      <c r="R37" s="10">
        <f t="shared" si="13"/>
        <v>60</v>
      </c>
      <c r="S37" s="10">
        <f t="shared" si="14"/>
        <v>65</v>
      </c>
      <c r="T37" s="10">
        <f t="shared" si="15"/>
        <v>70</v>
      </c>
      <c r="U37" s="10">
        <f t="shared" si="16"/>
        <v>75</v>
      </c>
      <c r="V37" s="10">
        <f t="shared" si="17"/>
        <v>80</v>
      </c>
      <c r="W37" s="10">
        <f t="shared" si="18"/>
        <v>85</v>
      </c>
      <c r="X37" s="10">
        <f t="shared" si="19"/>
        <v>90</v>
      </c>
      <c r="Y37" s="10">
        <f t="shared" si="20"/>
        <v>95</v>
      </c>
      <c r="Z37" s="10">
        <f t="shared" si="21"/>
        <v>100</v>
      </c>
      <c r="AA37" s="11">
        <v>100</v>
      </c>
      <c r="AB37" s="12">
        <f>_xlfn.IFNA(MATCH(A37,weeks_view!T36:T1022,0),0)</f>
        <v>0</v>
      </c>
      <c r="AC37" s="13" t="str">
        <f>IF($AB37&gt;0, IF( LEN(INDEX(weeks_view!Q36:Q1022,$AB37))&gt;1, INDEX(weeks_view!Q36:Q1022,AB37)," ")," ")</f>
        <v xml:space="preserve"> </v>
      </c>
    </row>
    <row r="38" spans="1:29" s="14" customFormat="1">
      <c r="A38" s="8">
        <f t="shared" si="22"/>
        <v>24</v>
      </c>
      <c r="B38" s="41" t="str">
        <f>IF(_xlfn.IFNA(MATCH(A38,weeks_view!A$14:A$1000,0),0)=0," ",INDEX(weeks_view!B$14:B$1000,MATCH(A38,weeks_view!A$14:A$1000,0)))</f>
        <v xml:space="preserve"> </v>
      </c>
      <c r="C38" s="41"/>
      <c r="D38" s="41"/>
      <c r="E38" s="9">
        <f>INDEX(weeks_view!E$14:E1023,MATCH(A38,weeks_view!A$14:A$1000))</f>
        <v>0</v>
      </c>
      <c r="F38" s="10">
        <f t="shared" si="1"/>
        <v>-1</v>
      </c>
      <c r="G38" s="10">
        <f t="shared" si="2"/>
        <v>5</v>
      </c>
      <c r="H38" s="10">
        <f t="shared" si="3"/>
        <v>10</v>
      </c>
      <c r="I38" s="10">
        <f t="shared" si="4"/>
        <v>15</v>
      </c>
      <c r="J38" s="10">
        <f t="shared" si="5"/>
        <v>20</v>
      </c>
      <c r="K38" s="10">
        <f t="shared" si="6"/>
        <v>25</v>
      </c>
      <c r="L38" s="10">
        <f t="shared" si="7"/>
        <v>30</v>
      </c>
      <c r="M38" s="10">
        <f t="shared" si="8"/>
        <v>35</v>
      </c>
      <c r="N38" s="10">
        <f t="shared" si="9"/>
        <v>40</v>
      </c>
      <c r="O38" s="10">
        <f t="shared" si="10"/>
        <v>45</v>
      </c>
      <c r="P38" s="10">
        <f t="shared" si="11"/>
        <v>50</v>
      </c>
      <c r="Q38" s="10">
        <f t="shared" si="12"/>
        <v>55</v>
      </c>
      <c r="R38" s="10">
        <f t="shared" si="13"/>
        <v>60</v>
      </c>
      <c r="S38" s="10">
        <f t="shared" si="14"/>
        <v>65</v>
      </c>
      <c r="T38" s="10">
        <f t="shared" si="15"/>
        <v>70</v>
      </c>
      <c r="U38" s="10">
        <f t="shared" si="16"/>
        <v>75</v>
      </c>
      <c r="V38" s="10">
        <f t="shared" si="17"/>
        <v>80</v>
      </c>
      <c r="W38" s="10">
        <f t="shared" si="18"/>
        <v>85</v>
      </c>
      <c r="X38" s="10">
        <f t="shared" si="19"/>
        <v>90</v>
      </c>
      <c r="Y38" s="10">
        <f t="shared" si="20"/>
        <v>95</v>
      </c>
      <c r="Z38" s="10">
        <f t="shared" si="21"/>
        <v>100</v>
      </c>
      <c r="AA38" s="11">
        <v>100</v>
      </c>
      <c r="AB38" s="12">
        <f>_xlfn.IFNA(MATCH(A38,weeks_view!T37:T1023,0),0)</f>
        <v>0</v>
      </c>
      <c r="AC38" s="13" t="str">
        <f>IF($AB38&gt;0, IF( LEN(INDEX(weeks_view!Q37:Q1023,$AB38))&gt;1, INDEX(weeks_view!Q37:Q1023,AB38)," ")," ")</f>
        <v xml:space="preserve"> </v>
      </c>
    </row>
    <row r="39" spans="1:29" s="14" customFormat="1">
      <c r="A39" s="8">
        <f t="shared" si="22"/>
        <v>25</v>
      </c>
      <c r="B39" s="41" t="str">
        <f>IF(_xlfn.IFNA(MATCH(A39,weeks_view!A$14:A$1000,0),0)=0," ",INDEX(weeks_view!B$14:B$1000,MATCH(A39,weeks_view!A$14:A$1000,0)))</f>
        <v xml:space="preserve"> </v>
      </c>
      <c r="C39" s="41"/>
      <c r="D39" s="41"/>
      <c r="E39" s="9">
        <f>INDEX(weeks_view!E$14:E1024,MATCH(A39,weeks_view!A$14:A$1000))</f>
        <v>0</v>
      </c>
      <c r="F39" s="10">
        <f t="shared" si="1"/>
        <v>-1</v>
      </c>
      <c r="G39" s="10">
        <f t="shared" si="2"/>
        <v>5</v>
      </c>
      <c r="H39" s="10">
        <f t="shared" si="3"/>
        <v>10</v>
      </c>
      <c r="I39" s="10">
        <f t="shared" si="4"/>
        <v>15</v>
      </c>
      <c r="J39" s="10">
        <f t="shared" si="5"/>
        <v>20</v>
      </c>
      <c r="K39" s="10">
        <f t="shared" si="6"/>
        <v>25</v>
      </c>
      <c r="L39" s="10">
        <f t="shared" si="7"/>
        <v>30</v>
      </c>
      <c r="M39" s="10">
        <f t="shared" si="8"/>
        <v>35</v>
      </c>
      <c r="N39" s="10">
        <f t="shared" si="9"/>
        <v>40</v>
      </c>
      <c r="O39" s="10">
        <f t="shared" si="10"/>
        <v>45</v>
      </c>
      <c r="P39" s="10">
        <f t="shared" si="11"/>
        <v>50</v>
      </c>
      <c r="Q39" s="10">
        <f t="shared" si="12"/>
        <v>55</v>
      </c>
      <c r="R39" s="10">
        <f t="shared" si="13"/>
        <v>60</v>
      </c>
      <c r="S39" s="10">
        <f t="shared" si="14"/>
        <v>65</v>
      </c>
      <c r="T39" s="10">
        <f t="shared" si="15"/>
        <v>70</v>
      </c>
      <c r="U39" s="10">
        <f t="shared" si="16"/>
        <v>75</v>
      </c>
      <c r="V39" s="10">
        <f t="shared" si="17"/>
        <v>80</v>
      </c>
      <c r="W39" s="10">
        <f t="shared" si="18"/>
        <v>85</v>
      </c>
      <c r="X39" s="10">
        <f t="shared" si="19"/>
        <v>90</v>
      </c>
      <c r="Y39" s="10">
        <f t="shared" si="20"/>
        <v>95</v>
      </c>
      <c r="Z39" s="10">
        <f t="shared" si="21"/>
        <v>100</v>
      </c>
      <c r="AA39" s="11">
        <v>100</v>
      </c>
      <c r="AB39" s="12">
        <f>_xlfn.IFNA(MATCH(A39,weeks_view!T38:T1024,0),0)</f>
        <v>0</v>
      </c>
      <c r="AC39" s="13" t="str">
        <f>IF($AB39&gt;0, IF( LEN(INDEX(weeks_view!Q38:Q1024,$AB39))&gt;1, INDEX(weeks_view!Q38:Q1024,AB39)," ")," ")</f>
        <v xml:space="preserve"> </v>
      </c>
    </row>
    <row r="40" spans="1:29">
      <c r="F40" s="15"/>
      <c r="G40" s="15">
        <f t="shared" si="2"/>
        <v>5</v>
      </c>
      <c r="H40" s="15">
        <f t="shared" si="3"/>
        <v>10</v>
      </c>
      <c r="I40" s="15">
        <f t="shared" si="4"/>
        <v>15</v>
      </c>
      <c r="J40" s="15">
        <f t="shared" si="5"/>
        <v>20</v>
      </c>
      <c r="K40" s="15">
        <f t="shared" si="6"/>
        <v>25</v>
      </c>
      <c r="L40" s="15">
        <f t="shared" si="7"/>
        <v>30</v>
      </c>
      <c r="M40" s="15">
        <f t="shared" si="8"/>
        <v>35</v>
      </c>
      <c r="N40" s="15">
        <f t="shared" si="9"/>
        <v>40</v>
      </c>
      <c r="O40" s="15">
        <f t="shared" si="10"/>
        <v>45</v>
      </c>
      <c r="P40" s="15">
        <f t="shared" si="11"/>
        <v>50</v>
      </c>
      <c r="Q40" s="15">
        <f t="shared" si="12"/>
        <v>55</v>
      </c>
      <c r="R40" s="15">
        <f t="shared" si="13"/>
        <v>60</v>
      </c>
      <c r="S40" s="15">
        <f t="shared" si="14"/>
        <v>65</v>
      </c>
      <c r="T40" s="15">
        <f t="shared" si="15"/>
        <v>70</v>
      </c>
      <c r="U40" s="15">
        <f t="shared" si="16"/>
        <v>75</v>
      </c>
      <c r="V40" s="15">
        <f t="shared" si="17"/>
        <v>80</v>
      </c>
      <c r="W40" s="15">
        <f t="shared" si="18"/>
        <v>85</v>
      </c>
      <c r="X40" s="15">
        <f t="shared" si="19"/>
        <v>90</v>
      </c>
      <c r="Y40" s="15">
        <f t="shared" si="20"/>
        <v>95</v>
      </c>
      <c r="Z40" s="15">
        <f t="shared" si="21"/>
        <v>100</v>
      </c>
      <c r="AA40" s="15">
        <f>AA39</f>
        <v>100</v>
      </c>
    </row>
    <row r="41" spans="1:29"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9">
      <c r="B42" s="42"/>
      <c r="C42" s="42"/>
      <c r="D42" s="42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9"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9"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</sheetData>
  <mergeCells count="34">
    <mergeCell ref="E1:AB2"/>
    <mergeCell ref="F4:Z4"/>
    <mergeCell ref="D6:S6"/>
    <mergeCell ref="D7:S7"/>
    <mergeCell ref="D8:S8"/>
    <mergeCell ref="D10:S10"/>
    <mergeCell ref="H13:Y13"/>
    <mergeCell ref="Z14:AA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7:D37"/>
    <mergeCell ref="B38:D38"/>
    <mergeCell ref="B39:D39"/>
    <mergeCell ref="B42:D42"/>
    <mergeCell ref="B32:D32"/>
    <mergeCell ref="B33:D33"/>
    <mergeCell ref="B34:D34"/>
    <mergeCell ref="B35:D35"/>
    <mergeCell ref="B36:D36"/>
  </mergeCells>
  <conditionalFormatting sqref="AA15:AA39">
    <cfRule type="cellIs" dxfId="5" priority="2" operator="lessThanOrEqual">
      <formula>$E15</formula>
    </cfRule>
  </conditionalFormatting>
  <conditionalFormatting sqref="F15:Z39">
    <cfRule type="cellIs" dxfId="4" priority="3" operator="equal">
      <formula>0</formula>
    </cfRule>
  </conditionalFormatting>
  <conditionalFormatting sqref="G15:Z39">
    <cfRule type="expression" dxfId="3" priority="4">
      <formula>$E15 &gt;= 100</formula>
    </cfRule>
    <cfRule type="expression" dxfId="2" priority="5">
      <formula>$E15 &gt; G$14</formula>
    </cfRule>
  </conditionalFormatting>
  <pageMargins left="0.78749999999999998" right="0.78749999999999998" top="0.78749999999999998" bottom="0.78749999999999998" header="0.51180555555555496" footer="0.51180555555555496"/>
  <pageSetup paperSize="9" fitToHeight="2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"/>
  <sheetViews>
    <sheetView tabSelected="1" zoomScaleNormal="65" workbookViewId="0">
      <selection activeCell="B15" sqref="B15:D15"/>
    </sheetView>
  </sheetViews>
  <sheetFormatPr baseColWidth="10" defaultColWidth="8.83203125" defaultRowHeight="13"/>
  <cols>
    <col min="1" max="1" width="3.5" style="1" customWidth="1"/>
    <col min="2" max="2" width="25" customWidth="1"/>
    <col min="3" max="3" width="8.5" style="1" customWidth="1"/>
    <col min="4" max="4" width="29.5" customWidth="1"/>
    <col min="5" max="5" width="3.6640625" style="1" customWidth="1"/>
    <col min="6" max="6" width="3.6640625" customWidth="1"/>
    <col min="7" max="7" width="9.83203125" customWidth="1"/>
    <col min="8" max="8" width="4.6640625" customWidth="1"/>
    <col min="9" max="9" width="3.6640625" customWidth="1"/>
    <col min="10" max="10" width="4.33203125" customWidth="1"/>
    <col min="11" max="11" width="4.83203125" customWidth="1"/>
    <col min="12" max="12" width="5" customWidth="1"/>
    <col min="13" max="13" width="4.5" customWidth="1"/>
    <col min="14" max="14" width="5.1640625" customWidth="1"/>
    <col min="15" max="15" width="7.1640625" customWidth="1"/>
    <col min="16" max="16" width="2.6640625" style="16" customWidth="1"/>
    <col min="17" max="17" width="48.5" customWidth="1"/>
    <col min="18" max="18" width="18" customWidth="1"/>
    <col min="19" max="19" width="3" style="17" customWidth="1"/>
    <col min="20" max="20" width="3.33203125" style="17" customWidth="1"/>
    <col min="21" max="1025" width="11.5"/>
  </cols>
  <sheetData>
    <row r="1" spans="1:20" ht="18">
      <c r="B1" s="55" t="s">
        <v>7</v>
      </c>
      <c r="C1" s="55"/>
      <c r="H1" s="56" t="str">
        <f>Overview!F4</f>
        <v>Michaelmas 2019-2020</v>
      </c>
      <c r="I1" s="56"/>
      <c r="J1" s="56"/>
      <c r="K1" s="56"/>
      <c r="L1" s="56"/>
      <c r="M1" s="56"/>
      <c r="N1" s="56"/>
      <c r="P1" s="18"/>
    </row>
    <row r="2" spans="1:20" ht="18">
      <c r="B2" s="2"/>
      <c r="H2" s="2"/>
      <c r="P2" s="18"/>
    </row>
    <row r="3" spans="1:20">
      <c r="B3" s="3" t="s">
        <v>2</v>
      </c>
      <c r="C3" s="57" t="str">
        <f>Overview!D6</f>
        <v>J Holland</v>
      </c>
      <c r="D3" s="57"/>
      <c r="E3" s="57"/>
      <c r="F3" s="57"/>
      <c r="P3" s="18"/>
    </row>
    <row r="4" spans="1:20">
      <c r="B4" s="3" t="s">
        <v>3</v>
      </c>
      <c r="C4" s="57" t="str">
        <f>Overview!D7</f>
        <v>Gonville and Caius</v>
      </c>
      <c r="D4" s="57"/>
      <c r="E4" s="57"/>
      <c r="F4" s="57"/>
      <c r="P4" s="18"/>
    </row>
    <row r="5" spans="1:20">
      <c r="B5" s="3" t="s">
        <v>4</v>
      </c>
      <c r="C5" s="57" t="str">
        <f>Overview!D8</f>
        <v>jh2044</v>
      </c>
      <c r="D5" s="57"/>
      <c r="E5" s="57"/>
      <c r="F5" s="57"/>
      <c r="P5" s="18"/>
    </row>
    <row r="6" spans="1:20">
      <c r="P6" s="18"/>
    </row>
    <row r="7" spans="1:20">
      <c r="B7" t="s">
        <v>8</v>
      </c>
      <c r="C7" s="19">
        <f>Overview!D10</f>
        <v>43748</v>
      </c>
      <c r="D7" s="53" t="s">
        <v>6</v>
      </c>
      <c r="E7" s="53"/>
      <c r="G7" s="54" t="s">
        <v>9</v>
      </c>
      <c r="H7" s="54" t="s">
        <v>10</v>
      </c>
      <c r="I7" s="54"/>
      <c r="J7" s="54"/>
      <c r="K7" s="54"/>
      <c r="L7" s="54"/>
      <c r="M7" s="54"/>
      <c r="N7" s="54"/>
      <c r="O7" s="20" t="s">
        <v>11</v>
      </c>
      <c r="P7" s="18"/>
      <c r="Q7" s="54" t="s">
        <v>12</v>
      </c>
      <c r="R7" s="21"/>
      <c r="S7" s="22"/>
      <c r="T7" s="22"/>
    </row>
    <row r="8" spans="1:20">
      <c r="C8" s="23"/>
      <c r="G8" s="54"/>
      <c r="H8" s="54"/>
      <c r="I8" s="54"/>
      <c r="J8" s="54"/>
      <c r="K8" s="54"/>
      <c r="L8" s="54"/>
      <c r="M8" s="54"/>
      <c r="N8" s="54"/>
      <c r="O8" s="20">
        <v>15</v>
      </c>
      <c r="P8" s="18"/>
      <c r="Q8" s="54"/>
      <c r="R8" s="21" t="s">
        <v>13</v>
      </c>
      <c r="S8" s="22"/>
      <c r="T8" s="22"/>
    </row>
    <row r="9" spans="1:20">
      <c r="C9" s="23"/>
      <c r="G9" s="21"/>
      <c r="H9" s="21"/>
      <c r="I9" s="54" t="s">
        <v>14</v>
      </c>
      <c r="J9" s="54"/>
      <c r="K9" s="54"/>
      <c r="L9" s="54"/>
      <c r="M9" s="54"/>
      <c r="N9" s="21"/>
      <c r="O9" s="20" t="s">
        <v>15</v>
      </c>
      <c r="P9" s="18"/>
      <c r="Q9" s="54"/>
      <c r="R9" s="21"/>
      <c r="S9" s="22"/>
      <c r="T9" s="22"/>
    </row>
    <row r="10" spans="1:20">
      <c r="C10" s="23"/>
      <c r="P10" s="18"/>
      <c r="S10" s="22"/>
      <c r="T10" s="22"/>
    </row>
    <row r="11" spans="1:20">
      <c r="C11" s="23"/>
      <c r="H11" s="24"/>
      <c r="I11" s="24"/>
      <c r="J11" s="24"/>
      <c r="K11" s="24"/>
      <c r="L11" s="24"/>
      <c r="M11" s="24"/>
      <c r="N11" s="24"/>
      <c r="P11" s="18"/>
      <c r="S11" s="22"/>
      <c r="T11" s="22"/>
    </row>
    <row r="12" spans="1:20">
      <c r="B12" s="52" t="str">
        <f>"Topics investigated/worked on during week commencing - "&amp;TEXT((C$7+(7*(G12-1))),"DD MMM")&amp;""</f>
        <v>Topics investigated/worked on during week commencing - 10 Oct</v>
      </c>
      <c r="C12" s="52"/>
      <c r="D12" s="52"/>
      <c r="E12" s="25"/>
      <c r="F12" s="21"/>
      <c r="G12" s="25">
        <v>1</v>
      </c>
      <c r="H12" s="26" t="s">
        <v>16</v>
      </c>
      <c r="I12" s="26" t="s">
        <v>17</v>
      </c>
      <c r="J12" s="26" t="s">
        <v>18</v>
      </c>
      <c r="K12" s="26" t="s">
        <v>19</v>
      </c>
      <c r="L12" s="26" t="s">
        <v>20</v>
      </c>
      <c r="M12" s="26" t="s">
        <v>21</v>
      </c>
      <c r="N12" s="26" t="s">
        <v>22</v>
      </c>
      <c r="O12" s="27">
        <f>MATCH($G12+1,G$12:G$1001)</f>
        <v>12</v>
      </c>
      <c r="P12" s="21"/>
      <c r="Q12" s="16"/>
      <c r="R12" s="16"/>
      <c r="S12" s="22"/>
      <c r="T12" s="22"/>
    </row>
    <row r="13" spans="1:20">
      <c r="B13" s="28"/>
      <c r="F13" s="21"/>
      <c r="G13" s="1"/>
      <c r="H13" s="24"/>
      <c r="I13" s="24"/>
      <c r="J13" s="24"/>
      <c r="K13" s="24"/>
      <c r="L13" s="24"/>
      <c r="M13" s="24"/>
      <c r="N13" s="24"/>
      <c r="O13" s="1">
        <f ca="1">SUM(OFFSET(O14,0,0,O12-3,1))</f>
        <v>0</v>
      </c>
      <c r="P13" s="21"/>
      <c r="S13" s="22"/>
      <c r="T13" s="22"/>
    </row>
    <row r="14" spans="1:20" s="14" customFormat="1" ht="12.75" customHeight="1">
      <c r="A14" s="8">
        <v>1</v>
      </c>
      <c r="B14" s="51" t="s">
        <v>32</v>
      </c>
      <c r="C14" s="51"/>
      <c r="D14" s="51"/>
      <c r="E14" s="29">
        <v>0</v>
      </c>
      <c r="F14" s="30"/>
      <c r="H14" s="31"/>
      <c r="I14" s="31"/>
      <c r="J14" s="31"/>
      <c r="K14" s="31"/>
      <c r="L14" s="31"/>
      <c r="M14" s="31"/>
      <c r="N14" s="31"/>
      <c r="O14" s="14">
        <f t="shared" ref="O14:O21" si="0">SUM(H14:N14)</f>
        <v>0</v>
      </c>
      <c r="P14" s="30"/>
      <c r="Q14" s="31"/>
      <c r="R14" s="31"/>
      <c r="S14" s="32">
        <f>IF(LEN(Q14)&gt;1,A14,0)</f>
        <v>0</v>
      </c>
      <c r="T14" s="32">
        <f t="shared" ref="T14:T21" si="1">IF(_xlfn.IFNA(MATCH(S14,S15:S976,0),0)&gt;0,0,S14)</f>
        <v>0</v>
      </c>
    </row>
    <row r="15" spans="1:20" s="14" customFormat="1" ht="12.75" customHeight="1">
      <c r="A15" s="8">
        <v>2</v>
      </c>
      <c r="B15" s="51"/>
      <c r="C15" s="51"/>
      <c r="D15" s="51"/>
      <c r="E15" s="29"/>
      <c r="F15" s="30"/>
      <c r="H15" s="31"/>
      <c r="I15" s="31"/>
      <c r="J15" s="31"/>
      <c r="K15" s="31"/>
      <c r="L15" s="31"/>
      <c r="M15" s="31"/>
      <c r="N15" s="31"/>
      <c r="O15" s="14">
        <f t="shared" si="0"/>
        <v>0</v>
      </c>
      <c r="P15" s="30"/>
      <c r="Q15" s="31"/>
      <c r="R15" s="31"/>
      <c r="S15" s="32">
        <f>IF(LEN(Q15)&gt;1,A15,0)</f>
        <v>0</v>
      </c>
      <c r="T15" s="32">
        <f t="shared" si="1"/>
        <v>0</v>
      </c>
    </row>
    <row r="16" spans="1:20" s="14" customFormat="1" ht="12.75" customHeight="1">
      <c r="A16" s="8">
        <v>3</v>
      </c>
      <c r="B16" s="51" t="s">
        <v>23</v>
      </c>
      <c r="C16" s="51"/>
      <c r="D16" s="51"/>
      <c r="E16" s="29"/>
      <c r="F16" s="30"/>
      <c r="H16" s="31"/>
      <c r="I16" s="31"/>
      <c r="J16" s="31"/>
      <c r="K16" s="31"/>
      <c r="L16" s="31"/>
      <c r="M16" s="31"/>
      <c r="N16" s="31"/>
      <c r="O16" s="14">
        <f t="shared" si="0"/>
        <v>0</v>
      </c>
      <c r="P16" s="30"/>
      <c r="Q16" s="31"/>
      <c r="R16" s="31"/>
      <c r="S16" s="32">
        <f t="shared" ref="S16:S21" si="2">IF(LEN(Q16)&gt;1,A16*10,0)</f>
        <v>0</v>
      </c>
      <c r="T16" s="32">
        <f t="shared" si="1"/>
        <v>0</v>
      </c>
    </row>
    <row r="17" spans="1:20" s="14" customFormat="1" ht="12.75" customHeight="1">
      <c r="A17" s="8">
        <v>4</v>
      </c>
      <c r="B17" s="51" t="s">
        <v>23</v>
      </c>
      <c r="C17" s="51"/>
      <c r="D17" s="51"/>
      <c r="E17" s="29"/>
      <c r="F17" s="30"/>
      <c r="H17" s="31"/>
      <c r="I17" s="31"/>
      <c r="J17" s="31"/>
      <c r="K17" s="31"/>
      <c r="L17" s="31"/>
      <c r="M17" s="31"/>
      <c r="N17" s="31"/>
      <c r="O17" s="14">
        <f t="shared" si="0"/>
        <v>0</v>
      </c>
      <c r="P17" s="30"/>
      <c r="Q17" s="31"/>
      <c r="R17" s="31"/>
      <c r="S17" s="32">
        <f t="shared" si="2"/>
        <v>0</v>
      </c>
      <c r="T17" s="32">
        <f t="shared" si="1"/>
        <v>0</v>
      </c>
    </row>
    <row r="18" spans="1:20" s="14" customFormat="1" ht="12.75" customHeight="1">
      <c r="A18" s="8">
        <v>5</v>
      </c>
      <c r="B18" s="51" t="s">
        <v>23</v>
      </c>
      <c r="C18" s="51"/>
      <c r="D18" s="51"/>
      <c r="E18" s="29"/>
      <c r="F18" s="30"/>
      <c r="H18" s="31"/>
      <c r="I18" s="31"/>
      <c r="J18" s="31"/>
      <c r="K18" s="31"/>
      <c r="L18" s="31"/>
      <c r="M18" s="31"/>
      <c r="N18" s="31"/>
      <c r="O18" s="14">
        <f t="shared" si="0"/>
        <v>0</v>
      </c>
      <c r="P18" s="30"/>
      <c r="Q18" s="31"/>
      <c r="R18" s="31"/>
      <c r="S18" s="32">
        <f t="shared" si="2"/>
        <v>0</v>
      </c>
      <c r="T18" s="32">
        <f t="shared" si="1"/>
        <v>0</v>
      </c>
    </row>
    <row r="19" spans="1:20" s="14" customFormat="1" ht="12.75" customHeight="1">
      <c r="A19" s="8">
        <v>6</v>
      </c>
      <c r="B19" s="51" t="s">
        <v>23</v>
      </c>
      <c r="C19" s="51"/>
      <c r="D19" s="51"/>
      <c r="E19" s="29"/>
      <c r="F19" s="30"/>
      <c r="H19" s="31"/>
      <c r="I19" s="31"/>
      <c r="J19" s="31"/>
      <c r="K19" s="31"/>
      <c r="L19" s="31"/>
      <c r="M19" s="31"/>
      <c r="N19" s="31"/>
      <c r="O19" s="14">
        <f t="shared" si="0"/>
        <v>0</v>
      </c>
      <c r="P19" s="30"/>
      <c r="Q19" s="31"/>
      <c r="R19" s="31"/>
      <c r="S19" s="32">
        <f t="shared" si="2"/>
        <v>0</v>
      </c>
      <c r="T19" s="32">
        <f t="shared" si="1"/>
        <v>0</v>
      </c>
    </row>
    <row r="20" spans="1:20" s="14" customFormat="1" ht="12.75" customHeight="1">
      <c r="A20" s="8">
        <v>7</v>
      </c>
      <c r="B20" s="51" t="s">
        <v>23</v>
      </c>
      <c r="C20" s="51"/>
      <c r="D20" s="51"/>
      <c r="E20" s="29"/>
      <c r="F20" s="30"/>
      <c r="H20" s="31"/>
      <c r="I20" s="31"/>
      <c r="J20" s="31"/>
      <c r="K20" s="31"/>
      <c r="L20" s="31"/>
      <c r="M20" s="31"/>
      <c r="N20" s="31"/>
      <c r="O20" s="14">
        <f t="shared" si="0"/>
        <v>0</v>
      </c>
      <c r="P20" s="30"/>
      <c r="Q20" s="31"/>
      <c r="R20" s="31"/>
      <c r="S20" s="32">
        <f t="shared" si="2"/>
        <v>0</v>
      </c>
      <c r="T20" s="32">
        <f t="shared" si="1"/>
        <v>0</v>
      </c>
    </row>
    <row r="21" spans="1:20" s="14" customFormat="1" ht="12.75" customHeight="1">
      <c r="A21" s="8">
        <v>8</v>
      </c>
      <c r="B21" s="51" t="s">
        <v>23</v>
      </c>
      <c r="C21" s="51"/>
      <c r="D21" s="51"/>
      <c r="E21" s="29"/>
      <c r="F21" s="30"/>
      <c r="H21" s="31"/>
      <c r="I21" s="31"/>
      <c r="J21" s="31"/>
      <c r="K21" s="31"/>
      <c r="L21" s="31"/>
      <c r="M21" s="31"/>
      <c r="N21" s="31"/>
      <c r="O21" s="14">
        <f t="shared" si="0"/>
        <v>0</v>
      </c>
      <c r="P21" s="30"/>
      <c r="Q21" s="31"/>
      <c r="R21" s="31"/>
      <c r="S21" s="32">
        <f t="shared" si="2"/>
        <v>0</v>
      </c>
      <c r="T21" s="32">
        <f t="shared" si="1"/>
        <v>0</v>
      </c>
    </row>
    <row r="22" spans="1:20" s="14" customFormat="1">
      <c r="A22" s="8"/>
      <c r="C22" s="8"/>
      <c r="E22" s="8"/>
      <c r="F22" s="30"/>
      <c r="P22" s="30"/>
      <c r="S22" s="32"/>
      <c r="T22" s="32"/>
    </row>
    <row r="23" spans="1:20" s="14" customFormat="1">
      <c r="A23" s="8"/>
      <c r="B23" s="50" t="str">
        <f>"Topics investigated/worked on during week commencing - "&amp;TEXT((C$7+(7*(G23-1))),"DD MMM")&amp;""</f>
        <v>Topics investigated/worked on during week commencing - 17 Oct</v>
      </c>
      <c r="C23" s="50"/>
      <c r="D23" s="50"/>
      <c r="E23" s="33"/>
      <c r="F23" s="30"/>
      <c r="G23" s="33">
        <f>INDEX(G$11:G1001,MATCH(999,G$11:G22,1))+1</f>
        <v>2</v>
      </c>
      <c r="H23" s="34" t="s">
        <v>16</v>
      </c>
      <c r="I23" s="34" t="s">
        <v>17</v>
      </c>
      <c r="J23" s="34" t="s">
        <v>18</v>
      </c>
      <c r="K23" s="34" t="s">
        <v>19</v>
      </c>
      <c r="L23" s="34" t="s">
        <v>20</v>
      </c>
      <c r="M23" s="34" t="s">
        <v>21</v>
      </c>
      <c r="N23" s="34" t="s">
        <v>22</v>
      </c>
      <c r="O23" s="35">
        <f>IFERROR(MATCH($G23+1,$G23:G$1001,0),20)</f>
        <v>13</v>
      </c>
      <c r="P23" s="30"/>
      <c r="Q23" s="36"/>
      <c r="R23" s="36"/>
      <c r="S23" s="32"/>
      <c r="T23" s="32"/>
    </row>
    <row r="24" spans="1:20" s="14" customFormat="1">
      <c r="A24" s="8"/>
      <c r="B24" s="37"/>
      <c r="C24" s="8"/>
      <c r="E24" s="8"/>
      <c r="F24" s="30"/>
      <c r="G24" s="8"/>
      <c r="H24" s="38"/>
      <c r="I24" s="38"/>
      <c r="J24" s="38"/>
      <c r="K24" s="38"/>
      <c r="L24" s="38"/>
      <c r="M24" s="38"/>
      <c r="N24" s="38"/>
      <c r="O24" s="8">
        <f ca="1">SUM(OFFSET(O25,0,0,O23-3,1))</f>
        <v>0</v>
      </c>
      <c r="P24" s="30"/>
      <c r="S24" s="32"/>
      <c r="T24" s="32"/>
    </row>
    <row r="25" spans="1:20" s="14" customFormat="1">
      <c r="A25" s="8">
        <v>1</v>
      </c>
      <c r="B25" s="48" t="str">
        <f>IF(MATCH(A25,A$14:A24,1)&gt;0,INDEX(B$14:B24,MATCH(A25,A$14:A24,1))," ")</f>
        <v>CX02 Process Analysis</v>
      </c>
      <c r="C25" s="48"/>
      <c r="D25" s="48"/>
      <c r="E25" s="39">
        <f>IF(MATCH(A25,$A$14:$A24,1)&gt;0,INDEX($E$14:$E24,MATCH($A25,$A$14:$A24,1))," ")</f>
        <v>0</v>
      </c>
      <c r="F25" s="30"/>
      <c r="H25" s="31"/>
      <c r="I25" s="31"/>
      <c r="J25" s="31"/>
      <c r="K25" s="31"/>
      <c r="L25" s="31"/>
      <c r="M25" s="31"/>
      <c r="N25" s="31"/>
      <c r="O25" s="14">
        <f t="shared" ref="O25:O32" si="3">SUM(H25:N25)</f>
        <v>0</v>
      </c>
      <c r="P25" s="30"/>
      <c r="Q25" s="31"/>
      <c r="R25" s="31"/>
      <c r="S25" s="32">
        <f>IF(LEN(Q25)&gt;1,A25,0)</f>
        <v>0</v>
      </c>
      <c r="T25" s="32">
        <f t="shared" ref="T25:T32" si="4">IF(_xlfn.IFNA(MATCH(S25,S26:S987,0),0)&gt;0,0,S25)</f>
        <v>0</v>
      </c>
    </row>
    <row r="26" spans="1:20" s="14" customFormat="1">
      <c r="A26" s="8">
        <v>2</v>
      </c>
      <c r="B26" s="48">
        <f>IF(MATCH(A26,A$14:A25,1)&gt;0,INDEX(B$14:B25,MATCH(A26,A$14:A25,1))," ")</f>
        <v>0</v>
      </c>
      <c r="C26" s="48"/>
      <c r="D26" s="48"/>
      <c r="E26" s="39">
        <f>IF(MATCH(A26,$A$14:$A25,1)&gt;0,INDEX($E$14:$E25,MATCH($A26,$A$14:$A25,1))," ")</f>
        <v>0</v>
      </c>
      <c r="F26" s="30"/>
      <c r="H26" s="31"/>
      <c r="I26" s="31"/>
      <c r="J26" s="31"/>
      <c r="K26" s="31"/>
      <c r="L26" s="31"/>
      <c r="M26" s="31"/>
      <c r="N26" s="31"/>
      <c r="O26" s="14">
        <f t="shared" si="3"/>
        <v>0</v>
      </c>
      <c r="P26" s="30"/>
      <c r="Q26" s="31"/>
      <c r="R26" s="31"/>
      <c r="S26" s="32">
        <f>IF(LEN(Q26)&gt;1,A26,0)</f>
        <v>0</v>
      </c>
      <c r="T26" s="32">
        <f t="shared" si="4"/>
        <v>0</v>
      </c>
    </row>
    <row r="27" spans="1:20" s="14" customFormat="1">
      <c r="A27" s="8">
        <v>3</v>
      </c>
      <c r="B27" s="48" t="str">
        <f>IF(MATCH(A27,A$14:A26,1)&gt;0,INDEX(B$14:B26,MATCH(A27,A$14:A26,1))," ")</f>
        <v xml:space="preserve"> </v>
      </c>
      <c r="C27" s="48"/>
      <c r="D27" s="48"/>
      <c r="E27" s="39">
        <f>IF(MATCH(A27,$A$14:$A26,1)&gt;0,INDEX($E$14:$E26,MATCH($A27,$A$14:$A26,1))," ")</f>
        <v>0</v>
      </c>
      <c r="F27" s="30"/>
      <c r="H27" s="31"/>
      <c r="I27" s="31"/>
      <c r="J27" s="31"/>
      <c r="K27" s="31"/>
      <c r="L27" s="31"/>
      <c r="M27" s="31"/>
      <c r="N27" s="31"/>
      <c r="O27" s="14">
        <f t="shared" si="3"/>
        <v>0</v>
      </c>
      <c r="P27" s="30"/>
      <c r="Q27" s="31"/>
      <c r="R27" s="31"/>
      <c r="S27" s="32">
        <f t="shared" ref="S27:S32" si="5">IF(LEN(Q27)&gt;1,A27*10,0)</f>
        <v>0</v>
      </c>
      <c r="T27" s="32">
        <f t="shared" si="4"/>
        <v>0</v>
      </c>
    </row>
    <row r="28" spans="1:20" s="14" customFormat="1">
      <c r="A28" s="8">
        <v>4</v>
      </c>
      <c r="B28" s="48" t="str">
        <f>IF(MATCH(A28,A$14:A27,1)&gt;0,INDEX(B$14:B27,MATCH(A28,A$14:A27,1))," ")</f>
        <v xml:space="preserve"> </v>
      </c>
      <c r="C28" s="48"/>
      <c r="D28" s="48"/>
      <c r="E28" s="39">
        <f>IF(MATCH(A28,$A$14:$A27,1)&gt;0,INDEX($E$14:$E27,MATCH($A28,$A$14:$A27,1))," ")</f>
        <v>0</v>
      </c>
      <c r="F28" s="30"/>
      <c r="H28" s="31"/>
      <c r="I28" s="31"/>
      <c r="J28" s="31"/>
      <c r="K28" s="31"/>
      <c r="L28" s="31"/>
      <c r="M28" s="31"/>
      <c r="N28" s="31"/>
      <c r="O28" s="14">
        <f t="shared" si="3"/>
        <v>0</v>
      </c>
      <c r="P28" s="30"/>
      <c r="Q28" s="31"/>
      <c r="R28" s="31"/>
      <c r="S28" s="32">
        <f t="shared" si="5"/>
        <v>0</v>
      </c>
      <c r="T28" s="32">
        <f t="shared" si="4"/>
        <v>0</v>
      </c>
    </row>
    <row r="29" spans="1:20" s="14" customFormat="1">
      <c r="A29" s="8">
        <v>5</v>
      </c>
      <c r="B29" s="48" t="str">
        <f>IF(MATCH(A29,A$14:A28,1)&gt;0,INDEX(B$14:B28,MATCH(A29,A$14:A28,1))," ")</f>
        <v xml:space="preserve"> </v>
      </c>
      <c r="C29" s="48"/>
      <c r="D29" s="48"/>
      <c r="E29" s="39">
        <f>IF(MATCH(A29,$A$14:$A28,1)&gt;0,INDEX($E$14:$E28,MATCH($A29,$A$14:$A28,1))," ")</f>
        <v>0</v>
      </c>
      <c r="F29" s="30"/>
      <c r="H29" s="31"/>
      <c r="I29" s="31"/>
      <c r="J29" s="31"/>
      <c r="K29" s="31"/>
      <c r="L29" s="31"/>
      <c r="M29" s="31"/>
      <c r="N29" s="31"/>
      <c r="O29" s="14">
        <f t="shared" si="3"/>
        <v>0</v>
      </c>
      <c r="P29" s="30"/>
      <c r="Q29" s="31"/>
      <c r="R29" s="31"/>
      <c r="S29" s="32">
        <f t="shared" si="5"/>
        <v>0</v>
      </c>
      <c r="T29" s="32">
        <f t="shared" si="4"/>
        <v>0</v>
      </c>
    </row>
    <row r="30" spans="1:20" s="14" customFormat="1">
      <c r="A30" s="8">
        <v>6</v>
      </c>
      <c r="B30" s="48" t="str">
        <f>IF(MATCH(A30,A$14:A29,1)&gt;0,INDEX(B$14:B29,MATCH(A30,A$14:A29,1))," ")</f>
        <v xml:space="preserve"> </v>
      </c>
      <c r="C30" s="48"/>
      <c r="D30" s="48"/>
      <c r="E30" s="39">
        <f>IF(MATCH(A30,$A$14:$A29,1)&gt;0,INDEX($E$14:$E29,MATCH($A30,$A$14:$A29,1))," ")</f>
        <v>0</v>
      </c>
      <c r="F30" s="30"/>
      <c r="H30" s="31"/>
      <c r="I30" s="31"/>
      <c r="J30" s="31"/>
      <c r="K30" s="31"/>
      <c r="L30" s="31"/>
      <c r="M30" s="31"/>
      <c r="N30" s="31"/>
      <c r="O30" s="14">
        <f t="shared" si="3"/>
        <v>0</v>
      </c>
      <c r="P30" s="30"/>
      <c r="Q30" s="31"/>
      <c r="R30" s="31"/>
      <c r="S30" s="32">
        <f t="shared" si="5"/>
        <v>0</v>
      </c>
      <c r="T30" s="32">
        <f t="shared" si="4"/>
        <v>0</v>
      </c>
    </row>
    <row r="31" spans="1:20" s="14" customFormat="1">
      <c r="A31" s="8">
        <v>7</v>
      </c>
      <c r="B31" s="48" t="str">
        <f>IF(MATCH(A31,A$14:A30,1)&gt;0,INDEX(B$14:B30,MATCH(A31,A$14:A30,1))," ")</f>
        <v xml:space="preserve"> </v>
      </c>
      <c r="C31" s="48"/>
      <c r="D31" s="48"/>
      <c r="E31" s="39">
        <f>IF(MATCH(A31,$A$14:$A30,1)&gt;0,INDEX($E$14:$E30,MATCH($A31,$A$14:$A30,1))," ")</f>
        <v>0</v>
      </c>
      <c r="F31" s="30"/>
      <c r="H31" s="31"/>
      <c r="I31" s="31"/>
      <c r="J31" s="31"/>
      <c r="K31" s="31"/>
      <c r="L31" s="31"/>
      <c r="M31" s="31"/>
      <c r="N31" s="31"/>
      <c r="O31" s="14">
        <f t="shared" si="3"/>
        <v>0</v>
      </c>
      <c r="P31" s="30"/>
      <c r="Q31" s="31"/>
      <c r="R31" s="31"/>
      <c r="S31" s="32">
        <f t="shared" si="5"/>
        <v>0</v>
      </c>
      <c r="T31" s="32">
        <f t="shared" si="4"/>
        <v>0</v>
      </c>
    </row>
    <row r="32" spans="1:20" s="14" customFormat="1">
      <c r="A32" s="8">
        <v>8</v>
      </c>
      <c r="B32" s="48" t="str">
        <f>IF(MATCH(A32,A$14:A31,1)&gt;0,INDEX(B$14:B31,MATCH(A32,A$14:A31,1))," ")</f>
        <v xml:space="preserve"> </v>
      </c>
      <c r="C32" s="48"/>
      <c r="D32" s="48"/>
      <c r="E32" s="39">
        <f>IF(MATCH(A32,$A$14:$A31,1)&gt;0,INDEX($E$14:$E31,MATCH($A32,$A$14:$A31,1))," ")</f>
        <v>0</v>
      </c>
      <c r="F32" s="30"/>
      <c r="H32" s="31"/>
      <c r="I32" s="31"/>
      <c r="J32" s="31"/>
      <c r="K32" s="31"/>
      <c r="L32" s="31"/>
      <c r="M32" s="31"/>
      <c r="N32" s="31"/>
      <c r="O32" s="14">
        <f t="shared" si="3"/>
        <v>0</v>
      </c>
      <c r="P32" s="30"/>
      <c r="Q32" s="31"/>
      <c r="R32" s="31"/>
      <c r="S32" s="32">
        <f t="shared" si="5"/>
        <v>0</v>
      </c>
      <c r="T32" s="32">
        <f t="shared" si="4"/>
        <v>0</v>
      </c>
    </row>
    <row r="33" spans="1:20" s="14" customFormat="1">
      <c r="A33" s="8"/>
      <c r="C33" s="8"/>
      <c r="E33" s="8"/>
      <c r="F33" s="30"/>
      <c r="P33" s="30"/>
      <c r="S33" s="32"/>
      <c r="T33" s="32"/>
    </row>
    <row r="34" spans="1:20" s="14" customFormat="1">
      <c r="A34" s="8"/>
      <c r="C34" s="8"/>
      <c r="E34" s="8"/>
      <c r="F34" s="30"/>
      <c r="P34" s="30"/>
      <c r="S34" s="32"/>
      <c r="T34" s="32"/>
    </row>
    <row r="35" spans="1:20" s="14" customFormat="1">
      <c r="A35" s="8"/>
      <c r="B35" s="50" t="str">
        <f>"Topics investigated/worked on during week commencing - "&amp;TEXT((C$7+(7*(G35-1))),"DD MMM")&amp;""</f>
        <v>Topics investigated/worked on during week commencing - 24 Oct</v>
      </c>
      <c r="C35" s="50"/>
      <c r="D35" s="50"/>
      <c r="E35" s="33"/>
      <c r="F35" s="30"/>
      <c r="G35" s="33">
        <f>INDEX(G$11:G1013,MATCH(999,G$11:G34,1))+1</f>
        <v>3</v>
      </c>
      <c r="H35" s="34" t="s">
        <v>16</v>
      </c>
      <c r="I35" s="34" t="s">
        <v>17</v>
      </c>
      <c r="J35" s="34" t="s">
        <v>18</v>
      </c>
      <c r="K35" s="34" t="s">
        <v>19</v>
      </c>
      <c r="L35" s="34" t="s">
        <v>20</v>
      </c>
      <c r="M35" s="34" t="s">
        <v>21</v>
      </c>
      <c r="N35" s="34" t="s">
        <v>22</v>
      </c>
      <c r="O35" s="35">
        <f>IFERROR(MATCH($G35+1,$G35:G$1001,0),20)</f>
        <v>12</v>
      </c>
      <c r="P35" s="30"/>
      <c r="Q35" s="36"/>
      <c r="R35" s="36"/>
      <c r="S35" s="32"/>
      <c r="T35" s="32"/>
    </row>
    <row r="36" spans="1:20" s="14" customFormat="1">
      <c r="A36" s="8"/>
      <c r="B36" s="37"/>
      <c r="C36" s="8"/>
      <c r="E36" s="8"/>
      <c r="F36" s="30"/>
      <c r="G36" s="8"/>
      <c r="H36" s="38"/>
      <c r="I36" s="38"/>
      <c r="J36" s="38"/>
      <c r="K36" s="38"/>
      <c r="L36" s="38"/>
      <c r="M36" s="38"/>
      <c r="N36" s="38"/>
      <c r="O36" s="8">
        <f ca="1">SUM(OFFSET(O37,0,0,O35-3,1))</f>
        <v>0</v>
      </c>
      <c r="P36" s="30"/>
      <c r="S36" s="32"/>
      <c r="T36" s="32"/>
    </row>
    <row r="37" spans="1:20" s="14" customFormat="1">
      <c r="A37" s="8">
        <v>1</v>
      </c>
      <c r="B37" s="48" t="str">
        <f>IF(MATCH(A37,A$14:A36,1)&gt;0,INDEX(B$14:B36,MATCH(A37,A$14:A36,1))," ")</f>
        <v>CX02 Process Analysis</v>
      </c>
      <c r="C37" s="48"/>
      <c r="D37" s="48"/>
      <c r="E37" s="39">
        <f>IF(MATCH(A37,$A$14:$A36,1)&gt;0,INDEX($E$14:$E36,MATCH($A37,$A$14:$A36,1))," ")</f>
        <v>0</v>
      </c>
      <c r="F37" s="30"/>
      <c r="H37" s="31"/>
      <c r="I37" s="31"/>
      <c r="J37" s="31"/>
      <c r="K37" s="31"/>
      <c r="L37" s="31"/>
      <c r="M37" s="31"/>
      <c r="N37" s="31"/>
      <c r="O37" s="31">
        <f t="shared" ref="O37:O44" si="6">SUM(H37:N37)</f>
        <v>0</v>
      </c>
      <c r="P37" s="30"/>
      <c r="Q37" s="31"/>
      <c r="R37" s="31"/>
      <c r="S37" s="32">
        <f>IF(LEN(Q37)&gt;1,A37,0)</f>
        <v>0</v>
      </c>
      <c r="T37" s="32">
        <f t="shared" ref="T37:T44" si="7">IF(_xlfn.IFNA(MATCH(S37,S38:S999,0),0)&gt;0,0,S37)</f>
        <v>0</v>
      </c>
    </row>
    <row r="38" spans="1:20" s="14" customFormat="1">
      <c r="A38" s="8">
        <v>2</v>
      </c>
      <c r="B38" s="48">
        <f>IF(MATCH(A38,A$14:A37,1)&gt;0,INDEX(B$14:B37,MATCH(A38,A$14:A37,1))," ")</f>
        <v>0</v>
      </c>
      <c r="C38" s="48"/>
      <c r="D38" s="48"/>
      <c r="E38" s="39">
        <f>IF(MATCH(A38,$A$14:$A37,1)&gt;0,INDEX($E$14:$E37,MATCH($A38,$A$14:$A37,1))," ")</f>
        <v>0</v>
      </c>
      <c r="F38" s="30"/>
      <c r="H38" s="31"/>
      <c r="I38" s="31"/>
      <c r="J38" s="31"/>
      <c r="K38" s="31"/>
      <c r="L38" s="31"/>
      <c r="M38" s="31"/>
      <c r="N38" s="31"/>
      <c r="O38" s="31">
        <f t="shared" si="6"/>
        <v>0</v>
      </c>
      <c r="P38" s="30"/>
      <c r="Q38" s="31"/>
      <c r="R38" s="31"/>
      <c r="S38" s="32">
        <f>IF(LEN(Q38)&gt;1,A38,0)</f>
        <v>0</v>
      </c>
      <c r="T38" s="32">
        <f t="shared" si="7"/>
        <v>0</v>
      </c>
    </row>
    <row r="39" spans="1:20" s="14" customFormat="1">
      <c r="A39" s="8">
        <v>3</v>
      </c>
      <c r="B39" s="48" t="str">
        <f>IF(MATCH(A39,A$14:A38,1)&gt;0,INDEX(B$14:B38,MATCH(A39,A$14:A38,1))," ")</f>
        <v xml:space="preserve"> </v>
      </c>
      <c r="C39" s="48"/>
      <c r="D39" s="48"/>
      <c r="E39" s="39">
        <f>IF(MATCH(A39,$A$14:$A38,1)&gt;0,INDEX($E$14:$E38,MATCH($A39,$A$14:$A38,1))," ")</f>
        <v>0</v>
      </c>
      <c r="F39" s="30"/>
      <c r="H39" s="31"/>
      <c r="I39" s="31"/>
      <c r="J39" s="31"/>
      <c r="K39" s="31"/>
      <c r="L39" s="31"/>
      <c r="M39" s="31"/>
      <c r="N39" s="31"/>
      <c r="O39" s="31">
        <f t="shared" si="6"/>
        <v>0</v>
      </c>
      <c r="P39" s="30"/>
      <c r="Q39" s="31"/>
      <c r="R39" s="31"/>
      <c r="S39" s="32">
        <f t="shared" ref="S39:S44" si="8">IF(LEN(Q39)&gt;1,A39*10,0)</f>
        <v>0</v>
      </c>
      <c r="T39" s="32">
        <f t="shared" si="7"/>
        <v>0</v>
      </c>
    </row>
    <row r="40" spans="1:20" s="14" customFormat="1">
      <c r="A40" s="8">
        <v>4</v>
      </c>
      <c r="B40" s="48" t="str">
        <f>IF(MATCH(A40,A$14:A39,1)&gt;0,INDEX(B$14:B39,MATCH(A40,A$14:A39,1))," ")</f>
        <v xml:space="preserve"> </v>
      </c>
      <c r="C40" s="48"/>
      <c r="D40" s="48"/>
      <c r="E40" s="39">
        <f>IF(MATCH(A40,$A$14:$A39,1)&gt;0,INDEX($E$14:$E39,MATCH($A40,$A$14:$A39,1))," ")</f>
        <v>0</v>
      </c>
      <c r="F40" s="30"/>
      <c r="H40" s="31"/>
      <c r="I40" s="31"/>
      <c r="J40" s="31"/>
      <c r="K40" s="31"/>
      <c r="L40" s="31"/>
      <c r="M40" s="31"/>
      <c r="N40" s="31"/>
      <c r="O40" s="31">
        <f t="shared" si="6"/>
        <v>0</v>
      </c>
      <c r="P40" s="30"/>
      <c r="Q40" s="31"/>
      <c r="R40" s="31"/>
      <c r="S40" s="32">
        <f t="shared" si="8"/>
        <v>0</v>
      </c>
      <c r="T40" s="32">
        <f t="shared" si="7"/>
        <v>0</v>
      </c>
    </row>
    <row r="41" spans="1:20" s="14" customFormat="1">
      <c r="A41" s="8">
        <v>5</v>
      </c>
      <c r="B41" s="48" t="str">
        <f>IF(MATCH(A41,A$14:A40,1)&gt;0,INDEX(B$14:B40,MATCH(A41,A$14:A40,1))," ")</f>
        <v xml:space="preserve"> </v>
      </c>
      <c r="C41" s="48"/>
      <c r="D41" s="48"/>
      <c r="E41" s="39">
        <f>IF(MATCH(A41,$A$14:$A40,1)&gt;0,INDEX($E$14:$E40,MATCH($A41,$A$14:$A40,1))," ")</f>
        <v>0</v>
      </c>
      <c r="F41" s="30"/>
      <c r="H41" s="31"/>
      <c r="I41" s="31"/>
      <c r="J41" s="31"/>
      <c r="K41" s="31"/>
      <c r="L41" s="31"/>
      <c r="M41" s="31"/>
      <c r="N41" s="31"/>
      <c r="O41" s="31">
        <f t="shared" si="6"/>
        <v>0</v>
      </c>
      <c r="P41" s="30"/>
      <c r="Q41" s="31"/>
      <c r="R41" s="31"/>
      <c r="S41" s="32">
        <f t="shared" si="8"/>
        <v>0</v>
      </c>
      <c r="T41" s="32">
        <f t="shared" si="7"/>
        <v>0</v>
      </c>
    </row>
    <row r="42" spans="1:20" s="14" customFormat="1">
      <c r="A42" s="8">
        <v>6</v>
      </c>
      <c r="B42" s="48" t="str">
        <f>IF(MATCH(A42,A$14:A41,1)&gt;0,INDEX(B$14:B41,MATCH(A42,A$14:A41,1))," ")</f>
        <v xml:space="preserve"> </v>
      </c>
      <c r="C42" s="48"/>
      <c r="D42" s="48"/>
      <c r="E42" s="39">
        <f>IF(MATCH(A42,$A$14:$A41,1)&gt;0,INDEX($E$14:$E41,MATCH($A42,$A$14:$A41,1))," ")</f>
        <v>0</v>
      </c>
      <c r="F42" s="30"/>
      <c r="H42" s="31"/>
      <c r="I42" s="31"/>
      <c r="J42" s="31"/>
      <c r="K42" s="31"/>
      <c r="L42" s="31"/>
      <c r="M42" s="31"/>
      <c r="N42" s="31"/>
      <c r="O42" s="31">
        <f t="shared" si="6"/>
        <v>0</v>
      </c>
      <c r="P42" s="30"/>
      <c r="Q42" s="31"/>
      <c r="R42" s="31"/>
      <c r="S42" s="32">
        <f t="shared" si="8"/>
        <v>0</v>
      </c>
      <c r="T42" s="32">
        <f t="shared" si="7"/>
        <v>0</v>
      </c>
    </row>
    <row r="43" spans="1:20" s="14" customFormat="1">
      <c r="A43" s="8">
        <v>7</v>
      </c>
      <c r="B43" s="48" t="str">
        <f>IF(MATCH(A43,A$14:A42,1)&gt;0,INDEX(B$14:B42,MATCH(A43,A$14:A42,1))," ")</f>
        <v xml:space="preserve"> </v>
      </c>
      <c r="C43" s="48"/>
      <c r="D43" s="48"/>
      <c r="E43" s="39">
        <f>IF(MATCH(A43,$A$14:$A42,1)&gt;0,INDEX($E$14:$E42,MATCH($A43,$A$14:$A42,1))," ")</f>
        <v>0</v>
      </c>
      <c r="F43" s="30"/>
      <c r="H43" s="31"/>
      <c r="I43" s="31"/>
      <c r="J43" s="31"/>
      <c r="K43" s="31"/>
      <c r="L43" s="31"/>
      <c r="M43" s="31"/>
      <c r="N43" s="31"/>
      <c r="O43" s="31">
        <f t="shared" si="6"/>
        <v>0</v>
      </c>
      <c r="P43" s="30"/>
      <c r="Q43" s="31"/>
      <c r="R43" s="31"/>
      <c r="S43" s="32">
        <f t="shared" si="8"/>
        <v>0</v>
      </c>
      <c r="T43" s="32">
        <f t="shared" si="7"/>
        <v>0</v>
      </c>
    </row>
    <row r="44" spans="1:20" s="14" customFormat="1">
      <c r="A44" s="8">
        <v>8</v>
      </c>
      <c r="B44" s="48" t="str">
        <f>IF(MATCH(A44,A$14:A43,1)&gt;0,INDEX(B$14:B43,MATCH(A44,A$14:A43,1))," ")</f>
        <v xml:space="preserve"> </v>
      </c>
      <c r="C44" s="48"/>
      <c r="D44" s="48"/>
      <c r="E44" s="39">
        <f>IF(MATCH(A44,$A$14:$A43,1)&gt;0,INDEX($E$14:$E43,MATCH($A44,$A$14:$A43,1))," ")</f>
        <v>0</v>
      </c>
      <c r="F44" s="30"/>
      <c r="H44" s="31"/>
      <c r="I44" s="31"/>
      <c r="J44" s="31"/>
      <c r="K44" s="31"/>
      <c r="L44" s="31"/>
      <c r="M44" s="31"/>
      <c r="N44" s="31"/>
      <c r="O44" s="31">
        <f t="shared" si="6"/>
        <v>0</v>
      </c>
      <c r="P44" s="30"/>
      <c r="Q44" s="31"/>
      <c r="R44" s="31"/>
      <c r="S44" s="32">
        <f t="shared" si="8"/>
        <v>0</v>
      </c>
      <c r="T44" s="32">
        <f t="shared" si="7"/>
        <v>0</v>
      </c>
    </row>
    <row r="45" spans="1:20" s="14" customFormat="1">
      <c r="A45" s="8"/>
      <c r="B45" s="31"/>
      <c r="C45" s="40"/>
      <c r="D45" s="31"/>
      <c r="E45" s="40"/>
      <c r="F45" s="30"/>
      <c r="P45" s="30"/>
      <c r="S45" s="32"/>
      <c r="T45" s="32">
        <f>_xlfn.IFNA(MATCH(S45,T46:T1007,0),0)</f>
        <v>3</v>
      </c>
    </row>
    <row r="46" spans="1:20" s="14" customFormat="1">
      <c r="A46" s="8"/>
      <c r="B46" s="50" t="str">
        <f>"Topics investigated/worked on during week commencing - "&amp;TEXT((C$7+(7*(G46-1))),"DD MMM")&amp;""</f>
        <v>Topics investigated/worked on during week commencing - 31 Oct</v>
      </c>
      <c r="C46" s="50"/>
      <c r="D46" s="50"/>
      <c r="E46" s="33"/>
      <c r="F46" s="30"/>
      <c r="G46" s="33">
        <f>INDEX(G$11:G1024,MATCH(999,G$11:G45,1))+1</f>
        <v>4</v>
      </c>
      <c r="H46" s="34" t="s">
        <v>16</v>
      </c>
      <c r="I46" s="34" t="s">
        <v>17</v>
      </c>
      <c r="J46" s="34" t="s">
        <v>18</v>
      </c>
      <c r="K46" s="34" t="s">
        <v>19</v>
      </c>
      <c r="L46" s="34" t="s">
        <v>20</v>
      </c>
      <c r="M46" s="34" t="s">
        <v>21</v>
      </c>
      <c r="N46" s="34" t="s">
        <v>22</v>
      </c>
      <c r="O46" s="35">
        <f>IFERROR(MATCH($G46+1,$G46:G$1001,0),20)</f>
        <v>14</v>
      </c>
      <c r="P46" s="30"/>
      <c r="Q46" s="36"/>
      <c r="R46" s="36"/>
      <c r="S46" s="32"/>
      <c r="T46" s="32">
        <f>_xlfn.IFNA(MATCH(S46,T47:T1008,0),0)</f>
        <v>2</v>
      </c>
    </row>
    <row r="47" spans="1:20" s="14" customFormat="1">
      <c r="A47" s="8"/>
      <c r="B47" s="37"/>
      <c r="C47" s="8"/>
      <c r="E47" s="8"/>
      <c r="F47" s="30"/>
      <c r="G47" s="8"/>
      <c r="H47" s="38"/>
      <c r="I47" s="38"/>
      <c r="J47" s="38"/>
      <c r="K47" s="38"/>
      <c r="L47" s="38"/>
      <c r="M47" s="38"/>
      <c r="N47" s="38"/>
      <c r="O47" s="8">
        <f ca="1">SUM(OFFSET(O48,0,0,O46-3,1))</f>
        <v>0</v>
      </c>
      <c r="P47" s="30"/>
      <c r="S47" s="32"/>
      <c r="T47" s="32">
        <f>_xlfn.IFNA(MATCH(S47,T48:T1009,0),0)</f>
        <v>1</v>
      </c>
    </row>
    <row r="48" spans="1:20" s="14" customFormat="1">
      <c r="A48" s="8">
        <v>1</v>
      </c>
      <c r="B48" s="48" t="str">
        <f>IF(MATCH(A48,A$14:A47,1)&gt;0,INDEX(B$14:B47,MATCH(A48,A$14:A47,1))," ")</f>
        <v>CX02 Process Analysis</v>
      </c>
      <c r="C48" s="48"/>
      <c r="D48" s="48"/>
      <c r="E48" s="39">
        <f>IF(MATCH(A48,$A$14:$A47,1)&gt;0,INDEX($E$14:$E47,MATCH($A48,$A$14:$A47,1))," ")</f>
        <v>0</v>
      </c>
      <c r="F48" s="30"/>
      <c r="H48" s="31"/>
      <c r="I48" s="31"/>
      <c r="J48" s="31"/>
      <c r="K48" s="31"/>
      <c r="L48" s="31"/>
      <c r="M48" s="31"/>
      <c r="N48" s="31"/>
      <c r="O48" s="31">
        <f t="shared" ref="O48:O55" si="9">SUM(H48:N48)</f>
        <v>0</v>
      </c>
      <c r="P48" s="30"/>
      <c r="Q48" s="31"/>
      <c r="R48" s="31"/>
      <c r="S48" s="32">
        <f>IF(LEN(Q48)&gt;1,A48,0)</f>
        <v>0</v>
      </c>
      <c r="T48" s="32">
        <f t="shared" ref="T48:T55" si="10">IF(_xlfn.IFNA(MATCH(S48,S49:S1010,0),0)&gt;0,0,S48)</f>
        <v>0</v>
      </c>
    </row>
    <row r="49" spans="1:20" s="14" customFormat="1">
      <c r="A49" s="8">
        <v>2</v>
      </c>
      <c r="B49" s="48">
        <f>IF(MATCH(A49,A$14:A48,1)&gt;0,INDEX(B$14:B48,MATCH(A49,A$14:A48,1))," ")</f>
        <v>0</v>
      </c>
      <c r="C49" s="48"/>
      <c r="D49" s="48"/>
      <c r="E49" s="39">
        <f>IF(MATCH(A49,$A$14:$A48,1)&gt;0,INDEX($E$14:$E48,MATCH($A49,$A$14:$A48,1))," ")</f>
        <v>0</v>
      </c>
      <c r="F49" s="30"/>
      <c r="H49" s="31"/>
      <c r="I49" s="31"/>
      <c r="J49" s="31"/>
      <c r="K49" s="31"/>
      <c r="L49" s="31"/>
      <c r="M49" s="31"/>
      <c r="N49" s="31"/>
      <c r="O49" s="31">
        <f t="shared" si="9"/>
        <v>0</v>
      </c>
      <c r="P49" s="30"/>
      <c r="Q49" s="31" t="s">
        <v>24</v>
      </c>
      <c r="R49" s="31"/>
      <c r="S49" s="32">
        <f>IF(LEN(Q49)&gt;1,A49,0)</f>
        <v>2</v>
      </c>
      <c r="T49" s="32">
        <f t="shared" si="10"/>
        <v>0</v>
      </c>
    </row>
    <row r="50" spans="1:20" s="14" customFormat="1">
      <c r="A50" s="8">
        <v>3</v>
      </c>
      <c r="B50" s="48" t="str">
        <f>IF(MATCH(A50,A$14:A49,1)&gt;0,INDEX(B$14:B49,MATCH(A50,A$14:A49,1))," ")</f>
        <v xml:space="preserve"> </v>
      </c>
      <c r="C50" s="48"/>
      <c r="D50" s="48"/>
      <c r="E50" s="39">
        <f>IF(MATCH(A50,$A$14:$A49,1)&gt;0,INDEX($E$14:$E49,MATCH($A50,$A$14:$A49,1))," ")</f>
        <v>0</v>
      </c>
      <c r="F50" s="30"/>
      <c r="H50" s="31"/>
      <c r="I50" s="31"/>
      <c r="J50" s="31"/>
      <c r="K50" s="31"/>
      <c r="L50" s="31"/>
      <c r="M50" s="31"/>
      <c r="N50" s="31"/>
      <c r="O50" s="31">
        <f t="shared" si="9"/>
        <v>0</v>
      </c>
      <c r="P50" s="30"/>
      <c r="Q50" s="31"/>
      <c r="R50" s="31"/>
      <c r="S50" s="32">
        <f t="shared" ref="S50:S55" si="11">IF(LEN(Q50)&gt;1,A50*10,0)</f>
        <v>0</v>
      </c>
      <c r="T50" s="32">
        <f t="shared" si="10"/>
        <v>0</v>
      </c>
    </row>
    <row r="51" spans="1:20" s="14" customFormat="1">
      <c r="A51" s="8">
        <v>4</v>
      </c>
      <c r="B51" s="48" t="str">
        <f>IF(MATCH(A51,A$14:A50,1)&gt;0,INDEX(B$14:B50,MATCH(A51,A$14:A50,1))," ")</f>
        <v xml:space="preserve"> </v>
      </c>
      <c r="C51" s="48"/>
      <c r="D51" s="48"/>
      <c r="E51" s="39">
        <f>IF(MATCH(A51,$A$14:$A50,1)&gt;0,INDEX($E$14:$E50,MATCH($A51,$A$14:$A50,1))," ")</f>
        <v>0</v>
      </c>
      <c r="F51" s="30"/>
      <c r="H51" s="31"/>
      <c r="I51" s="31"/>
      <c r="J51" s="31"/>
      <c r="K51" s="31"/>
      <c r="L51" s="31"/>
      <c r="M51" s="31"/>
      <c r="N51" s="31"/>
      <c r="O51" s="31">
        <f t="shared" si="9"/>
        <v>0</v>
      </c>
      <c r="P51" s="30"/>
      <c r="Q51" s="31"/>
      <c r="R51" s="31"/>
      <c r="S51" s="32">
        <f t="shared" si="11"/>
        <v>0</v>
      </c>
      <c r="T51" s="32">
        <f t="shared" si="10"/>
        <v>0</v>
      </c>
    </row>
    <row r="52" spans="1:20" s="14" customFormat="1">
      <c r="A52" s="8">
        <v>5</v>
      </c>
      <c r="B52" s="48" t="str">
        <f>IF(MATCH(A52,A$14:A51,1)&gt;0,INDEX(B$14:B51,MATCH(A52,A$14:A51,1))," ")</f>
        <v xml:space="preserve"> </v>
      </c>
      <c r="C52" s="48"/>
      <c r="D52" s="48"/>
      <c r="E52" s="39">
        <f>IF(MATCH(A52,$A$14:$A51,1)&gt;0,INDEX($E$14:$E51,MATCH($A52,$A$14:$A51,1))," ")</f>
        <v>0</v>
      </c>
      <c r="F52" s="30"/>
      <c r="H52" s="31"/>
      <c r="I52" s="31"/>
      <c r="J52" s="31"/>
      <c r="K52" s="31"/>
      <c r="L52" s="31"/>
      <c r="M52" s="31"/>
      <c r="N52" s="31"/>
      <c r="O52" s="31">
        <f t="shared" si="9"/>
        <v>0</v>
      </c>
      <c r="P52" s="30"/>
      <c r="Q52" s="31"/>
      <c r="R52" s="31"/>
      <c r="S52" s="32">
        <f t="shared" si="11"/>
        <v>0</v>
      </c>
      <c r="T52" s="32">
        <f t="shared" si="10"/>
        <v>0</v>
      </c>
    </row>
    <row r="53" spans="1:20" s="14" customFormat="1">
      <c r="A53" s="8">
        <v>6</v>
      </c>
      <c r="B53" s="48" t="str">
        <f>IF(MATCH(A53,A$14:A52,1)&gt;0,INDEX(B$14:B52,MATCH(A53,A$14:A52,1))," ")</f>
        <v xml:space="preserve"> </v>
      </c>
      <c r="C53" s="48"/>
      <c r="D53" s="48"/>
      <c r="E53" s="39">
        <f>IF(MATCH(A53,$A$14:$A52,1)&gt;0,INDEX($E$14:$E52,MATCH($A53,$A$14:$A52,1))," ")</f>
        <v>0</v>
      </c>
      <c r="F53" s="30"/>
      <c r="H53" s="31"/>
      <c r="I53" s="31"/>
      <c r="J53" s="31"/>
      <c r="K53" s="31"/>
      <c r="L53" s="31"/>
      <c r="M53" s="31"/>
      <c r="N53" s="31"/>
      <c r="O53" s="31">
        <f t="shared" si="9"/>
        <v>0</v>
      </c>
      <c r="P53" s="30"/>
      <c r="Q53" s="31"/>
      <c r="R53" s="31"/>
      <c r="S53" s="32">
        <f t="shared" si="11"/>
        <v>0</v>
      </c>
      <c r="T53" s="32">
        <f t="shared" si="10"/>
        <v>0</v>
      </c>
    </row>
    <row r="54" spans="1:20" s="14" customFormat="1">
      <c r="A54" s="8">
        <v>7</v>
      </c>
      <c r="B54" s="48" t="str">
        <f>IF(MATCH(A54,A$14:A53,1)&gt;0,INDEX(B$14:B53,MATCH(A54,A$14:A53,1))," ")</f>
        <v xml:space="preserve"> </v>
      </c>
      <c r="C54" s="48"/>
      <c r="D54" s="48"/>
      <c r="E54" s="39">
        <f>IF(MATCH(A54,$A$14:$A53,1)&gt;0,INDEX($E$14:$E53,MATCH($A54,$A$14:$A53,1))," ")</f>
        <v>0</v>
      </c>
      <c r="F54" s="30"/>
      <c r="H54" s="31"/>
      <c r="I54" s="31"/>
      <c r="J54" s="31"/>
      <c r="K54" s="31"/>
      <c r="L54" s="31"/>
      <c r="M54" s="31"/>
      <c r="N54" s="31"/>
      <c r="O54" s="31">
        <f t="shared" si="9"/>
        <v>0</v>
      </c>
      <c r="P54" s="30"/>
      <c r="Q54" s="31"/>
      <c r="R54" s="31"/>
      <c r="S54" s="32">
        <f t="shared" si="11"/>
        <v>0</v>
      </c>
      <c r="T54" s="32">
        <f t="shared" si="10"/>
        <v>0</v>
      </c>
    </row>
    <row r="55" spans="1:20" s="14" customFormat="1">
      <c r="A55" s="8">
        <v>8</v>
      </c>
      <c r="B55" s="48" t="str">
        <f>IF(MATCH(A55,A$14:A54,1)&gt;0,INDEX(B$14:B54,MATCH(A55,A$14:A54,1))," ")</f>
        <v xml:space="preserve"> </v>
      </c>
      <c r="C55" s="48"/>
      <c r="D55" s="48"/>
      <c r="E55" s="39">
        <f>IF(MATCH(A55,$A$14:$A54,1)&gt;0,INDEX($E$14:$E54,MATCH($A55,$A$14:$A54,1))," ")</f>
        <v>0</v>
      </c>
      <c r="F55" s="30"/>
      <c r="H55" s="31"/>
      <c r="I55" s="31"/>
      <c r="J55" s="31"/>
      <c r="K55" s="31"/>
      <c r="L55" s="31"/>
      <c r="M55" s="31"/>
      <c r="N55" s="31"/>
      <c r="O55" s="31">
        <f t="shared" si="9"/>
        <v>0</v>
      </c>
      <c r="P55" s="30"/>
      <c r="Q55" s="31"/>
      <c r="R55" s="31"/>
      <c r="S55" s="32">
        <f t="shared" si="11"/>
        <v>0</v>
      </c>
      <c r="T55" s="32">
        <f t="shared" si="10"/>
        <v>0</v>
      </c>
    </row>
    <row r="56" spans="1:20" s="14" customFormat="1">
      <c r="A56" s="8"/>
      <c r="C56" s="8"/>
      <c r="E56" s="8"/>
      <c r="F56" s="30"/>
      <c r="P56" s="30"/>
      <c r="S56" s="32"/>
      <c r="T56" s="32"/>
    </row>
    <row r="57" spans="1:20" s="14" customFormat="1" ht="12.75" customHeight="1">
      <c r="A57" s="49" t="s">
        <v>25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32"/>
      <c r="T57" s="32"/>
    </row>
    <row r="58" spans="1:20" s="14" customFormat="1">
      <c r="A58" s="8"/>
      <c r="C58" s="8"/>
      <c r="E58" s="8"/>
      <c r="F58" s="30"/>
      <c r="P58" s="30"/>
      <c r="S58" s="32"/>
      <c r="T58" s="32"/>
    </row>
    <row r="59" spans="1:20" s="14" customFormat="1">
      <c r="A59" s="8"/>
      <c r="B59" s="50" t="str">
        <f>"Topics investigated/worked on during week commencing - "&amp;TEXT((C$7+(7*(G59-1))),"DD MMM")&amp;""</f>
        <v>Topics investigated/worked on during week commencing - 07 Nov</v>
      </c>
      <c r="C59" s="50"/>
      <c r="D59" s="50"/>
      <c r="E59" s="33"/>
      <c r="F59" s="30"/>
      <c r="G59" s="33">
        <f>INDEX(G$11:G1036,MATCH(999,G$11:G58,1))+1</f>
        <v>5</v>
      </c>
      <c r="H59" s="34" t="s">
        <v>16</v>
      </c>
      <c r="I59" s="34" t="s">
        <v>17</v>
      </c>
      <c r="J59" s="34" t="s">
        <v>18</v>
      </c>
      <c r="K59" s="34" t="s">
        <v>19</v>
      </c>
      <c r="L59" s="34" t="s">
        <v>20</v>
      </c>
      <c r="M59" s="34" t="s">
        <v>21</v>
      </c>
      <c r="N59" s="34" t="s">
        <v>22</v>
      </c>
      <c r="O59" s="35">
        <f>IFERROR(MATCH($G59+1,$G59:G$1001,0),20)</f>
        <v>13</v>
      </c>
      <c r="P59" s="30"/>
      <c r="Q59" s="36"/>
      <c r="R59" s="36"/>
      <c r="S59" s="32"/>
      <c r="T59" s="32"/>
    </row>
    <row r="60" spans="1:20" s="14" customFormat="1">
      <c r="A60" s="8"/>
      <c r="B60" s="37"/>
      <c r="C60" s="8"/>
      <c r="E60" s="8"/>
      <c r="F60" s="30"/>
      <c r="G60" s="8"/>
      <c r="H60" s="38"/>
      <c r="I60" s="38"/>
      <c r="J60" s="38"/>
      <c r="K60" s="38"/>
      <c r="L60" s="38"/>
      <c r="M60" s="38"/>
      <c r="N60" s="38"/>
      <c r="O60" s="8">
        <f ca="1">SUM(OFFSET(O61,0,0,O59-3,1))</f>
        <v>0</v>
      </c>
      <c r="P60" s="30"/>
      <c r="S60" s="32"/>
      <c r="T60" s="32"/>
    </row>
    <row r="61" spans="1:20" s="14" customFormat="1">
      <c r="A61" s="8">
        <v>1</v>
      </c>
      <c r="B61" s="48" t="str">
        <f>IF(MATCH(A61,A$14:A60,1)&gt;0,INDEX(B$14:B60,MATCH(A61,A$14:A60,1))," ")</f>
        <v>CX02 Process Analysis</v>
      </c>
      <c r="C61" s="48"/>
      <c r="D61" s="48"/>
      <c r="E61" s="39">
        <f>IF(MATCH(A61,$A$14:$A60,1)&gt;0,INDEX($E$14:$E60,MATCH($A61,$A$14:$A60,1))," ")</f>
        <v>0</v>
      </c>
      <c r="F61" s="30"/>
      <c r="H61" s="31"/>
      <c r="I61" s="31"/>
      <c r="J61" s="31"/>
      <c r="K61" s="31"/>
      <c r="L61" s="31"/>
      <c r="M61" s="31"/>
      <c r="N61" s="31"/>
      <c r="O61" s="31">
        <f t="shared" ref="O61:O68" si="12">SUM(H61:N61)</f>
        <v>0</v>
      </c>
      <c r="P61" s="30"/>
      <c r="Q61" s="31"/>
      <c r="R61" s="31"/>
      <c r="S61" s="32">
        <f>IF(LEN(Q61)&gt;1,A61,0)</f>
        <v>0</v>
      </c>
      <c r="T61" s="32">
        <f t="shared" ref="T61:T68" si="13">IF(_xlfn.IFNA(MATCH(S61,S62:S1023,0),0)&gt;0,0,S61)</f>
        <v>0</v>
      </c>
    </row>
    <row r="62" spans="1:20" s="14" customFormat="1">
      <c r="A62" s="8">
        <v>2</v>
      </c>
      <c r="B62" s="48">
        <f>IF(MATCH(A62,A$14:A61,1)&gt;0,INDEX(B$14:B61,MATCH(A62,A$14:A61,1))," ")</f>
        <v>0</v>
      </c>
      <c r="C62" s="48"/>
      <c r="D62" s="48"/>
      <c r="E62" s="39">
        <f>IF(MATCH(A62,$A$14:$A61,1)&gt;0,INDEX($E$14:$E61,MATCH($A62,$A$14:$A61,1))," ")</f>
        <v>0</v>
      </c>
      <c r="F62" s="30"/>
      <c r="H62" s="31"/>
      <c r="I62" s="31"/>
      <c r="J62" s="31"/>
      <c r="K62" s="31"/>
      <c r="L62" s="31"/>
      <c r="M62" s="31"/>
      <c r="N62" s="31"/>
      <c r="O62" s="31">
        <f t="shared" si="12"/>
        <v>0</v>
      </c>
      <c r="P62" s="30"/>
      <c r="Q62" s="31" t="s">
        <v>26</v>
      </c>
      <c r="R62" s="31"/>
      <c r="S62" s="32">
        <f>IF(LEN(Q62)&gt;1,A62,0)</f>
        <v>2</v>
      </c>
      <c r="T62" s="32">
        <f t="shared" si="13"/>
        <v>2</v>
      </c>
    </row>
    <row r="63" spans="1:20" s="14" customFormat="1">
      <c r="A63" s="8">
        <v>3</v>
      </c>
      <c r="B63" s="48" t="str">
        <f>IF(MATCH(A63,A$14:A62,1)&gt;0,INDEX(B$14:B62,MATCH(A63,A$14:A62,1))," ")</f>
        <v xml:space="preserve"> </v>
      </c>
      <c r="C63" s="48"/>
      <c r="D63" s="48"/>
      <c r="E63" s="39">
        <f>IF(MATCH(A63,$A$14:$A62,1)&gt;0,INDEX($E$14:$E62,MATCH($A63,$A$14:$A62,1))," ")</f>
        <v>0</v>
      </c>
      <c r="F63" s="30"/>
      <c r="H63" s="31"/>
      <c r="I63" s="31"/>
      <c r="J63" s="31"/>
      <c r="K63" s="31"/>
      <c r="L63" s="31"/>
      <c r="M63" s="31"/>
      <c r="N63" s="31"/>
      <c r="O63" s="31">
        <f t="shared" si="12"/>
        <v>0</v>
      </c>
      <c r="P63" s="30"/>
      <c r="Q63" s="31"/>
      <c r="R63" s="31"/>
      <c r="S63" s="32">
        <f t="shared" ref="S63:S68" si="14">IF(LEN(Q63)&gt;1,A63*10,0)</f>
        <v>0</v>
      </c>
      <c r="T63" s="32">
        <f t="shared" si="13"/>
        <v>0</v>
      </c>
    </row>
    <row r="64" spans="1:20" s="14" customFormat="1">
      <c r="A64" s="8">
        <v>4</v>
      </c>
      <c r="B64" s="48" t="str">
        <f>IF(MATCH(A64,A$14:A63,1)&gt;0,INDEX(B$14:B63,MATCH(A64,A$14:A63,1))," ")</f>
        <v xml:space="preserve"> </v>
      </c>
      <c r="C64" s="48"/>
      <c r="D64" s="48"/>
      <c r="E64" s="39">
        <f>IF(MATCH(A64,$A$14:$A63,1)&gt;0,INDEX($E$14:$E63,MATCH($A64,$A$14:$A63,1))," ")</f>
        <v>0</v>
      </c>
      <c r="F64" s="30"/>
      <c r="H64" s="31"/>
      <c r="I64" s="31"/>
      <c r="J64" s="31"/>
      <c r="K64" s="31"/>
      <c r="L64" s="31"/>
      <c r="M64" s="31"/>
      <c r="N64" s="31"/>
      <c r="O64" s="31">
        <f t="shared" si="12"/>
        <v>0</v>
      </c>
      <c r="P64" s="30"/>
      <c r="Q64" s="31"/>
      <c r="R64" s="31"/>
      <c r="S64" s="32">
        <f t="shared" si="14"/>
        <v>0</v>
      </c>
      <c r="T64" s="32">
        <f t="shared" si="13"/>
        <v>0</v>
      </c>
    </row>
    <row r="65" spans="1:20" s="14" customFormat="1">
      <c r="A65" s="8">
        <v>5</v>
      </c>
      <c r="B65" s="48" t="str">
        <f>IF(MATCH(A65,A$14:A64,1)&gt;0,INDEX(B$14:B64,MATCH(A65,A$14:A64,1))," ")</f>
        <v xml:space="preserve"> </v>
      </c>
      <c r="C65" s="48"/>
      <c r="D65" s="48"/>
      <c r="E65" s="39">
        <f>IF(MATCH(A65,$A$14:$A64,1)&gt;0,INDEX($E$14:$E64,MATCH($A65,$A$14:$A64,1))," ")</f>
        <v>0</v>
      </c>
      <c r="F65" s="30"/>
      <c r="H65" s="31"/>
      <c r="I65" s="31"/>
      <c r="J65" s="31"/>
      <c r="K65" s="31"/>
      <c r="L65" s="31"/>
      <c r="M65" s="31"/>
      <c r="N65" s="31"/>
      <c r="O65" s="31">
        <f t="shared" si="12"/>
        <v>0</v>
      </c>
      <c r="P65" s="30"/>
      <c r="Q65" s="31"/>
      <c r="R65" s="31"/>
      <c r="S65" s="32">
        <f t="shared" si="14"/>
        <v>0</v>
      </c>
      <c r="T65" s="32">
        <f t="shared" si="13"/>
        <v>0</v>
      </c>
    </row>
    <row r="66" spans="1:20" s="14" customFormat="1">
      <c r="A66" s="8">
        <v>6</v>
      </c>
      <c r="B66" s="48" t="str">
        <f>IF(MATCH(A66,A$14:A65,1)&gt;0,INDEX(B$14:B65,MATCH(A66,A$14:A65,1))," ")</f>
        <v xml:space="preserve"> </v>
      </c>
      <c r="C66" s="48"/>
      <c r="D66" s="48"/>
      <c r="E66" s="39">
        <f>IF(MATCH(A66,$A$14:$A65,1)&gt;0,INDEX($E$14:$E65,MATCH($A66,$A$14:$A65,1))," ")</f>
        <v>0</v>
      </c>
      <c r="F66" s="30"/>
      <c r="H66" s="31"/>
      <c r="I66" s="31"/>
      <c r="J66" s="31"/>
      <c r="K66" s="31"/>
      <c r="L66" s="31"/>
      <c r="M66" s="31"/>
      <c r="N66" s="31"/>
      <c r="O66" s="31">
        <f t="shared" si="12"/>
        <v>0</v>
      </c>
      <c r="P66" s="30"/>
      <c r="Q66" s="31"/>
      <c r="R66" s="31"/>
      <c r="S66" s="32">
        <f t="shared" si="14"/>
        <v>0</v>
      </c>
      <c r="T66" s="32">
        <f t="shared" si="13"/>
        <v>0</v>
      </c>
    </row>
    <row r="67" spans="1:20" s="14" customFormat="1">
      <c r="A67" s="8">
        <v>7</v>
      </c>
      <c r="B67" s="48" t="str">
        <f>IF(MATCH(A67,A$14:A66,1)&gt;0,INDEX(B$14:B66,MATCH(A67,A$14:A66,1))," ")</f>
        <v xml:space="preserve"> </v>
      </c>
      <c r="C67" s="48"/>
      <c r="D67" s="48"/>
      <c r="E67" s="39">
        <f>IF(MATCH(A67,$A$14:$A66,1)&gt;0,INDEX($E$14:$E66,MATCH($A67,$A$14:$A66,1))," ")</f>
        <v>0</v>
      </c>
      <c r="F67" s="30"/>
      <c r="H67" s="31"/>
      <c r="I67" s="31"/>
      <c r="J67" s="31"/>
      <c r="K67" s="31"/>
      <c r="L67" s="31"/>
      <c r="M67" s="31"/>
      <c r="N67" s="31"/>
      <c r="O67" s="31">
        <f t="shared" si="12"/>
        <v>0</v>
      </c>
      <c r="P67" s="30"/>
      <c r="Q67" s="31"/>
      <c r="R67" s="31"/>
      <c r="S67" s="32">
        <f t="shared" si="14"/>
        <v>0</v>
      </c>
      <c r="T67" s="32">
        <f t="shared" si="13"/>
        <v>0</v>
      </c>
    </row>
    <row r="68" spans="1:20" s="14" customFormat="1">
      <c r="A68" s="8">
        <v>8</v>
      </c>
      <c r="B68" s="48" t="str">
        <f>IF(MATCH(A68,A$14:A67,1)&gt;0,INDEX(B$14:B67,MATCH(A68,A$14:A67,1))," ")</f>
        <v xml:space="preserve"> </v>
      </c>
      <c r="C68" s="48"/>
      <c r="D68" s="48"/>
      <c r="E68" s="39">
        <f>IF(MATCH(A68,$A$14:$A67,1)&gt;0,INDEX($E$14:$E67,MATCH($A68,$A$14:$A67,1))," ")</f>
        <v>0</v>
      </c>
      <c r="F68" s="30"/>
      <c r="H68" s="31"/>
      <c r="I68" s="31"/>
      <c r="J68" s="31"/>
      <c r="K68" s="31"/>
      <c r="L68" s="31"/>
      <c r="M68" s="31"/>
      <c r="N68" s="31"/>
      <c r="O68" s="31">
        <f t="shared" si="12"/>
        <v>0</v>
      </c>
      <c r="P68" s="30"/>
      <c r="Q68" s="31"/>
      <c r="R68" s="31"/>
      <c r="S68" s="32">
        <f t="shared" si="14"/>
        <v>0</v>
      </c>
      <c r="T68" s="32">
        <f t="shared" si="13"/>
        <v>0</v>
      </c>
    </row>
    <row r="69" spans="1:20" s="14" customFormat="1">
      <c r="A69" s="8"/>
      <c r="C69" s="8"/>
      <c r="E69" s="8"/>
      <c r="F69" s="30"/>
      <c r="P69" s="30"/>
      <c r="S69" s="32"/>
      <c r="T69" s="32"/>
    </row>
    <row r="70" spans="1:20" s="14" customFormat="1">
      <c r="A70" s="8"/>
      <c r="C70" s="8"/>
      <c r="E70" s="8"/>
      <c r="F70" s="30"/>
      <c r="P70" s="30"/>
      <c r="S70" s="32"/>
      <c r="T70" s="32"/>
    </row>
    <row r="71" spans="1:20" s="14" customFormat="1">
      <c r="A71" s="8"/>
      <c r="B71" s="50" t="str">
        <f>"Topics investigated/worked on during week commencing - "&amp;TEXT((C$7+(7*(G71-1))),"DD MMM")&amp;""</f>
        <v>Topics investigated/worked on during week commencing - 14 Nov</v>
      </c>
      <c r="C71" s="50"/>
      <c r="D71" s="50"/>
      <c r="E71" s="33"/>
      <c r="F71" s="30"/>
      <c r="G71" s="33">
        <f>INDEX(G$11:G1048,MATCH(999,G$11:G70,1))+1</f>
        <v>6</v>
      </c>
      <c r="H71" s="34" t="s">
        <v>16</v>
      </c>
      <c r="I71" s="34" t="s">
        <v>17</v>
      </c>
      <c r="J71" s="34" t="s">
        <v>18</v>
      </c>
      <c r="K71" s="34" t="s">
        <v>19</v>
      </c>
      <c r="L71" s="34" t="s">
        <v>20</v>
      </c>
      <c r="M71" s="34" t="s">
        <v>21</v>
      </c>
      <c r="N71" s="34" t="s">
        <v>22</v>
      </c>
      <c r="O71" s="35">
        <f>IFERROR(MATCH($G71+1,$G71:G$1001,0),20)</f>
        <v>13</v>
      </c>
      <c r="P71" s="30"/>
      <c r="Q71" s="36"/>
      <c r="R71" s="36"/>
      <c r="S71" s="32"/>
      <c r="T71" s="32"/>
    </row>
    <row r="72" spans="1:20" s="14" customFormat="1">
      <c r="A72" s="8"/>
      <c r="B72" s="37"/>
      <c r="C72" s="8"/>
      <c r="E72" s="8"/>
      <c r="F72" s="30"/>
      <c r="G72" s="8"/>
      <c r="H72" s="38"/>
      <c r="I72" s="38"/>
      <c r="J72" s="38"/>
      <c r="K72" s="38"/>
      <c r="L72" s="38"/>
      <c r="M72" s="38"/>
      <c r="N72" s="38"/>
      <c r="O72" s="8">
        <f ca="1">SUM(OFFSET(O73,0,0,O71-3,1))</f>
        <v>0</v>
      </c>
      <c r="P72" s="30"/>
      <c r="S72" s="32"/>
      <c r="T72" s="32"/>
    </row>
    <row r="73" spans="1:20" s="14" customFormat="1">
      <c r="A73" s="8">
        <v>1</v>
      </c>
      <c r="B73" s="48" t="str">
        <f>IF(MATCH(A73,A$14:A72,1)&gt;0,INDEX(B$14:B72,MATCH(A73,A$14:A72,1))," ")</f>
        <v>CX02 Process Analysis</v>
      </c>
      <c r="C73" s="48"/>
      <c r="D73" s="48"/>
      <c r="E73" s="39">
        <f>IF(MATCH(A73,$A$14:$A72,1)&gt;0,INDEX($E$14:$E72,MATCH($A73,$A$14:$A72,1))," ")</f>
        <v>0</v>
      </c>
      <c r="F73" s="30"/>
      <c r="H73" s="31"/>
      <c r="I73" s="31"/>
      <c r="J73" s="31"/>
      <c r="K73" s="31"/>
      <c r="L73" s="31"/>
      <c r="M73" s="31"/>
      <c r="N73" s="31"/>
      <c r="O73" s="31">
        <f t="shared" ref="O73:O80" si="15">SUM(H73:N73)</f>
        <v>0</v>
      </c>
      <c r="P73" s="30"/>
      <c r="Q73" s="31"/>
      <c r="R73" s="31"/>
      <c r="S73" s="32">
        <f>IF(LEN(Q73)&gt;1,A73,0)</f>
        <v>0</v>
      </c>
      <c r="T73" s="32">
        <f t="shared" ref="T73:T80" si="16">IF(_xlfn.IFNA(MATCH(S73,S74:S1035,0),0)&gt;0,0,S73)</f>
        <v>0</v>
      </c>
    </row>
    <row r="74" spans="1:20" s="14" customFormat="1">
      <c r="A74" s="8">
        <v>2</v>
      </c>
      <c r="B74" s="48">
        <f>IF(MATCH(A74,A$14:A73,1)&gt;0,INDEX(B$14:B73,MATCH(A74,A$14:A73,1))," ")</f>
        <v>0</v>
      </c>
      <c r="C74" s="48"/>
      <c r="D74" s="48"/>
      <c r="E74" s="39">
        <f>IF(MATCH(A74,$A$14:$A73,1)&gt;0,INDEX($E$14:$E73,MATCH($A74,$A$14:$A73,1))," ")</f>
        <v>0</v>
      </c>
      <c r="F74" s="30"/>
      <c r="H74" s="31"/>
      <c r="I74" s="31"/>
      <c r="J74" s="31"/>
      <c r="K74" s="31"/>
      <c r="L74" s="31"/>
      <c r="M74" s="31"/>
      <c r="N74" s="31"/>
      <c r="O74" s="31">
        <f t="shared" si="15"/>
        <v>0</v>
      </c>
      <c r="P74" s="30"/>
      <c r="Q74" s="31"/>
      <c r="R74" s="31"/>
      <c r="S74" s="32">
        <f>IF(LEN(Q74)&gt;1,A74,0)</f>
        <v>0</v>
      </c>
      <c r="T74" s="32">
        <f t="shared" si="16"/>
        <v>0</v>
      </c>
    </row>
    <row r="75" spans="1:20" s="14" customFormat="1">
      <c r="A75" s="8">
        <v>3</v>
      </c>
      <c r="B75" s="48" t="str">
        <f>IF(MATCH(A75,A$14:A74,1)&gt;0,INDEX(B$14:B74,MATCH(A75,A$14:A74,1))," ")</f>
        <v xml:space="preserve"> </v>
      </c>
      <c r="C75" s="48"/>
      <c r="D75" s="48"/>
      <c r="E75" s="39">
        <f>IF(MATCH(A75,$A$14:$A74,1)&gt;0,INDEX($E$14:$E74,MATCH($A75,$A$14:$A74,1))," ")</f>
        <v>0</v>
      </c>
      <c r="F75" s="30"/>
      <c r="H75" s="31"/>
      <c r="I75" s="31"/>
      <c r="J75" s="31"/>
      <c r="K75" s="31"/>
      <c r="L75" s="31"/>
      <c r="M75" s="31"/>
      <c r="N75" s="31"/>
      <c r="O75" s="31">
        <f t="shared" si="15"/>
        <v>0</v>
      </c>
      <c r="P75" s="30"/>
      <c r="Q75" s="31"/>
      <c r="R75" s="31"/>
      <c r="S75" s="32">
        <f t="shared" ref="S75:S80" si="17">IF(LEN(Q75)&gt;1,A75*10,0)</f>
        <v>0</v>
      </c>
      <c r="T75" s="32">
        <f t="shared" si="16"/>
        <v>0</v>
      </c>
    </row>
    <row r="76" spans="1:20" s="14" customFormat="1">
      <c r="A76" s="8">
        <v>4</v>
      </c>
      <c r="B76" s="48" t="str">
        <f>IF(MATCH(A76,A$14:A75,1)&gt;0,INDEX(B$14:B75,MATCH(A76,A$14:A75,1))," ")</f>
        <v xml:space="preserve"> </v>
      </c>
      <c r="C76" s="48"/>
      <c r="D76" s="48"/>
      <c r="E76" s="39">
        <f>IF(MATCH(A76,$A$14:$A75,1)&gt;0,INDEX($E$14:$E75,MATCH($A76,$A$14:$A75,1))," ")</f>
        <v>0</v>
      </c>
      <c r="F76" s="30"/>
      <c r="H76" s="31"/>
      <c r="I76" s="31"/>
      <c r="J76" s="31"/>
      <c r="K76" s="31"/>
      <c r="L76" s="31"/>
      <c r="M76" s="31"/>
      <c r="N76" s="31"/>
      <c r="O76" s="31">
        <f t="shared" si="15"/>
        <v>0</v>
      </c>
      <c r="P76" s="30"/>
      <c r="Q76" s="31"/>
      <c r="R76" s="31"/>
      <c r="S76" s="32">
        <f t="shared" si="17"/>
        <v>0</v>
      </c>
      <c r="T76" s="32">
        <f t="shared" si="16"/>
        <v>0</v>
      </c>
    </row>
    <row r="77" spans="1:20" s="14" customFormat="1">
      <c r="A77" s="8">
        <v>5</v>
      </c>
      <c r="B77" s="48" t="str">
        <f>IF(MATCH(A77,A$14:A76,1)&gt;0,INDEX(B$14:B76,MATCH(A77,A$14:A76,1))," ")</f>
        <v xml:space="preserve"> </v>
      </c>
      <c r="C77" s="48"/>
      <c r="D77" s="48"/>
      <c r="E77" s="39">
        <f>IF(MATCH(A77,$A$14:$A76,1)&gt;0,INDEX($E$14:$E76,MATCH($A77,$A$14:$A76,1))," ")</f>
        <v>0</v>
      </c>
      <c r="F77" s="30"/>
      <c r="H77" s="31"/>
      <c r="I77" s="31"/>
      <c r="J77" s="31"/>
      <c r="K77" s="31"/>
      <c r="L77" s="31"/>
      <c r="M77" s="31"/>
      <c r="N77" s="31"/>
      <c r="O77" s="31">
        <f t="shared" si="15"/>
        <v>0</v>
      </c>
      <c r="P77" s="30"/>
      <c r="Q77" s="31"/>
      <c r="R77" s="31"/>
      <c r="S77" s="32">
        <f t="shared" si="17"/>
        <v>0</v>
      </c>
      <c r="T77" s="32">
        <f t="shared" si="16"/>
        <v>0</v>
      </c>
    </row>
    <row r="78" spans="1:20" s="14" customFormat="1">
      <c r="A78" s="8">
        <v>6</v>
      </c>
      <c r="B78" s="48" t="str">
        <f>IF(MATCH(A78,A$14:A77,1)&gt;0,INDEX(B$14:B77,MATCH(A78,A$14:A77,1))," ")</f>
        <v xml:space="preserve"> </v>
      </c>
      <c r="C78" s="48"/>
      <c r="D78" s="48"/>
      <c r="E78" s="39">
        <f>IF(MATCH(A78,$A$14:$A77,1)&gt;0,INDEX($E$14:$E77,MATCH($A78,$A$14:$A77,1))," ")</f>
        <v>0</v>
      </c>
      <c r="F78" s="30"/>
      <c r="H78" s="31"/>
      <c r="I78" s="31"/>
      <c r="J78" s="31"/>
      <c r="K78" s="31"/>
      <c r="L78" s="31"/>
      <c r="M78" s="31"/>
      <c r="N78" s="31"/>
      <c r="O78" s="31">
        <f t="shared" si="15"/>
        <v>0</v>
      </c>
      <c r="P78" s="30"/>
      <c r="Q78" s="31"/>
      <c r="R78" s="31"/>
      <c r="S78" s="32">
        <f t="shared" si="17"/>
        <v>0</v>
      </c>
      <c r="T78" s="32">
        <f t="shared" si="16"/>
        <v>0</v>
      </c>
    </row>
    <row r="79" spans="1:20" s="14" customFormat="1">
      <c r="A79" s="8">
        <v>7</v>
      </c>
      <c r="B79" s="48" t="str">
        <f>IF(MATCH(A79,A$14:A78,1)&gt;0,INDEX(B$14:B78,MATCH(A79,A$14:A78,1))," ")</f>
        <v xml:space="preserve"> </v>
      </c>
      <c r="C79" s="48"/>
      <c r="D79" s="48"/>
      <c r="E79" s="39">
        <f>IF(MATCH(A79,$A$14:$A78,1)&gt;0,INDEX($E$14:$E78,MATCH($A79,$A$14:$A78,1))," ")</f>
        <v>0</v>
      </c>
      <c r="F79" s="30"/>
      <c r="H79" s="31"/>
      <c r="I79" s="31"/>
      <c r="J79" s="31"/>
      <c r="K79" s="31"/>
      <c r="L79" s="31"/>
      <c r="M79" s="31"/>
      <c r="N79" s="31"/>
      <c r="O79" s="31">
        <f t="shared" si="15"/>
        <v>0</v>
      </c>
      <c r="P79" s="30"/>
      <c r="Q79" s="31"/>
      <c r="R79" s="31"/>
      <c r="S79" s="32">
        <f t="shared" si="17"/>
        <v>0</v>
      </c>
      <c r="T79" s="32">
        <f t="shared" si="16"/>
        <v>0</v>
      </c>
    </row>
    <row r="80" spans="1:20" s="14" customFormat="1">
      <c r="A80" s="8">
        <v>8</v>
      </c>
      <c r="B80" s="48" t="str">
        <f>IF(MATCH(A80,A$14:A79,1)&gt;0,INDEX(B$14:B79,MATCH(A80,A$14:A79,1))," ")</f>
        <v xml:space="preserve"> </v>
      </c>
      <c r="C80" s="48"/>
      <c r="D80" s="48"/>
      <c r="E80" s="39">
        <f>IF(MATCH(A80,$A$14:$A79,1)&gt;0,INDEX($E$14:$E79,MATCH($A80,$A$14:$A79,1))," ")</f>
        <v>0</v>
      </c>
      <c r="F80" s="30"/>
      <c r="H80" s="31"/>
      <c r="I80" s="31"/>
      <c r="J80" s="31"/>
      <c r="K80" s="31"/>
      <c r="L80" s="31"/>
      <c r="M80" s="31"/>
      <c r="N80" s="31"/>
      <c r="O80" s="31">
        <f t="shared" si="15"/>
        <v>0</v>
      </c>
      <c r="P80" s="30"/>
      <c r="Q80" s="31"/>
      <c r="R80" s="31"/>
      <c r="S80" s="32">
        <f t="shared" si="17"/>
        <v>0</v>
      </c>
      <c r="T80" s="32">
        <f t="shared" si="16"/>
        <v>0</v>
      </c>
    </row>
    <row r="81" spans="1:20" s="14" customFormat="1">
      <c r="A81" s="8"/>
      <c r="C81" s="8"/>
      <c r="E81" s="8"/>
      <c r="F81" s="30"/>
      <c r="P81" s="30"/>
      <c r="S81" s="32"/>
      <c r="T81" s="32"/>
    </row>
    <row r="82" spans="1:20" s="14" customFormat="1">
      <c r="A82" s="8"/>
      <c r="C82" s="8"/>
      <c r="E82" s="8"/>
      <c r="F82" s="30"/>
      <c r="P82" s="30"/>
      <c r="S82" s="32"/>
      <c r="T82" s="32"/>
    </row>
    <row r="83" spans="1:20" s="14" customFormat="1">
      <c r="A83" s="8"/>
      <c r="B83" s="50" t="str">
        <f>"Topics investigated/worked on during week commencing - "&amp;TEXT((C$7+(7*(G83-1))),"DD MMM")&amp;""</f>
        <v>Topics investigated/worked on during week commencing - 21 Nov</v>
      </c>
      <c r="C83" s="50"/>
      <c r="D83" s="50"/>
      <c r="E83" s="33"/>
      <c r="F83" s="30"/>
      <c r="G83" s="33">
        <f>INDEX(G$11:G1060,MATCH(999,G$11:G82,1))+1</f>
        <v>7</v>
      </c>
      <c r="H83" s="34" t="s">
        <v>16</v>
      </c>
      <c r="I83" s="34" t="s">
        <v>17</v>
      </c>
      <c r="J83" s="34" t="s">
        <v>18</v>
      </c>
      <c r="K83" s="34" t="s">
        <v>19</v>
      </c>
      <c r="L83" s="34" t="s">
        <v>20</v>
      </c>
      <c r="M83" s="34" t="s">
        <v>21</v>
      </c>
      <c r="N83" s="34" t="s">
        <v>22</v>
      </c>
      <c r="O83" s="35">
        <f>IFERROR(MATCH($G83+1,$G83:G$1001,0),20)</f>
        <v>13</v>
      </c>
      <c r="P83" s="30"/>
      <c r="Q83" s="36"/>
      <c r="R83" s="36"/>
      <c r="S83" s="32"/>
      <c r="T83" s="32"/>
    </row>
    <row r="84" spans="1:20" s="14" customFormat="1">
      <c r="A84" s="8"/>
      <c r="B84" s="37"/>
      <c r="C84" s="8"/>
      <c r="E84" s="8"/>
      <c r="F84" s="30"/>
      <c r="G84" s="8"/>
      <c r="H84" s="38"/>
      <c r="I84" s="38"/>
      <c r="J84" s="38"/>
      <c r="K84" s="38"/>
      <c r="L84" s="38"/>
      <c r="M84" s="38"/>
      <c r="N84" s="38"/>
      <c r="O84" s="8">
        <f ca="1">SUM(OFFSET(O85,0,0,O83-3,1))</f>
        <v>0</v>
      </c>
      <c r="P84" s="30"/>
      <c r="S84" s="32"/>
      <c r="T84" s="32"/>
    </row>
    <row r="85" spans="1:20" s="14" customFormat="1">
      <c r="A85" s="8">
        <v>1</v>
      </c>
      <c r="B85" s="48" t="str">
        <f>IF(MATCH(A85,A$14:A84,1)&gt;0,INDEX(B$14:B84,MATCH(A85,A$14:A84,1))," ")</f>
        <v>CX02 Process Analysis</v>
      </c>
      <c r="C85" s="48"/>
      <c r="D85" s="48"/>
      <c r="E85" s="39">
        <f>IF(MATCH(A85,$A$14:$A84,1)&gt;0,INDEX($E$14:$E84,MATCH($A85,$A$14:$A84,1))," ")</f>
        <v>0</v>
      </c>
      <c r="F85" s="30"/>
      <c r="H85" s="31"/>
      <c r="I85" s="31"/>
      <c r="J85" s="31"/>
      <c r="K85" s="31"/>
      <c r="L85" s="31"/>
      <c r="M85" s="31"/>
      <c r="N85" s="31"/>
      <c r="O85" s="31">
        <f t="shared" ref="O85:O92" si="18">SUM(H85:N85)</f>
        <v>0</v>
      </c>
      <c r="P85" s="30"/>
      <c r="Q85" s="31"/>
      <c r="R85" s="31"/>
      <c r="S85" s="32">
        <f>IF(LEN(Q85)&gt;1,A85,0)</f>
        <v>0</v>
      </c>
      <c r="T85" s="32">
        <f t="shared" ref="T85:T92" si="19">IF(_xlfn.IFNA(MATCH(S85,S86:S1047,0),0)&gt;0,0,S85)</f>
        <v>0</v>
      </c>
    </row>
    <row r="86" spans="1:20" s="14" customFormat="1">
      <c r="A86" s="8">
        <v>2</v>
      </c>
      <c r="B86" s="48">
        <f>IF(MATCH(A86,A$14:A85,1)&gt;0,INDEX(B$14:B85,MATCH(A86,A$14:A85,1))," ")</f>
        <v>0</v>
      </c>
      <c r="C86" s="48"/>
      <c r="D86" s="48"/>
      <c r="E86" s="39">
        <f>IF(MATCH(A86,$A$14:$A85,1)&gt;0,INDEX($E$14:$E85,MATCH($A86,$A$14:$A85,1))," ")</f>
        <v>0</v>
      </c>
      <c r="F86" s="30"/>
      <c r="H86" s="31"/>
      <c r="I86" s="31"/>
      <c r="J86" s="31"/>
      <c r="K86" s="31"/>
      <c r="L86" s="31"/>
      <c r="M86" s="31"/>
      <c r="N86" s="31"/>
      <c r="O86" s="31">
        <f t="shared" si="18"/>
        <v>0</v>
      </c>
      <c r="P86" s="30"/>
      <c r="Q86" s="31"/>
      <c r="R86" s="31"/>
      <c r="S86" s="32">
        <f>IF(LEN(Q86)&gt;1,A86,0)</f>
        <v>0</v>
      </c>
      <c r="T86" s="32">
        <f t="shared" si="19"/>
        <v>0</v>
      </c>
    </row>
    <row r="87" spans="1:20" s="14" customFormat="1">
      <c r="A87" s="8">
        <v>3</v>
      </c>
      <c r="B87" s="48" t="str">
        <f>IF(MATCH(A87,A$14:A86,1)&gt;0,INDEX(B$14:B86,MATCH(A87,A$14:A86,1))," ")</f>
        <v xml:space="preserve"> </v>
      </c>
      <c r="C87" s="48"/>
      <c r="D87" s="48"/>
      <c r="E87" s="39">
        <f>IF(MATCH(A87,$A$14:$A86,1)&gt;0,INDEX($E$14:$E86,MATCH($A87,$A$14:$A86,1))," ")</f>
        <v>0</v>
      </c>
      <c r="F87" s="30"/>
      <c r="H87" s="31"/>
      <c r="I87" s="31"/>
      <c r="J87" s="31"/>
      <c r="K87" s="31"/>
      <c r="L87" s="31"/>
      <c r="M87" s="31"/>
      <c r="N87" s="31"/>
      <c r="O87" s="31">
        <f t="shared" si="18"/>
        <v>0</v>
      </c>
      <c r="P87" s="30"/>
      <c r="Q87" s="31"/>
      <c r="R87" s="31"/>
      <c r="S87" s="32">
        <f t="shared" ref="S87:S92" si="20">IF(LEN(Q87)&gt;1,A87*10,0)</f>
        <v>0</v>
      </c>
      <c r="T87" s="32">
        <f t="shared" si="19"/>
        <v>0</v>
      </c>
    </row>
    <row r="88" spans="1:20" s="14" customFormat="1">
      <c r="A88" s="8">
        <v>4</v>
      </c>
      <c r="B88" s="48" t="str">
        <f>IF(MATCH(A88,A$14:A87,1)&gt;0,INDEX(B$14:B87,MATCH(A88,A$14:A87,1))," ")</f>
        <v xml:space="preserve"> </v>
      </c>
      <c r="C88" s="48"/>
      <c r="D88" s="48"/>
      <c r="E88" s="39">
        <f>IF(MATCH(A88,$A$14:$A87,1)&gt;0,INDEX($E$14:$E87,MATCH($A88,$A$14:$A87,1))," ")</f>
        <v>0</v>
      </c>
      <c r="F88" s="30"/>
      <c r="H88" s="31"/>
      <c r="I88" s="31"/>
      <c r="J88" s="31"/>
      <c r="K88" s="31"/>
      <c r="L88" s="31"/>
      <c r="M88" s="31"/>
      <c r="N88" s="31"/>
      <c r="O88" s="31">
        <f t="shared" si="18"/>
        <v>0</v>
      </c>
      <c r="P88" s="30"/>
      <c r="Q88" s="31"/>
      <c r="R88" s="31"/>
      <c r="S88" s="32">
        <f t="shared" si="20"/>
        <v>0</v>
      </c>
      <c r="T88" s="32">
        <f t="shared" si="19"/>
        <v>0</v>
      </c>
    </row>
    <row r="89" spans="1:20" s="14" customFormat="1">
      <c r="A89" s="8">
        <v>5</v>
      </c>
      <c r="B89" s="48" t="str">
        <f>IF(MATCH(A89,A$14:A88,1)&gt;0,INDEX(B$14:B88,MATCH(A89,A$14:A88,1))," ")</f>
        <v xml:space="preserve"> </v>
      </c>
      <c r="C89" s="48"/>
      <c r="D89" s="48"/>
      <c r="E89" s="39">
        <f>IF(MATCH(A89,$A$14:$A88,1)&gt;0,INDEX($E$14:$E88,MATCH($A89,$A$14:$A88,1))," ")</f>
        <v>0</v>
      </c>
      <c r="F89" s="30"/>
      <c r="H89" s="31"/>
      <c r="I89" s="31"/>
      <c r="J89" s="31"/>
      <c r="K89" s="31"/>
      <c r="L89" s="31"/>
      <c r="M89" s="31"/>
      <c r="N89" s="31"/>
      <c r="O89" s="31">
        <f t="shared" si="18"/>
        <v>0</v>
      </c>
      <c r="P89" s="30"/>
      <c r="Q89" s="31"/>
      <c r="R89" s="31"/>
      <c r="S89" s="32">
        <f t="shared" si="20"/>
        <v>0</v>
      </c>
      <c r="T89" s="32">
        <f t="shared" si="19"/>
        <v>0</v>
      </c>
    </row>
    <row r="90" spans="1:20" s="14" customFormat="1">
      <c r="A90" s="8">
        <v>6</v>
      </c>
      <c r="B90" s="48" t="str">
        <f>IF(MATCH(A90,A$14:A89,1)&gt;0,INDEX(B$14:B89,MATCH(A90,A$14:A89,1))," ")</f>
        <v xml:space="preserve"> </v>
      </c>
      <c r="C90" s="48"/>
      <c r="D90" s="48"/>
      <c r="E90" s="39">
        <f>IF(MATCH(A90,$A$14:$A89,1)&gt;0,INDEX($E$14:$E89,MATCH($A90,$A$14:$A89,1))," ")</f>
        <v>0</v>
      </c>
      <c r="F90" s="30"/>
      <c r="H90" s="31"/>
      <c r="I90" s="31"/>
      <c r="J90" s="31"/>
      <c r="K90" s="31"/>
      <c r="L90" s="31"/>
      <c r="M90" s="31"/>
      <c r="N90" s="31"/>
      <c r="O90" s="31">
        <f t="shared" si="18"/>
        <v>0</v>
      </c>
      <c r="P90" s="30"/>
      <c r="Q90" s="31"/>
      <c r="R90" s="31"/>
      <c r="S90" s="32">
        <f t="shared" si="20"/>
        <v>0</v>
      </c>
      <c r="T90" s="32">
        <f t="shared" si="19"/>
        <v>0</v>
      </c>
    </row>
    <row r="91" spans="1:20" s="14" customFormat="1">
      <c r="A91" s="8">
        <v>7</v>
      </c>
      <c r="B91" s="48" t="str">
        <f>IF(MATCH(A91,A$14:A90,1)&gt;0,INDEX(B$14:B90,MATCH(A91,A$14:A90,1))," ")</f>
        <v xml:space="preserve"> </v>
      </c>
      <c r="C91" s="48"/>
      <c r="D91" s="48"/>
      <c r="E91" s="39">
        <f>IF(MATCH(A91,$A$14:$A90,1)&gt;0,INDEX($E$14:$E90,MATCH($A91,$A$14:$A90,1))," ")</f>
        <v>0</v>
      </c>
      <c r="F91" s="30"/>
      <c r="H91" s="31"/>
      <c r="I91" s="31"/>
      <c r="J91" s="31"/>
      <c r="K91" s="31"/>
      <c r="L91" s="31"/>
      <c r="M91" s="31"/>
      <c r="N91" s="31"/>
      <c r="O91" s="31">
        <f t="shared" si="18"/>
        <v>0</v>
      </c>
      <c r="P91" s="30"/>
      <c r="Q91" s="31"/>
      <c r="R91" s="31"/>
      <c r="S91" s="32">
        <f t="shared" si="20"/>
        <v>0</v>
      </c>
      <c r="T91" s="32">
        <f t="shared" si="19"/>
        <v>0</v>
      </c>
    </row>
    <row r="92" spans="1:20" s="14" customFormat="1">
      <c r="A92" s="8">
        <v>8</v>
      </c>
      <c r="B92" s="48" t="str">
        <f>IF(MATCH(A92,A$14:A91,1)&gt;0,INDEX(B$14:B91,MATCH(A92,A$14:A91,1))," ")</f>
        <v xml:space="preserve"> </v>
      </c>
      <c r="C92" s="48"/>
      <c r="D92" s="48"/>
      <c r="E92" s="39">
        <f>IF(MATCH(A92,$A$14:$A91,1)&gt;0,INDEX($E$14:$E91,MATCH($A92,$A$14:$A91,1))," ")</f>
        <v>0</v>
      </c>
      <c r="F92" s="30"/>
      <c r="H92" s="31"/>
      <c r="I92" s="31"/>
      <c r="J92" s="31"/>
      <c r="K92" s="31"/>
      <c r="L92" s="31"/>
      <c r="M92" s="31"/>
      <c r="N92" s="31"/>
      <c r="O92" s="31">
        <f t="shared" si="18"/>
        <v>0</v>
      </c>
      <c r="P92" s="30"/>
      <c r="Q92" s="31"/>
      <c r="R92" s="31"/>
      <c r="S92" s="32">
        <f t="shared" si="20"/>
        <v>0</v>
      </c>
      <c r="T92" s="32">
        <f t="shared" si="19"/>
        <v>0</v>
      </c>
    </row>
    <row r="93" spans="1:20" s="14" customFormat="1">
      <c r="A93" s="8"/>
      <c r="C93" s="8"/>
      <c r="E93" s="8"/>
      <c r="F93" s="30"/>
      <c r="P93" s="30"/>
      <c r="S93" s="32"/>
      <c r="T93" s="32"/>
    </row>
    <row r="94" spans="1:20" s="14" customFormat="1">
      <c r="A94" s="8"/>
      <c r="C94" s="8"/>
      <c r="E94" s="8"/>
      <c r="F94" s="30"/>
      <c r="P94" s="30"/>
      <c r="S94" s="32"/>
      <c r="T94" s="32"/>
    </row>
    <row r="95" spans="1:20" s="14" customFormat="1">
      <c r="A95" s="8"/>
      <c r="B95" s="50" t="str">
        <f>"Topics investigated/worked on during week commencing - "&amp;TEXT((C$7+(7*(G95-1))),"DD MMM")&amp;""</f>
        <v>Topics investigated/worked on during week commencing - 28 Nov</v>
      </c>
      <c r="C95" s="50"/>
      <c r="D95" s="50"/>
      <c r="E95" s="33"/>
      <c r="F95" s="30"/>
      <c r="G95" s="33">
        <f>INDEX(G$11:G1072,MATCH(999,G$11:G94,1))+1</f>
        <v>8</v>
      </c>
      <c r="H95" s="34" t="s">
        <v>16</v>
      </c>
      <c r="I95" s="34" t="s">
        <v>17</v>
      </c>
      <c r="J95" s="34" t="s">
        <v>18</v>
      </c>
      <c r="K95" s="34" t="s">
        <v>19</v>
      </c>
      <c r="L95" s="34" t="s">
        <v>20</v>
      </c>
      <c r="M95" s="34" t="s">
        <v>21</v>
      </c>
      <c r="N95" s="34" t="s">
        <v>22</v>
      </c>
      <c r="O95" s="35">
        <f>IFERROR(MATCH($G95+1,$G95:G$1001,0),20)</f>
        <v>20</v>
      </c>
      <c r="P95" s="30"/>
      <c r="Q95" s="36"/>
      <c r="R95" s="36"/>
      <c r="S95" s="32"/>
      <c r="T95" s="32"/>
    </row>
    <row r="96" spans="1:20" s="14" customFormat="1">
      <c r="A96" s="8"/>
      <c r="B96" s="37"/>
      <c r="C96" s="8"/>
      <c r="E96" s="8"/>
      <c r="F96" s="30"/>
      <c r="G96" s="8"/>
      <c r="H96" s="38"/>
      <c r="I96" s="38"/>
      <c r="J96" s="38"/>
      <c r="K96" s="38"/>
      <c r="L96" s="38"/>
      <c r="M96" s="38"/>
      <c r="N96" s="38"/>
      <c r="O96" s="8">
        <f ca="1">SUM(OFFSET(O97,0,0,O95-3,1))</f>
        <v>0</v>
      </c>
      <c r="P96" s="30"/>
      <c r="S96" s="32"/>
      <c r="T96" s="32"/>
    </row>
    <row r="97" spans="1:20" s="14" customFormat="1">
      <c r="A97" s="8">
        <v>1</v>
      </c>
      <c r="B97" s="48" t="str">
        <f>IF(MATCH(A97,A$14:A96,1)&gt;0,INDEX(B$14:B96,MATCH(A97,A$14:A96,1))," ")</f>
        <v>CX02 Process Analysis</v>
      </c>
      <c r="C97" s="48"/>
      <c r="D97" s="48"/>
      <c r="E97" s="39">
        <f>IF(MATCH(A97,$A$14:$A96,1)&gt;0,INDEX($E$14:$E96,MATCH($A97,$A$14:$A96,1))," ")</f>
        <v>0</v>
      </c>
      <c r="F97" s="30"/>
      <c r="H97" s="31"/>
      <c r="I97" s="31"/>
      <c r="J97" s="31"/>
      <c r="K97" s="31"/>
      <c r="L97" s="31"/>
      <c r="M97" s="31"/>
      <c r="N97" s="31"/>
      <c r="O97" s="31">
        <f t="shared" ref="O97:O104" si="21">SUM(H97:N97)</f>
        <v>0</v>
      </c>
      <c r="P97" s="30"/>
      <c r="Q97" s="31"/>
      <c r="R97" s="31"/>
      <c r="S97" s="32">
        <f>IF(LEN(Q97)&gt;1,A97,0)</f>
        <v>0</v>
      </c>
      <c r="T97" s="32">
        <f t="shared" ref="T97:T104" si="22">IF(_xlfn.IFNA(MATCH(S97,S98:S1059,0),0)&gt;0,0,S97)</f>
        <v>0</v>
      </c>
    </row>
    <row r="98" spans="1:20" s="14" customFormat="1">
      <c r="A98" s="8">
        <v>2</v>
      </c>
      <c r="B98" s="48">
        <f>IF(MATCH(A98,A$14:A97,1)&gt;0,INDEX(B$14:B97,MATCH(A98,A$14:A97,1))," ")</f>
        <v>0</v>
      </c>
      <c r="C98" s="48"/>
      <c r="D98" s="48"/>
      <c r="E98" s="39">
        <f>IF(MATCH(A98,$A$14:$A97,1)&gt;0,INDEX($E$14:$E97,MATCH($A98,$A$14:$A97,1))," ")</f>
        <v>0</v>
      </c>
      <c r="F98" s="30"/>
      <c r="H98" s="31"/>
      <c r="I98" s="31"/>
      <c r="J98" s="31"/>
      <c r="K98" s="31"/>
      <c r="L98" s="31"/>
      <c r="M98" s="31"/>
      <c r="N98" s="31"/>
      <c r="O98" s="31">
        <f t="shared" si="21"/>
        <v>0</v>
      </c>
      <c r="P98" s="30"/>
      <c r="Q98" s="31"/>
      <c r="R98" s="31"/>
      <c r="S98" s="32">
        <f>IF(LEN(Q98)&gt;1,A98,0)</f>
        <v>0</v>
      </c>
      <c r="T98" s="32">
        <f t="shared" si="22"/>
        <v>0</v>
      </c>
    </row>
    <row r="99" spans="1:20" s="14" customFormat="1">
      <c r="A99" s="8">
        <v>3</v>
      </c>
      <c r="B99" s="48" t="str">
        <f>IF(MATCH(A99,A$14:A98,1)&gt;0,INDEX(B$14:B98,MATCH(A99,A$14:A98,1))," ")</f>
        <v xml:space="preserve"> </v>
      </c>
      <c r="C99" s="48"/>
      <c r="D99" s="48"/>
      <c r="E99" s="39">
        <f>IF(MATCH(A99,$A$14:$A98,1)&gt;0,INDEX($E$14:$E98,MATCH($A99,$A$14:$A98,1))," ")</f>
        <v>0</v>
      </c>
      <c r="F99" s="30"/>
      <c r="H99" s="31"/>
      <c r="I99" s="31"/>
      <c r="J99" s="31"/>
      <c r="K99" s="31"/>
      <c r="L99" s="31"/>
      <c r="M99" s="31"/>
      <c r="N99" s="31"/>
      <c r="O99" s="31">
        <f t="shared" si="21"/>
        <v>0</v>
      </c>
      <c r="P99" s="30"/>
      <c r="Q99" s="31"/>
      <c r="R99" s="31"/>
      <c r="S99" s="32">
        <f t="shared" ref="S99:S104" si="23">IF(LEN(Q99)&gt;1,A99*10,0)</f>
        <v>0</v>
      </c>
      <c r="T99" s="32">
        <f t="shared" si="22"/>
        <v>0</v>
      </c>
    </row>
    <row r="100" spans="1:20" s="14" customFormat="1">
      <c r="A100" s="8">
        <v>4</v>
      </c>
      <c r="B100" s="48" t="str">
        <f>IF(MATCH(A100,A$14:A99,1)&gt;0,INDEX(B$14:B99,MATCH(A100,A$14:A99,1))," ")</f>
        <v xml:space="preserve"> </v>
      </c>
      <c r="C100" s="48"/>
      <c r="D100" s="48"/>
      <c r="E100" s="39">
        <f>IF(MATCH(A100,$A$14:$A99,1)&gt;0,INDEX($E$14:$E99,MATCH($A100,$A$14:$A99,1))," ")</f>
        <v>0</v>
      </c>
      <c r="F100" s="30"/>
      <c r="H100" s="31"/>
      <c r="I100" s="31"/>
      <c r="J100" s="31"/>
      <c r="K100" s="31"/>
      <c r="L100" s="31"/>
      <c r="M100" s="31"/>
      <c r="N100" s="31"/>
      <c r="O100" s="31">
        <f t="shared" si="21"/>
        <v>0</v>
      </c>
      <c r="P100" s="30"/>
      <c r="Q100" s="31"/>
      <c r="R100" s="31"/>
      <c r="S100" s="32">
        <f t="shared" si="23"/>
        <v>0</v>
      </c>
      <c r="T100" s="32">
        <f t="shared" si="22"/>
        <v>0</v>
      </c>
    </row>
    <row r="101" spans="1:20" s="14" customFormat="1">
      <c r="A101" s="8">
        <v>5</v>
      </c>
      <c r="B101" s="48" t="str">
        <f>IF(MATCH(A101,A$14:A100,1)&gt;0,INDEX(B$14:B100,MATCH(A101,A$14:A100,1))," ")</f>
        <v xml:space="preserve"> </v>
      </c>
      <c r="C101" s="48"/>
      <c r="D101" s="48"/>
      <c r="E101" s="39">
        <f>IF(MATCH(A101,$A$14:$A100,1)&gt;0,INDEX($E$14:$E100,MATCH($A101,$A$14:$A100,1))," ")</f>
        <v>0</v>
      </c>
      <c r="F101" s="30"/>
      <c r="H101" s="31"/>
      <c r="I101" s="31"/>
      <c r="J101" s="31"/>
      <c r="K101" s="31"/>
      <c r="L101" s="31"/>
      <c r="M101" s="31"/>
      <c r="N101" s="31"/>
      <c r="O101" s="31">
        <f t="shared" si="21"/>
        <v>0</v>
      </c>
      <c r="P101" s="30"/>
      <c r="Q101" s="31"/>
      <c r="R101" s="31"/>
      <c r="S101" s="32">
        <f t="shared" si="23"/>
        <v>0</v>
      </c>
      <c r="T101" s="32">
        <f t="shared" si="22"/>
        <v>0</v>
      </c>
    </row>
    <row r="102" spans="1:20" s="14" customFormat="1">
      <c r="A102" s="8">
        <v>6</v>
      </c>
      <c r="B102" s="48" t="str">
        <f>IF(MATCH(A102,A$14:A101,1)&gt;0,INDEX(B$14:B101,MATCH(A102,A$14:A101,1))," ")</f>
        <v xml:space="preserve"> </v>
      </c>
      <c r="C102" s="48"/>
      <c r="D102" s="48"/>
      <c r="E102" s="39">
        <f>IF(MATCH(A102,$A$14:$A101,1)&gt;0,INDEX($E$14:$E101,MATCH($A102,$A$14:$A101,1))," ")</f>
        <v>0</v>
      </c>
      <c r="F102" s="30"/>
      <c r="H102" s="31"/>
      <c r="I102" s="31"/>
      <c r="J102" s="31"/>
      <c r="K102" s="31"/>
      <c r="L102" s="31"/>
      <c r="M102" s="31"/>
      <c r="N102" s="31"/>
      <c r="O102" s="31">
        <f t="shared" si="21"/>
        <v>0</v>
      </c>
      <c r="P102" s="30"/>
      <c r="Q102" s="31"/>
      <c r="R102" s="31"/>
      <c r="S102" s="32">
        <f t="shared" si="23"/>
        <v>0</v>
      </c>
      <c r="T102" s="32">
        <f t="shared" si="22"/>
        <v>0</v>
      </c>
    </row>
    <row r="103" spans="1:20" s="14" customFormat="1">
      <c r="A103" s="8">
        <v>7</v>
      </c>
      <c r="B103" s="48" t="str">
        <f>IF(MATCH(A103,A$14:A102,1)&gt;0,INDEX(B$14:B102,MATCH(A103,A$14:A102,1))," ")</f>
        <v xml:space="preserve"> </v>
      </c>
      <c r="C103" s="48"/>
      <c r="D103" s="48"/>
      <c r="E103" s="39">
        <f>IF(MATCH(A103,$A$14:$A102,1)&gt;0,INDEX($E$14:$E102,MATCH($A103,$A$14:$A102,1))," ")</f>
        <v>0</v>
      </c>
      <c r="F103" s="30"/>
      <c r="H103" s="31"/>
      <c r="I103" s="31"/>
      <c r="J103" s="31"/>
      <c r="K103" s="31"/>
      <c r="L103" s="31"/>
      <c r="M103" s="31"/>
      <c r="N103" s="31"/>
      <c r="O103" s="31">
        <f t="shared" si="21"/>
        <v>0</v>
      </c>
      <c r="P103" s="30"/>
      <c r="Q103" s="31"/>
      <c r="R103" s="31"/>
      <c r="S103" s="32">
        <f t="shared" si="23"/>
        <v>0</v>
      </c>
      <c r="T103" s="32">
        <f t="shared" si="22"/>
        <v>0</v>
      </c>
    </row>
    <row r="104" spans="1:20" s="14" customFormat="1" ht="12.75" customHeight="1">
      <c r="A104" s="8">
        <v>15</v>
      </c>
      <c r="B104" s="48" t="s">
        <v>27</v>
      </c>
      <c r="C104" s="48"/>
      <c r="D104" s="48"/>
      <c r="E104" s="39">
        <f>IF(MATCH(A104,$A$14:$A103,1)&gt;0,INDEX($E$14:$E103,MATCH($A104,$A$14:$A103,1))," ")</f>
        <v>0</v>
      </c>
      <c r="F104" s="30"/>
      <c r="H104" s="31"/>
      <c r="I104" s="31"/>
      <c r="J104" s="31"/>
      <c r="K104" s="31"/>
      <c r="L104" s="31"/>
      <c r="M104" s="31"/>
      <c r="N104" s="31"/>
      <c r="O104" s="31">
        <f t="shared" si="21"/>
        <v>0</v>
      </c>
      <c r="P104" s="30"/>
      <c r="Q104" s="31"/>
      <c r="R104" s="31"/>
      <c r="S104" s="32">
        <f t="shared" si="23"/>
        <v>0</v>
      </c>
      <c r="T104" s="32">
        <f t="shared" si="22"/>
        <v>0</v>
      </c>
    </row>
    <row r="105" spans="1:20" s="14" customFormat="1">
      <c r="A105" s="8"/>
      <c r="C105" s="8"/>
      <c r="E105" s="8"/>
      <c r="F105" s="30"/>
      <c r="P105" s="30"/>
      <c r="S105" s="32"/>
      <c r="T105" s="32"/>
    </row>
    <row r="106" spans="1:20" s="14" customFormat="1" ht="12.75" customHeight="1">
      <c r="A106" s="49" t="s">
        <v>28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32"/>
      <c r="T106" s="32"/>
    </row>
    <row r="107" spans="1:20">
      <c r="F107" s="21"/>
      <c r="P107" s="21"/>
    </row>
  </sheetData>
  <mergeCells count="84">
    <mergeCell ref="B1:C1"/>
    <mergeCell ref="H1:N1"/>
    <mergeCell ref="C3:F3"/>
    <mergeCell ref="C4:F4"/>
    <mergeCell ref="C5:F5"/>
    <mergeCell ref="D7:E7"/>
    <mergeCell ref="G7:G8"/>
    <mergeCell ref="H7:N8"/>
    <mergeCell ref="Q7:Q9"/>
    <mergeCell ref="I9:M9"/>
    <mergeCell ref="B12:D12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25:D25"/>
    <mergeCell ref="B26:D26"/>
    <mergeCell ref="B27:D27"/>
    <mergeCell ref="B28:D28"/>
    <mergeCell ref="B29:D29"/>
    <mergeCell ref="B30:D30"/>
    <mergeCell ref="B31:D31"/>
    <mergeCell ref="B32:D32"/>
    <mergeCell ref="B35:D35"/>
    <mergeCell ref="B37:D37"/>
    <mergeCell ref="B38:D38"/>
    <mergeCell ref="B39:D39"/>
    <mergeCell ref="B40:D40"/>
    <mergeCell ref="B41:D41"/>
    <mergeCell ref="B42:D42"/>
    <mergeCell ref="B43:D43"/>
    <mergeCell ref="B44:D44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A57:R57"/>
    <mergeCell ref="B59:D59"/>
    <mergeCell ref="B61:D61"/>
    <mergeCell ref="B62:D62"/>
    <mergeCell ref="B63:D63"/>
    <mergeCell ref="B64:D64"/>
    <mergeCell ref="B65:D65"/>
    <mergeCell ref="B66:D66"/>
    <mergeCell ref="B67:D67"/>
    <mergeCell ref="B68:D68"/>
    <mergeCell ref="B71:D71"/>
    <mergeCell ref="B73:D73"/>
    <mergeCell ref="B74:D74"/>
    <mergeCell ref="B75:D75"/>
    <mergeCell ref="B76:D76"/>
    <mergeCell ref="B77:D77"/>
    <mergeCell ref="B78:D78"/>
    <mergeCell ref="B79:D79"/>
    <mergeCell ref="B80:D80"/>
    <mergeCell ref="B83:D83"/>
    <mergeCell ref="B85:D85"/>
    <mergeCell ref="B86:D86"/>
    <mergeCell ref="B87:D87"/>
    <mergeCell ref="B88:D88"/>
    <mergeCell ref="B89:D89"/>
    <mergeCell ref="B90:D90"/>
    <mergeCell ref="B91:D91"/>
    <mergeCell ref="B92:D92"/>
    <mergeCell ref="B95:D95"/>
    <mergeCell ref="B102:D102"/>
    <mergeCell ref="B103:D103"/>
    <mergeCell ref="B104:D104"/>
    <mergeCell ref="A106:R106"/>
    <mergeCell ref="B97:D97"/>
    <mergeCell ref="B98:D98"/>
    <mergeCell ref="B99:D99"/>
    <mergeCell ref="B100:D100"/>
    <mergeCell ref="B101:D101"/>
  </mergeCells>
  <conditionalFormatting sqref="O13 O24 O36 O47 O60 O72 O84 O96">
    <cfRule type="cellIs" dxfId="1" priority="2" operator="lessThan">
      <formula>$O$8</formula>
    </cfRule>
    <cfRule type="cellIs" dxfId="0" priority="3" operator="greaterThanOrEqual">
      <formula>$O$8</formula>
    </cfRule>
  </conditionalFormatting>
  <pageMargins left="0.78749999999999998" right="0.78749999999999998" top="0.78749999999999998" bottom="0.78749999999999998" header="0.51180555555555496" footer="0.51180555555555496"/>
  <pageSetup paperSize="9" fitToHeight="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weeks_view</vt:lpstr>
      <vt:lpstr>Overview!Print_Area</vt:lpstr>
      <vt:lpstr>weeks_view!Print_Area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Log</dc:title>
  <dc:subject>Typically for CUED Part IIB Proejcts</dc:subject>
  <dc:creator/>
  <dc:description>pjgl22@eng.cam.ac.uk</dc:description>
  <cp:lastModifiedBy>Joseph Holland</cp:lastModifiedBy>
  <cp:revision>6</cp:revision>
  <dcterms:created xsi:type="dcterms:W3CDTF">2019-10-25T08:18:35Z</dcterms:created>
  <dcterms:modified xsi:type="dcterms:W3CDTF">2019-11-09T13:37:16Z</dcterms:modified>
  <dc:language>en-GB</dc:language>
</cp:coreProperties>
</file>