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2D\Grupo (1)\"/>
    </mc:Choice>
  </mc:AlternateContent>
  <xr:revisionPtr revIDLastSave="0" documentId="13_ncr:1_{C4CEA064-36BD-4A63-B623-A4F159AA2270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G84" i="1" s="1"/>
  <c r="D84" i="1"/>
  <c r="E84" i="1" s="1"/>
  <c r="G83" i="1"/>
  <c r="E83" i="1"/>
  <c r="G82" i="1"/>
  <c r="E82" i="1"/>
  <c r="G81" i="1"/>
  <c r="E81" i="1"/>
  <c r="G80" i="1"/>
  <c r="E80" i="1"/>
  <c r="G79" i="1"/>
  <c r="E79" i="1"/>
  <c r="G78" i="1"/>
  <c r="E78" i="1"/>
  <c r="F71" i="1"/>
  <c r="G71" i="1" s="1"/>
  <c r="D71" i="1"/>
  <c r="E71" i="1" s="1"/>
  <c r="G70" i="1"/>
  <c r="E70" i="1"/>
  <c r="G69" i="1"/>
  <c r="E69" i="1"/>
  <c r="G68" i="1"/>
  <c r="E68" i="1"/>
  <c r="G67" i="1"/>
  <c r="E67" i="1"/>
  <c r="G66" i="1"/>
  <c r="E66" i="1"/>
  <c r="G65" i="1"/>
  <c r="E65" i="1"/>
  <c r="F58" i="1"/>
  <c r="G58" i="1" s="1"/>
  <c r="D58" i="1"/>
  <c r="E58" i="1" s="1"/>
  <c r="G57" i="1"/>
  <c r="E57" i="1"/>
  <c r="G56" i="1"/>
  <c r="E56" i="1"/>
  <c r="G55" i="1"/>
  <c r="E55" i="1"/>
  <c r="G54" i="1"/>
  <c r="E54" i="1"/>
  <c r="G53" i="1"/>
  <c r="E53" i="1"/>
  <c r="G52" i="1"/>
  <c r="E52" i="1"/>
  <c r="F45" i="1"/>
  <c r="G45" i="1" s="1"/>
  <c r="D45" i="1"/>
  <c r="E45" i="1" s="1"/>
  <c r="F44" i="1"/>
  <c r="G44" i="1" s="1"/>
  <c r="D44" i="1"/>
  <c r="E44" i="1" s="1"/>
  <c r="F43" i="1"/>
  <c r="G43" i="1" s="1"/>
  <c r="D43" i="1"/>
  <c r="E43" i="1" s="1"/>
  <c r="F42" i="1"/>
  <c r="G42" i="1" s="1"/>
  <c r="D42" i="1"/>
  <c r="E42" i="1" s="1"/>
  <c r="G41" i="1"/>
  <c r="E41" i="1"/>
  <c r="G40" i="1"/>
  <c r="E40" i="1"/>
  <c r="G39" i="1"/>
  <c r="E39" i="1"/>
  <c r="F32" i="1"/>
  <c r="G32" i="1" s="1"/>
  <c r="D32" i="1"/>
  <c r="E32" i="1" s="1"/>
  <c r="F31" i="1"/>
  <c r="G31" i="1" s="1"/>
  <c r="D31" i="1"/>
  <c r="E31" i="1" s="1"/>
  <c r="F30" i="1"/>
  <c r="G30" i="1" s="1"/>
  <c r="D30" i="1"/>
  <c r="E30" i="1" s="1"/>
  <c r="F29" i="1"/>
  <c r="G29" i="1" s="1"/>
  <c r="D29" i="1"/>
  <c r="E29" i="1" s="1"/>
  <c r="G28" i="1"/>
  <c r="E28" i="1"/>
  <c r="G27" i="1"/>
  <c r="E27" i="1"/>
  <c r="G26" i="1"/>
  <c r="E26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I78" i="1"/>
  <c r="H78" i="1"/>
  <c r="J71" i="1"/>
  <c r="K71" i="1" s="1"/>
  <c r="H71" i="1"/>
  <c r="I71" i="1" s="1"/>
  <c r="J70" i="1"/>
  <c r="K70" i="1" s="1"/>
  <c r="H70" i="1"/>
  <c r="I70" i="1" s="1"/>
  <c r="J69" i="1"/>
  <c r="K69" i="1" s="1"/>
  <c r="I69" i="1"/>
  <c r="H69" i="1"/>
  <c r="J68" i="1"/>
  <c r="K68" i="1" s="1"/>
  <c r="H68" i="1"/>
  <c r="I68" i="1" s="1"/>
  <c r="K67" i="1"/>
  <c r="J67" i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I52" i="1"/>
  <c r="H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E14" i="1"/>
  <c r="E15" i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<sst xmlns="http://schemas.openxmlformats.org/spreadsheetml/2006/main" count="191" uniqueCount="67">
  <si>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</si>
  <si>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</si>
  <si>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</si>
  <si>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</si>
  <si>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</si>
  <si>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</si>
  <si>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</si>
  <si>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</si>
  <si>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</si>
  <si>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</si>
  <si>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</si>
  <si>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</si>
  <si>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</si>
  <si>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</si>
  <si>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</si>
  <si>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</si>
  <si>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</si>
  <si>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</si>
  <si>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</si>
  <si>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</si>
  <si>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</si>
  <si>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</si>
  <si>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</si>
  <si>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</si>
  <si>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</si>
  <si>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</si>
  <si>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</si>
  <si>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</si>
  <si>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</si>
  <si>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</si>
  <si>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</si>
  <si>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</si>
  <si>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</si>
  <si>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</si>
  <si>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</si>
  <si>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</si>
  <si>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</si>
  <si>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</si>
  <si>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</si>
  <si>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</si>
  <si>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</si>
  <si>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</si>
  <si>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</si>
  <si>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</si>
  <si>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</si>
  <si>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</si>
  <si>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</si>
  <si>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</si>
  <si>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</si>
  <si>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</si>
  <si>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</si>
  <si>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</si>
  <si>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</si>
  <si>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</si>
  <si>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</si>
  <si>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</si>
  <si>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</si>
  <si>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</si>
  <si>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</si>
  <si>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</si>
  <si>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</si>
  <si>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</si>
  <si>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</si>
  <si>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ACEVEDO CARO JOSE IGNACIO</t>
  </si>
  <si>
    <t>BUSTOS FIGUEROA MICHAEL JORDAN</t>
  </si>
  <si>
    <t>FILIPINI PARRA BENJAMIN ALONSO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</si>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</sst>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16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/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57" t="s">
        <v>63</v>
      </c>
      <c r="C4" s="30">
        <f>C21</f>
        <v>6</v>
      </c>
      <c r="D4" s="36">
        <f>C60</f>
        <v>5.7</v>
      </c>
      <c r="E4" s="35">
        <f>C4*C$2+D4*D$2</f>
        <v>5.9099999999999993</v>
      </c>
    </row>
    <row r="5" spans="1:11" x14ac:dyDescent="0.25">
      <c r="A5" s="3">
        <v>2</v>
      </c>
      <c r="B5" s="57" t="s">
        <v>64</v>
      </c>
      <c r="C5" s="30">
        <f>C34</f>
        <v>6</v>
      </c>
      <c r="D5" s="36">
        <f>C73</f>
        <v>5.7</v>
      </c>
      <c r="E5" s="35">
        <f t="shared" ref="E5:E6" si="0">C5*C$2+D5*D$2</f>
        <v>5.9099999999999993</v>
      </c>
    </row>
    <row r="6" spans="1:11" x14ac:dyDescent="0.25">
      <c r="A6" s="3">
        <v>3</v>
      </c>
      <c r="B6" s="57" t="s">
        <v>65</v>
      </c>
      <c r="C6" s="30">
        <f>C47</f>
        <v>6</v>
      </c>
      <c r="D6" s="36">
        <f>C86</f>
        <v>5.7</v>
      </c>
      <c r="E6" s="35">
        <f t="shared" si="0"/>
        <v>5.9099999999999993</v>
      </c>
    </row>
    <row r="11" spans="1:11" ht="18.75" outlineLevel="1" x14ac:dyDescent="0.25">
      <c r="A11" s="47" t="s">
        <v>4</v>
      </c>
      <c r="B11" s="11" t="str">
        <f>B4</f>
        <v>ACEVEDO CARO JOSE IGNACIO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5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25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/>
      <c r="E13" s="12" t="str">
        <f>IF(D13="X",100*0.15,"")</f>
        <v/>
      </c>
      <c r="F13" s="12" t="s">
        <v>66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">
        <v>66</v>
      </c>
      <c r="E14" s="12">
        <f>IF(D14="X",100*0.25,"")</f>
        <v>25</v>
      </c>
      <c r="F14" s="12"/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66</v>
      </c>
      <c r="G15" s="12">
        <f>IF(F15="X",60*0.2,"")</f>
        <v>12</v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ref="D13:D17" si="4">IF($C16=CL,"X","")</f>
        <v>X</v>
      </c>
      <c r="E16" s="12">
        <f>IF(D16="X",100*0.05,"")</f>
        <v>5</v>
      </c>
      <c r="F16" s="12" t="str">
        <f t="shared" ref="F13:F17" si="5">IF($C16=L,"X","")</f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39"/>
      <c r="B20" s="17" t="s">
        <v>12</v>
      </c>
      <c r="C20" s="21">
        <f>E20+G20+I20+K20</f>
        <v>86</v>
      </c>
      <c r="D20" s="13"/>
      <c r="E20" s="13">
        <f>SUM(E13:E19)</f>
        <v>65</v>
      </c>
      <c r="F20" s="13"/>
      <c r="G20" s="13">
        <f>SUM(G13:G19)</f>
        <v>21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1"/>
      <c r="B21" s="20" t="s">
        <v>13</v>
      </c>
      <c r="C21" s="14">
        <f>VLOOKUP(C20,ESCALA_IEP!A2:B202,2,FALSE)</f>
        <v>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7" t="s">
        <v>4</v>
      </c>
      <c r="B24" s="11" t="str">
        <f>B5</f>
        <v>BUSTOS FIGUEROA MICHAEL JORDAN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5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5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/>
      <c r="E26" s="12" t="str">
        <f>IF(D26="X",100*0.15,"")</f>
        <v/>
      </c>
      <c r="F26" s="12" t="s">
        <v>66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">
        <v>66</v>
      </c>
      <c r="E27" s="12">
        <f>IF(D27="X",100*0.25,"")</f>
        <v>25</v>
      </c>
      <c r="F27" s="12"/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ref="D29:D32" si="10">IF($C29=CL,"X","")</f>
        <v>X</v>
      </c>
      <c r="E29" s="12">
        <f>IF(D29="X",100*0.05,"")</f>
        <v>5</v>
      </c>
      <c r="F29" s="12" t="str">
        <f t="shared" ref="F29:F32" si="11">IF($C29=L,"X","")</f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39"/>
      <c r="B33" s="17" t="s">
        <v>12</v>
      </c>
      <c r="C33" s="21">
        <f>E33+G33+I33+K33</f>
        <v>86</v>
      </c>
      <c r="D33" s="13"/>
      <c r="E33" s="13">
        <f>SUM(E26:E32)</f>
        <v>65</v>
      </c>
      <c r="F33" s="13"/>
      <c r="G33" s="13">
        <f>SUM(G26:G32)</f>
        <v>21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1"/>
      <c r="B34" s="20" t="s">
        <v>13</v>
      </c>
      <c r="C34" s="14">
        <f>VLOOKUP(C33,ESCALA_IEP!A15:B215,2,FALSE)</f>
        <v>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7" t="s">
        <v>4</v>
      </c>
      <c r="B37" s="11" t="str">
        <f>B6</f>
        <v>FILIPINI PARRA BENJAMIN ALONSO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5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5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/>
      <c r="E39" s="12" t="str">
        <f>IF(D39="X",100*0.15,"")</f>
        <v/>
      </c>
      <c r="F39" s="12" t="s">
        <v>66</v>
      </c>
      <c r="G39" s="12">
        <f>IF(F39="X",60*0.15,"")</f>
        <v>9</v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">
        <v>66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66</v>
      </c>
      <c r="G41" s="12">
        <f>IF(F41="X",60*0.2,"")</f>
        <v>12</v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ref="D42:D45" si="15">IF($C42=CL,"X","")</f>
        <v>X</v>
      </c>
      <c r="E42" s="12">
        <f>IF(D42="X",100*0.05,"")</f>
        <v>5</v>
      </c>
      <c r="F42" s="12" t="str">
        <f t="shared" ref="F42:F45" si="16">IF($C42=L,"X","")</f>
        <v/>
      </c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5"/>
        <v>X</v>
      </c>
      <c r="E43" s="12">
        <f>IF(D43="X",100*0.05,"")</f>
        <v>5</v>
      </c>
      <c r="F43" s="12" t="str">
        <f t="shared" si="16"/>
        <v/>
      </c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39"/>
      <c r="B46" s="17" t="s">
        <v>12</v>
      </c>
      <c r="C46" s="21">
        <f>E46+G46+I46+K46</f>
        <v>86</v>
      </c>
      <c r="D46" s="13"/>
      <c r="E46" s="13">
        <f>SUM(E39:E45)</f>
        <v>65</v>
      </c>
      <c r="F46" s="13"/>
      <c r="G46" s="13">
        <f>SUM(G39:G45)</f>
        <v>21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1"/>
      <c r="B47" s="20" t="s">
        <v>13</v>
      </c>
      <c r="C47" s="14">
        <f>VLOOKUP(C46,ESCALA_IEP!A28:B228,2,FALSE)</f>
        <v>6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8" t="s">
        <v>14</v>
      </c>
      <c r="B50" s="11" t="str">
        <f>B4</f>
        <v>ACEVEDO CARO JOSE IGNACIO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5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5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">
        <v>66</v>
      </c>
      <c r="G52" s="12">
        <f>IF(F52="X",60*0.15,"")</f>
        <v>9</v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">
        <v>66</v>
      </c>
      <c r="E53" s="12">
        <f>IF(D53="X",100*0.25,"")</f>
        <v>25</v>
      </c>
      <c r="F53" s="12"/>
      <c r="G53" s="12" t="str">
        <f>IF(F53="X",60*0.25,"")</f>
        <v/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">
        <v>66</v>
      </c>
      <c r="E54" s="12">
        <f>IF(D54="X",100*0.2,"")</f>
        <v>20</v>
      </c>
      <c r="F54" s="12"/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/>
      <c r="E55" s="12" t="str">
        <f>IF(D55="X",100*0.05,"")</f>
        <v/>
      </c>
      <c r="F55" s="12" t="s">
        <v>66</v>
      </c>
      <c r="G55" s="12">
        <f>IF(F55="X",60*0.05,"")</f>
        <v>3</v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/>
      <c r="E56" s="12" t="str">
        <f>IF(D56="X",100*0.05,"")</f>
        <v/>
      </c>
      <c r="F56" s="12" t="s">
        <v>66</v>
      </c>
      <c r="G56" s="12">
        <f>IF(F56="X",60*0.05,"")</f>
        <v>3</v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/>
      <c r="E57" s="12" t="str">
        <f>IF(D57="X",100*0.2,"")</f>
        <v/>
      </c>
      <c r="F57" s="12" t="s">
        <v>66</v>
      </c>
      <c r="G57" s="12">
        <f>IF(F57="X",60*0.2,"")</f>
        <v>12</v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39"/>
      <c r="B59" s="17" t="s">
        <v>12</v>
      </c>
      <c r="C59" s="21">
        <f>E59+G59+I59+K59</f>
        <v>82</v>
      </c>
      <c r="D59" s="13"/>
      <c r="E59" s="13">
        <f>SUM(E52:E58)</f>
        <v>55</v>
      </c>
      <c r="F59" s="13"/>
      <c r="G59" s="13">
        <f>SUM(G52:G58)</f>
        <v>27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1"/>
      <c r="B60" s="20" t="s">
        <v>13</v>
      </c>
      <c r="C60" s="14">
        <f>VLOOKUP(C59,ESCALA_IEP!A41:B241,2,FALSE)</f>
        <v>5.7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8" t="s">
        <v>15</v>
      </c>
      <c r="B63" s="11" t="str">
        <f>B5</f>
        <v>BUSTOS FIGUEROA MICHAEL JORDAN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25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25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">
        <v>66</v>
      </c>
      <c r="G65" s="12">
        <f>IF(F65="X",60*0.15,"")</f>
        <v>9</v>
      </c>
      <c r="H65" s="12" t="str">
        <f t="shared" ref="H65:H69" si="20">IF($C65=ML,"X","")</f>
        <v/>
      </c>
      <c r="I65" s="12" t="str">
        <f>IF(H65="X",30*0.15,"")</f>
        <v/>
      </c>
      <c r="J65" s="12" t="str">
        <f t="shared" ref="J65:J69" si="21">IF($C65=NL,"X","")</f>
        <v/>
      </c>
      <c r="K65" s="12" t="str">
        <f t="shared" ref="K65:K71" si="22">IF($J65="X",0,"")</f>
        <v/>
      </c>
    </row>
    <row r="66" spans="1:11" ht="24" customHeight="1" x14ac:dyDescent="0.25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">
        <v>66</v>
      </c>
      <c r="E66" s="12">
        <f>IF(D66="X",100*0.25,"")</f>
        <v>25</v>
      </c>
      <c r="F66" s="12"/>
      <c r="G66" s="12" t="str">
        <f>IF(F66="X",60*0.25,"")</f>
        <v/>
      </c>
      <c r="H66" s="12" t="str">
        <f t="shared" si="20"/>
        <v/>
      </c>
      <c r="I66" s="12" t="str">
        <f>IF(H66="X",30*0.25,"")</f>
        <v/>
      </c>
      <c r="J66" s="12" t="str">
        <f t="shared" si="21"/>
        <v/>
      </c>
      <c r="K66" s="12" t="str">
        <f t="shared" si="22"/>
        <v/>
      </c>
    </row>
    <row r="67" spans="1:11" ht="24" customHeight="1" x14ac:dyDescent="0.25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">
        <v>66</v>
      </c>
      <c r="E67" s="12">
        <f>IF(D67="X",100*0.2,"")</f>
        <v>20</v>
      </c>
      <c r="F67" s="12"/>
      <c r="G67" s="12" t="str">
        <f>IF(F67="X",60*0.2,"")</f>
        <v/>
      </c>
      <c r="H67" s="12" t="str">
        <f t="shared" si="20"/>
        <v/>
      </c>
      <c r="I67" s="12" t="str">
        <f>IF(H67="X",30*0.2,"")</f>
        <v/>
      </c>
      <c r="J67" s="12" t="str">
        <f t="shared" si="21"/>
        <v/>
      </c>
      <c r="K67" s="12" t="str">
        <f t="shared" si="22"/>
        <v/>
      </c>
    </row>
    <row r="68" spans="1:11" ht="24" customHeight="1" x14ac:dyDescent="0.25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/>
      <c r="E68" s="12" t="str">
        <f>IF(D68="X",100*0.05,"")</f>
        <v/>
      </c>
      <c r="F68" s="12" t="s">
        <v>66</v>
      </c>
      <c r="G68" s="12">
        <f>IF(F68="X",60*0.05,"")</f>
        <v>3</v>
      </c>
      <c r="H68" s="12" t="str">
        <f t="shared" si="20"/>
        <v/>
      </c>
      <c r="I68" s="12" t="str">
        <f>IF(H68="X",30*0.05,"")</f>
        <v/>
      </c>
      <c r="J68" s="12" t="str">
        <f t="shared" si="21"/>
        <v/>
      </c>
      <c r="K68" s="12" t="str">
        <f t="shared" si="22"/>
        <v/>
      </c>
    </row>
    <row r="69" spans="1:11" ht="24" customHeight="1" x14ac:dyDescent="0.25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/>
      <c r="E69" s="12" t="str">
        <f>IF(D69="X",100*0.05,"")</f>
        <v/>
      </c>
      <c r="F69" s="12" t="s">
        <v>66</v>
      </c>
      <c r="G69" s="12">
        <f>IF(F69="X",60*0.05,"")</f>
        <v>3</v>
      </c>
      <c r="H69" s="12" t="str">
        <f t="shared" si="20"/>
        <v/>
      </c>
      <c r="I69" s="12" t="str">
        <f>IF(H69="X",30*0.05,"")</f>
        <v/>
      </c>
      <c r="J69" s="12" t="str">
        <f t="shared" si="21"/>
        <v/>
      </c>
      <c r="K69" s="12" t="str">
        <f t="shared" si="22"/>
        <v/>
      </c>
    </row>
    <row r="70" spans="1:11" ht="24" customHeight="1" x14ac:dyDescent="0.25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/>
      <c r="E70" s="12" t="str">
        <f>IF(D70="X",100*0.2,"")</f>
        <v/>
      </c>
      <c r="F70" s="12" t="s">
        <v>66</v>
      </c>
      <c r="G70" s="12">
        <f>IF(F70="X",60*0.2,"")</f>
        <v>12</v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2"/>
        <v/>
      </c>
    </row>
    <row r="71" spans="1:11" ht="24" customHeight="1" x14ac:dyDescent="0.25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2"/>
        <v/>
      </c>
    </row>
    <row r="72" spans="1:11" ht="24" customHeight="1" x14ac:dyDescent="0.3">
      <c r="A72" s="39"/>
      <c r="B72" s="17" t="s">
        <v>12</v>
      </c>
      <c r="C72" s="21">
        <f>E72+G72+I72+K72</f>
        <v>82</v>
      </c>
      <c r="D72" s="13"/>
      <c r="E72" s="13">
        <f>SUM(E65:E71)</f>
        <v>55</v>
      </c>
      <c r="F72" s="13"/>
      <c r="G72" s="13">
        <f>SUM(G65:G71)</f>
        <v>27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1"/>
      <c r="B73" s="20" t="s">
        <v>13</v>
      </c>
      <c r="C73" s="14">
        <f>VLOOKUP(C72,ESCALA_IEP!A54:B254,2,FALSE)</f>
        <v>5.7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8" t="s">
        <v>16</v>
      </c>
      <c r="B76" s="11" t="str">
        <f>B6</f>
        <v>FILIPINI PARRA BENJAMIN ALONSO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25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25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">
        <v>66</v>
      </c>
      <c r="G78" s="12">
        <f>IF(F78="X",60*0.15,"")</f>
        <v>9</v>
      </c>
      <c r="H78" s="12" t="str">
        <f t="shared" ref="H78:H82" si="23">IF($C78=ML,"X","")</f>
        <v/>
      </c>
      <c r="I78" s="12" t="str">
        <f>IF(H78="X",30*0.15,"")</f>
        <v/>
      </c>
      <c r="J78" s="12" t="str">
        <f t="shared" ref="J78:J82" si="24">IF($C78=NL,"X","")</f>
        <v/>
      </c>
      <c r="K78" s="12" t="str">
        <f t="shared" ref="K78:K84" si="25">IF($J78="X",0,"")</f>
        <v/>
      </c>
    </row>
    <row r="79" spans="1:11" ht="24" customHeight="1" x14ac:dyDescent="0.25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">
        <v>66</v>
      </c>
      <c r="E79" s="12">
        <f>IF(D79="X",100*0.25,"")</f>
        <v>25</v>
      </c>
      <c r="F79" s="12"/>
      <c r="G79" s="12" t="str">
        <f>IF(F79="X",60*0.25,"")</f>
        <v/>
      </c>
      <c r="H79" s="12" t="str">
        <f t="shared" si="23"/>
        <v/>
      </c>
      <c r="I79" s="12" t="str">
        <f>IF(H79="X",30*0.25,"")</f>
        <v/>
      </c>
      <c r="J79" s="12" t="str">
        <f t="shared" si="24"/>
        <v/>
      </c>
      <c r="K79" s="12" t="str">
        <f t="shared" si="25"/>
        <v/>
      </c>
    </row>
    <row r="80" spans="1:11" ht="24" customHeight="1" x14ac:dyDescent="0.25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">
        <v>66</v>
      </c>
      <c r="E80" s="12">
        <f>IF(D80="X",100*0.2,"")</f>
        <v>20</v>
      </c>
      <c r="F80" s="12"/>
      <c r="G80" s="12" t="str">
        <f>IF(F80="X",60*0.2,"")</f>
        <v/>
      </c>
      <c r="H80" s="12" t="str">
        <f t="shared" si="23"/>
        <v/>
      </c>
      <c r="I80" s="12" t="str">
        <f>IF(H80="X",30*0.2,"")</f>
        <v/>
      </c>
      <c r="J80" s="12" t="str">
        <f t="shared" si="24"/>
        <v/>
      </c>
      <c r="K80" s="12" t="str">
        <f t="shared" si="25"/>
        <v/>
      </c>
    </row>
    <row r="81" spans="1:11" ht="24" customHeight="1" x14ac:dyDescent="0.25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/>
      <c r="E81" s="12" t="str">
        <f>IF(D81="X",100*0.05,"")</f>
        <v/>
      </c>
      <c r="F81" s="12" t="s">
        <v>66</v>
      </c>
      <c r="G81" s="12">
        <f>IF(F81="X",60*0.05,"")</f>
        <v>3</v>
      </c>
      <c r="H81" s="12" t="str">
        <f t="shared" si="23"/>
        <v/>
      </c>
      <c r="I81" s="12" t="str">
        <f>IF(H81="X",30*0.05,"")</f>
        <v/>
      </c>
      <c r="J81" s="12" t="str">
        <f t="shared" si="24"/>
        <v/>
      </c>
      <c r="K81" s="12" t="str">
        <f t="shared" si="25"/>
        <v/>
      </c>
    </row>
    <row r="82" spans="1:11" ht="24" customHeight="1" x14ac:dyDescent="0.25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/>
      <c r="E82" s="12" t="str">
        <f>IF(D82="X",100*0.05,"")</f>
        <v/>
      </c>
      <c r="F82" s="12" t="s">
        <v>66</v>
      </c>
      <c r="G82" s="12">
        <f>IF(F82="X",60*0.05,"")</f>
        <v>3</v>
      </c>
      <c r="H82" s="12" t="str">
        <f t="shared" si="23"/>
        <v/>
      </c>
      <c r="I82" s="12" t="str">
        <f>IF(H82="X",30*0.05,"")</f>
        <v/>
      </c>
      <c r="J82" s="12" t="str">
        <f t="shared" si="24"/>
        <v/>
      </c>
      <c r="K82" s="12" t="str">
        <f t="shared" si="25"/>
        <v/>
      </c>
    </row>
    <row r="83" spans="1:11" ht="24" customHeight="1" x14ac:dyDescent="0.25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/>
      <c r="E83" s="12" t="str">
        <f>IF(D83="X",100*0.2,"")</f>
        <v/>
      </c>
      <c r="F83" s="12" t="s">
        <v>66</v>
      </c>
      <c r="G83" s="12">
        <f>IF(F83="X",60*0.2,"")</f>
        <v>12</v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5"/>
        <v/>
      </c>
    </row>
    <row r="84" spans="1:11" ht="24" customHeight="1" x14ac:dyDescent="0.25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5"/>
        <v/>
      </c>
    </row>
    <row r="85" spans="1:11" ht="24" customHeight="1" x14ac:dyDescent="0.3">
      <c r="A85" s="39"/>
      <c r="B85" s="17" t="s">
        <v>12</v>
      </c>
      <c r="C85" s="21">
        <f>E85+G85+I85+K85</f>
        <v>82</v>
      </c>
      <c r="D85" s="13"/>
      <c r="E85" s="13">
        <f>SUM(E78:E84)</f>
        <v>55</v>
      </c>
      <c r="F85" s="13"/>
      <c r="G85" s="13">
        <f>SUM(G78:G84)</f>
        <v>27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1"/>
      <c r="B86" s="20" t="s">
        <v>13</v>
      </c>
      <c r="C86" s="14">
        <f>VLOOKUP(C85,ESCALA_IEP!A67:B267,2,FALSE)</f>
        <v>5.7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25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5">
      <c r="A3" s="49"/>
      <c r="B3" s="54"/>
      <c r="C3" s="54"/>
      <c r="D3" s="26">
        <v>0.3</v>
      </c>
      <c r="E3" s="26">
        <v>0</v>
      </c>
      <c r="F3" s="49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5" t="s">
        <v>60</v>
      </c>
      <c r="B1" s="4" t="s">
        <v>12</v>
      </c>
      <c r="C1" s="5"/>
      <c r="D1" s="5"/>
      <c r="E1" s="6"/>
    </row>
    <row r="2" spans="1:5" ht="45.75" thickBot="1" x14ac:dyDescent="0.3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2024-12-08T02:44:59Z</dcterms:modified>
  <cp:category/>
  <cp:contentStatus/>
</cp:coreProperties>
</file>