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<sst xmlns="http://schemas.openxmlformats.org/spreadsheetml/2006/main" count="2271" uniqueCount="1197">
  <si>
    <t>index_final</t>
  </si>
  <si>
    <t>product_category_chn</t>
  </si>
  <si>
    <t>url_example</t>
  </si>
  <si>
    <t>title_access</t>
  </si>
  <si>
    <t>url_scrape</t>
  </si>
  <si>
    <t>700d_specific</t>
  </si>
  <si>
    <t>750d_specific</t>
  </si>
  <si>
    <t>Search Keyword</t>
  </si>
  <si>
    <t>Niche Brand</t>
  </si>
  <si>
    <t xml:space="preserve">Avg. Price Esitimate </t>
  </si>
  <si>
    <t>Brand</t>
  </si>
  <si>
    <t>Editor</t>
  </si>
  <si>
    <t>Editors</t>
  </si>
  <si>
    <t>Names_who_also_saw_this_in_other_lstgs</t>
  </si>
  <si>
    <t>BD01</t>
  </si>
  <si>
    <t>肩带</t>
  </si>
  <si>
    <t>相机背带EW－300D</t>
  </si>
  <si>
    <t>佳能 相机背带</t>
  </si>
  <si>
    <t>Shuying Wu</t>
  </si>
  <si>
    <t>BD02</t>
  </si>
  <si>
    <t>相机背带 EW－100DB III</t>
  </si>
  <si>
    <t>Canon</t>
  </si>
  <si>
    <t>Yimin_Fu</t>
  </si>
  <si>
    <t>BD03</t>
  </si>
  <si>
    <t>快枪手肩带</t>
  </si>
  <si>
    <t>na</t>
  </si>
  <si>
    <t>BD04</t>
  </si>
  <si>
    <t>彩色肩带</t>
  </si>
  <si>
    <t>彩色肩带 相机</t>
  </si>
  <si>
    <t>BD05</t>
  </si>
  <si>
    <t>肩带 相机</t>
  </si>
  <si>
    <t>NA</t>
  </si>
  <si>
    <t>Frank_Mei</t>
  </si>
  <si>
    <t>BD06</t>
  </si>
  <si>
    <t>http://world.tmall.com/item/524363803259.htm#detail?sku_properties=5919063:6536025</t>
  </si>
  <si>
    <t>GOTO 时尚肩带</t>
  </si>
  <si>
    <t>https://s.taobao.com/search?q=GOTO+%E8%82%A9%E5%B8%A6&amp;imgfile=&amp;js=1&amp;style=list&amp;stats_click=search_radio_all%3A1&amp;initiative_id=staobaoz_20160117&amp;ie=utf8</t>
  </si>
  <si>
    <t>GOTO 肩带</t>
  </si>
  <si>
    <t>GOTO</t>
  </si>
  <si>
    <t>yimin(xinyi)</t>
  </si>
  <si>
    <t>BJ01</t>
  </si>
  <si>
    <t>渐变镜</t>
  </si>
  <si>
    <t>多色渐变镜</t>
  </si>
  <si>
    <t>相机 渐变镜</t>
  </si>
  <si>
    <t>xuncheng</t>
  </si>
  <si>
    <t>BJ02</t>
  </si>
  <si>
    <t>变色镜架＋渐变镜</t>
  </si>
  <si>
    <t>Yimin</t>
  </si>
  <si>
    <t>BU01</t>
  </si>
  <si>
    <t>擦布</t>
  </si>
  <si>
    <t>数码擦镜布</t>
  </si>
  <si>
    <t>BU02</t>
  </si>
  <si>
    <t>高级擦布</t>
  </si>
  <si>
    <t>BU04</t>
  </si>
  <si>
    <t>品胜魔布</t>
  </si>
  <si>
    <t>品胜</t>
  </si>
  <si>
    <t>Sharon Li</t>
  </si>
  <si>
    <t>BU05</t>
  </si>
  <si>
    <t>镜头专用麂皮</t>
  </si>
  <si>
    <t>镜头 麂</t>
  </si>
  <si>
    <t>BU06</t>
  </si>
  <si>
    <t>魔布</t>
  </si>
  <si>
    <t>Suyang Lu</t>
  </si>
  <si>
    <t>BU07</t>
  </si>
  <si>
    <t>清洁</t>
  </si>
  <si>
    <t>镜头擦布</t>
  </si>
  <si>
    <t>CC01</t>
  </si>
  <si>
    <t>储存卡</t>
  </si>
  <si>
    <t>4G内存卡</t>
  </si>
  <si>
    <t>4G 闪存卡 相机</t>
  </si>
  <si>
    <t>Unknown</t>
  </si>
  <si>
    <t>Juexiao&amp;Sasha</t>
  </si>
  <si>
    <t>CC02</t>
  </si>
  <si>
    <t>8G闪存卡</t>
  </si>
  <si>
    <t>8G 闪存卡 相机</t>
  </si>
  <si>
    <t>CC03</t>
  </si>
  <si>
    <t>64G内存卡</t>
  </si>
  <si>
    <t>64G 闪存卡 相机</t>
  </si>
  <si>
    <t>CC04</t>
  </si>
  <si>
    <t>32G内存卡</t>
  </si>
  <si>
    <t>32G 闪存卡 相机</t>
  </si>
  <si>
    <t>CC05</t>
  </si>
  <si>
    <t>闪迪4G C4 SD</t>
  </si>
  <si>
    <t>闪迪4G C4 -tf</t>
  </si>
  <si>
    <t>闪迪</t>
  </si>
  <si>
    <t>CC06</t>
  </si>
  <si>
    <t>闪迪8G C10 SDHC</t>
  </si>
  <si>
    <t>闪迪8G C10 -tf</t>
  </si>
  <si>
    <t>CC07</t>
  </si>
  <si>
    <t>闪迪16G C10 40m/s SD</t>
  </si>
  <si>
    <t>闪迪 16G 48m</t>
  </si>
  <si>
    <t>CC08</t>
  </si>
  <si>
    <t>闪迪32G C10 40m/s SD</t>
  </si>
  <si>
    <t>闪迪 32G 48m</t>
  </si>
  <si>
    <t>CC09</t>
  </si>
  <si>
    <t>闪迪16G 120m/s CF</t>
  </si>
  <si>
    <t>CC10</t>
  </si>
  <si>
    <t>闪迪32G 120m/s CF</t>
  </si>
  <si>
    <t>CC11</t>
  </si>
  <si>
    <t>金士顿64G SDHC</t>
  </si>
  <si>
    <t>金士顿 64G 相机</t>
  </si>
  <si>
    <t>金士顿</t>
  </si>
  <si>
    <t>CC12</t>
  </si>
  <si>
    <t>索尼16G 极速卡</t>
  </si>
  <si>
    <t>索尼 16G 94m</t>
  </si>
  <si>
    <t>索尼</t>
  </si>
  <si>
    <t>CC13</t>
  </si>
  <si>
    <t>索尼32G 极速卡</t>
  </si>
  <si>
    <t>索尼 32G 94m</t>
  </si>
  <si>
    <t>CC14</t>
  </si>
  <si>
    <t>索尼64G 极速卡</t>
  </si>
  <si>
    <t>索尼 64G 94m</t>
  </si>
  <si>
    <t>CC15</t>
  </si>
  <si>
    <t>东芝32G C10 SD卡</t>
  </si>
  <si>
    <t>东芝 32G C10 -wifi</t>
  </si>
  <si>
    <t>东芝</t>
  </si>
  <si>
    <t>CC16</t>
  </si>
  <si>
    <t>东芝16G C10 SD卡</t>
  </si>
  <si>
    <t>东芝 16G C10 -wifi</t>
  </si>
  <si>
    <t>CC17</t>
  </si>
  <si>
    <t>东芝8G C10 SD卡</t>
  </si>
  <si>
    <t>东芝 8G C10 -wifi</t>
  </si>
  <si>
    <t>CC18</t>
  </si>
  <si>
    <t>金士顿32G C10 SDHC</t>
  </si>
  <si>
    <t>金士顿 32G C10 -tf</t>
  </si>
  <si>
    <t>CC19</t>
  </si>
  <si>
    <t>金士顿16G C10 SDHC</t>
  </si>
  <si>
    <t>金士顿 16G C10 -tf</t>
  </si>
  <si>
    <t>CC20</t>
  </si>
  <si>
    <t>金士顿8G C10 SDHC</t>
  </si>
  <si>
    <t>金士顿 8G C10 -tf</t>
  </si>
  <si>
    <t>CC21</t>
  </si>
  <si>
    <t>金士顿8G C4 SD</t>
  </si>
  <si>
    <t>金士顿 8G C4-tf</t>
  </si>
  <si>
    <t>CC22</t>
  </si>
  <si>
    <t>金士顿16G C4 SD</t>
  </si>
  <si>
    <t>金士顿 16G C4 -tf</t>
  </si>
  <si>
    <t>CC23</t>
  </si>
  <si>
    <t>金士顿32G C4 SD</t>
  </si>
  <si>
    <t>金士顿 32G C4 -tf</t>
  </si>
  <si>
    <t>CC24</t>
  </si>
  <si>
    <t>金士顿4G C4 SD</t>
  </si>
  <si>
    <t>金士顿 4G C4 -tf</t>
  </si>
  <si>
    <t>CC25</t>
  </si>
  <si>
    <t>创见8G C4 SD卡</t>
  </si>
  <si>
    <t>创见 8G -tf</t>
  </si>
  <si>
    <t>创见</t>
  </si>
  <si>
    <t>CC26</t>
  </si>
  <si>
    <t>创见16G C4 SD卡</t>
  </si>
  <si>
    <t>创见 16G -tf</t>
  </si>
  <si>
    <t>CC27</t>
  </si>
  <si>
    <t>创见32G C4 SD卡</t>
  </si>
  <si>
    <t>创见 32G -tf</t>
  </si>
  <si>
    <t>CC29</t>
  </si>
  <si>
    <t>J-LIKE 8G C10 SD存储卡</t>
  </si>
  <si>
    <t>8g 相机卡</t>
  </si>
  <si>
    <t>J-LIKE</t>
  </si>
  <si>
    <t>CC30</t>
  </si>
  <si>
    <t>J-LIKE 16G C10 SD存储卡</t>
  </si>
  <si>
    <t>16g 相机卡</t>
  </si>
  <si>
    <t>CC31</t>
  </si>
  <si>
    <t>三星32G 高速内存卡</t>
  </si>
  <si>
    <t>三星32G 高速内存卡 -tf</t>
  </si>
  <si>
    <t>三星</t>
  </si>
  <si>
    <t>CC32</t>
  </si>
  <si>
    <t>可摄像高速卡</t>
  </si>
  <si>
    <t>摄像高速卡</t>
  </si>
  <si>
    <t>CC33</t>
  </si>
  <si>
    <t>16G内存卡</t>
  </si>
  <si>
    <t>16G内存卡 -tf</t>
  </si>
  <si>
    <t>CC38</t>
  </si>
  <si>
    <t>闪迪8G 30m/s</t>
  </si>
  <si>
    <t>闪迪8G 30m/s SD</t>
  </si>
  <si>
    <t>CC39</t>
  </si>
  <si>
    <t>闪迪16G 30m/s SD</t>
  </si>
  <si>
    <t>CC40</t>
  </si>
  <si>
    <t>闪迪32G 30m/s</t>
  </si>
  <si>
    <t>闪迪32G 30m/s SD</t>
  </si>
  <si>
    <t>CC43</t>
  </si>
  <si>
    <t>闪迪64G 40m/s SDHC</t>
  </si>
  <si>
    <t>闪迪64G 40m/s</t>
  </si>
  <si>
    <t>CC44</t>
  </si>
  <si>
    <t>闪迪128G 40m/s SDHC</t>
  </si>
  <si>
    <t>闪迪128G 40m/s</t>
  </si>
  <si>
    <t>CC45</t>
  </si>
  <si>
    <t>闪迪16G 80m/s</t>
  </si>
  <si>
    <t>闪迪16G 80m/s SD</t>
  </si>
  <si>
    <t>CC46</t>
  </si>
  <si>
    <t>闪迪32G 80m/s</t>
  </si>
  <si>
    <t>闪迪32G 80m/s SD</t>
  </si>
  <si>
    <t>CC47</t>
  </si>
  <si>
    <t>闪迪32G 95m/s 高速</t>
  </si>
  <si>
    <t>闪迪32G 95m/s SD</t>
  </si>
  <si>
    <t>CC51</t>
  </si>
  <si>
    <t>闪迪128G C10 SD</t>
  </si>
  <si>
    <t>闪迪128G C10</t>
  </si>
  <si>
    <t>CC52</t>
  </si>
  <si>
    <t>闪迪16GSD266/s高速内存卡</t>
  </si>
  <si>
    <t>CC53</t>
  </si>
  <si>
    <t>闪迪32GSD266/s高速内存卡</t>
  </si>
  <si>
    <t>CC54</t>
  </si>
  <si>
    <t>闪迪8GSD200/s高速内存卡</t>
  </si>
  <si>
    <t>CD01</t>
  </si>
  <si>
    <t>充电器</t>
  </si>
  <si>
    <t>电池充电器LC－E7C（含电源线）</t>
  </si>
  <si>
    <t>700D 电池充电器</t>
  </si>
  <si>
    <t>CD02</t>
  </si>
  <si>
    <t>专用座充</t>
  </si>
  <si>
    <t>700D 座充</t>
  </si>
  <si>
    <t>CD03</t>
  </si>
  <si>
    <t>电池充电器 LC-E8C</t>
  </si>
  <si>
    <t>CD04</t>
  </si>
  <si>
    <t>电池充电器LC－E17C（含电源线）</t>
  </si>
  <si>
    <t>CD05</t>
  </si>
  <si>
    <t>沣标国产备用座充</t>
  </si>
  <si>
    <t>DC01</t>
  </si>
  <si>
    <t>电池</t>
  </si>
  <si>
    <t>佳能原装电池</t>
  </si>
  <si>
    <t>佳能电池</t>
  </si>
  <si>
    <t>佳能</t>
  </si>
  <si>
    <t>DC02</t>
  </si>
  <si>
    <t>佳能LP-E8专用电池</t>
  </si>
  <si>
    <t>佳能 LP-E8 电池</t>
  </si>
  <si>
    <t>Yukun_He</t>
  </si>
  <si>
    <t>DC03</t>
  </si>
  <si>
    <t>备用沣标LP-E6电池 质保1年包换</t>
  </si>
  <si>
    <t>沣标 LP-E6 电池</t>
  </si>
  <si>
    <t>沣标</t>
  </si>
  <si>
    <t>DC04</t>
  </si>
  <si>
    <t>原装LP-E17锂电</t>
  </si>
  <si>
    <t>佳能 LP-E17电池</t>
  </si>
  <si>
    <t>DC05</t>
  </si>
  <si>
    <t>三尼LP-E17锂电</t>
  </si>
  <si>
    <t>三尼 LP-E17 锂电</t>
  </si>
  <si>
    <t>三尼</t>
  </si>
  <si>
    <t>DC06</t>
  </si>
  <si>
    <t>科维胜E8备用电池</t>
  </si>
  <si>
    <t>科维胜 E8 电池</t>
  </si>
  <si>
    <t>科维胜</t>
  </si>
  <si>
    <t>DC07</t>
  </si>
  <si>
    <t>备用电池</t>
  </si>
  <si>
    <t>700D 电池</t>
  </si>
  <si>
    <t>DC08</t>
  </si>
  <si>
    <t>国产电池</t>
  </si>
  <si>
    <t>国产 700D 电池</t>
  </si>
  <si>
    <t>DC09</t>
  </si>
  <si>
    <t>佳能原厂EL8锂离子电池</t>
  </si>
  <si>
    <t>佳能 EL8 锂电池</t>
  </si>
  <si>
    <t>DC10</t>
  </si>
  <si>
    <t>全新锂电池</t>
  </si>
  <si>
    <t>DC11</t>
  </si>
  <si>
    <t>佳能原装LP-E7锂电池</t>
  </si>
  <si>
    <t>佳能 E7 电池</t>
  </si>
  <si>
    <t>DC12</t>
  </si>
  <si>
    <t>亚思LP-E8专用电池</t>
  </si>
  <si>
    <t>亚思 电池</t>
  </si>
  <si>
    <t>亚思</t>
  </si>
  <si>
    <t>DC13</t>
  </si>
  <si>
    <t>品牌E8电池</t>
  </si>
  <si>
    <t>E8电池</t>
  </si>
  <si>
    <t>DC14</t>
  </si>
  <si>
    <t>三尼LP-E8锂电</t>
  </si>
  <si>
    <t>三尼 E8</t>
  </si>
  <si>
    <t>DC15</t>
  </si>
  <si>
    <t>沣标E8电池</t>
  </si>
  <si>
    <t>沣标 E8 电池</t>
  </si>
  <si>
    <t>洋标</t>
  </si>
  <si>
    <t>DC16</t>
  </si>
  <si>
    <t>移动电池</t>
  </si>
  <si>
    <t>DC17</t>
  </si>
  <si>
    <t>锂电池LP－E8</t>
  </si>
  <si>
    <t>锂电池 LP－E8</t>
  </si>
  <si>
    <t>DC18</t>
  </si>
  <si>
    <t>锂电池LP－E17</t>
  </si>
  <si>
    <t>锂电池 LP－E17</t>
  </si>
  <si>
    <t>DC19</t>
  </si>
  <si>
    <t>桑格E8电池</t>
  </si>
  <si>
    <t>桑格 E8 电池</t>
  </si>
  <si>
    <t>桑格</t>
  </si>
  <si>
    <t>DC20</t>
  </si>
  <si>
    <t>品胜E8电池</t>
  </si>
  <si>
    <t>品胜 E8 电池</t>
  </si>
  <si>
    <t>DC21</t>
  </si>
  <si>
    <t>品牌电池</t>
  </si>
  <si>
    <t>DC22</t>
  </si>
  <si>
    <t>沣标专用电池</t>
  </si>
  <si>
    <t>沣标 相机 电池</t>
  </si>
  <si>
    <t>Carol Guo</t>
  </si>
  <si>
    <t>DC23</t>
  </si>
  <si>
    <t>佳能17L原装电池</t>
  </si>
  <si>
    <t>DK01</t>
  </si>
  <si>
    <t>读卡器</t>
  </si>
  <si>
    <t>DK02</t>
  </si>
  <si>
    <t>沣标高速读卡器</t>
  </si>
  <si>
    <t>DK03</t>
  </si>
  <si>
    <t>高速读卡器</t>
  </si>
  <si>
    <t>DK04</t>
  </si>
  <si>
    <t>2.0读卡器</t>
  </si>
  <si>
    <t>DK05</t>
  </si>
  <si>
    <t>沣标SDHC高速读卡器1个颜色随机</t>
  </si>
  <si>
    <t>沣标 高速读卡器</t>
  </si>
  <si>
    <t>DK06</t>
  </si>
  <si>
    <t>USB2.0 高速读卡器</t>
  </si>
  <si>
    <t>Amy</t>
  </si>
  <si>
    <t>DK07</t>
  </si>
  <si>
    <t>川宇读卡器2.0</t>
  </si>
  <si>
    <t>川宇</t>
  </si>
  <si>
    <t>Xuncheng</t>
  </si>
  <si>
    <t>DK08</t>
  </si>
  <si>
    <t>二合一读卡器</t>
  </si>
  <si>
    <t>DK09</t>
  </si>
  <si>
    <t>川宇高速sdhc专用读卡器</t>
  </si>
  <si>
    <t>川宇高速 读卡器</t>
  </si>
  <si>
    <t>DK10</t>
  </si>
  <si>
    <t>SD读卡器</t>
  </si>
  <si>
    <t>DK11</t>
  </si>
  <si>
    <t>SDHC高速高清读卡器</t>
  </si>
  <si>
    <t>高速 读卡器</t>
  </si>
  <si>
    <t>DK12</t>
  </si>
  <si>
    <t>品胜多合一读卡器 USB2.0高速读卡器</t>
  </si>
  <si>
    <t>品胜 多合一 USB2.0 读卡器</t>
  </si>
  <si>
    <t>DK13</t>
  </si>
  <si>
    <t>多功能读卡器</t>
  </si>
  <si>
    <t>DK14</t>
  </si>
  <si>
    <t>四合一读卡器</t>
  </si>
  <si>
    <t>DK15</t>
  </si>
  <si>
    <t>多合一读卡器</t>
  </si>
  <si>
    <t>DK16</t>
  </si>
  <si>
    <t>USB多功能读卡器</t>
  </si>
  <si>
    <t>USB 多功能 读卡器</t>
  </si>
  <si>
    <t>DK17</t>
  </si>
  <si>
    <t>品胜高速读卡器</t>
  </si>
  <si>
    <t>品胜 高速 读卡器</t>
  </si>
  <si>
    <t>DK18</t>
  </si>
  <si>
    <t>川宇高速读卡器</t>
  </si>
  <si>
    <t>川宇 高速 读卡器</t>
  </si>
  <si>
    <t>DK19</t>
  </si>
  <si>
    <t>川宇读卡器</t>
  </si>
  <si>
    <t>川宇 读卡器2.0</t>
  </si>
  <si>
    <t>DK20</t>
  </si>
  <si>
    <t>USB高速读卡器</t>
  </si>
  <si>
    <t>USB 高速 读卡器</t>
  </si>
  <si>
    <t>DK21</t>
  </si>
  <si>
    <t>SD高速读卡器</t>
  </si>
  <si>
    <t>SD 高速 读卡器</t>
  </si>
  <si>
    <t>DK22</t>
  </si>
  <si>
    <t>三合一读卡器</t>
  </si>
  <si>
    <t>DK23</t>
  </si>
  <si>
    <t>二合一沣标高速读卡器</t>
  </si>
  <si>
    <t>DZ01</t>
  </si>
  <si>
    <t>袋子</t>
  </si>
  <si>
    <t>配件收纳袋</t>
  </si>
  <si>
    <t>相机配件收纳袋</t>
  </si>
  <si>
    <t>DZ02</t>
  </si>
  <si>
    <t>镜头袋</t>
  </si>
  <si>
    <t>DZ03</t>
  </si>
  <si>
    <t>笔袋</t>
  </si>
  <si>
    <t>佳能限量土豪金笔袋</t>
  </si>
  <si>
    <t>unknown</t>
  </si>
  <si>
    <t>EJ01</t>
  </si>
  <si>
    <t>耳机</t>
  </si>
  <si>
    <t>超炫面条耳机</t>
  </si>
  <si>
    <t>面条耳机</t>
  </si>
  <si>
    <t>beats</t>
  </si>
  <si>
    <t>EJ02</t>
  </si>
  <si>
    <t>时尚折叠式头戴耳机</t>
  </si>
  <si>
    <t>折叠式 头戴 耳机</t>
  </si>
  <si>
    <t>EJ03</t>
  </si>
  <si>
    <t>便携式耳机</t>
  </si>
  <si>
    <t>FC01</t>
  </si>
  <si>
    <t>防尘</t>
  </si>
  <si>
    <t>精美防尘塞</t>
  </si>
  <si>
    <t>防尘塞</t>
  </si>
  <si>
    <t>FD01</t>
  </si>
  <si>
    <t>防丢</t>
  </si>
  <si>
    <t>镜头盖防丢绳</t>
  </si>
  <si>
    <t>镜头盖 防丢绳</t>
  </si>
  <si>
    <t>Frank Mei</t>
  </si>
  <si>
    <t>FD05</t>
  </si>
  <si>
    <t>镜头防丢扣</t>
  </si>
  <si>
    <t>FD07</t>
  </si>
  <si>
    <t>相机镜头扣</t>
  </si>
  <si>
    <t>Sa Wang</t>
  </si>
  <si>
    <t>FH01</t>
  </si>
  <si>
    <t>防护屏</t>
  </si>
  <si>
    <t>专用金刚防护屏</t>
  </si>
  <si>
    <t>金刚防护屏</t>
  </si>
  <si>
    <t>FH02</t>
  </si>
  <si>
    <t>宝贝 Baby EOS700D 防护屏高透光高强度全面防护</t>
  </si>
  <si>
    <t>宝贝 Baby 700D 防护屏</t>
  </si>
  <si>
    <t>宝贝</t>
  </si>
  <si>
    <t>FH03</t>
  </si>
  <si>
    <t>液晶保护屏</t>
  </si>
  <si>
    <t>相机 液晶保护屏</t>
  </si>
  <si>
    <t>FH04</t>
  </si>
  <si>
    <t>防爆金刚贴</t>
  </si>
  <si>
    <t>相机 防爆金刚贴</t>
  </si>
  <si>
    <t>FP01</t>
  </si>
  <si>
    <t>发票</t>
  </si>
  <si>
    <t>联保机打发票</t>
  </si>
  <si>
    <t>FP02</t>
  </si>
  <si>
    <t>机打保修收据·</t>
  </si>
  <si>
    <t>FW01</t>
  </si>
  <si>
    <t>服务</t>
  </si>
  <si>
    <t>3年店铺保修</t>
  </si>
  <si>
    <t>FW02</t>
  </si>
  <si>
    <t>2年店铺保修</t>
  </si>
  <si>
    <t>FW03</t>
  </si>
  <si>
    <t>相机延保1年 1+1=2年保修</t>
  </si>
  <si>
    <t>FW04</t>
  </si>
  <si>
    <t>5年全国联保</t>
  </si>
  <si>
    <t>FW05</t>
  </si>
  <si>
    <t>保修卡</t>
  </si>
  <si>
    <t>FW06</t>
  </si>
  <si>
    <t>延长五年保修</t>
  </si>
  <si>
    <t>FW07</t>
  </si>
  <si>
    <t>全国顺丰包邮</t>
  </si>
  <si>
    <t>FW08</t>
  </si>
  <si>
    <t>全国包邮</t>
  </si>
  <si>
    <t>FW09</t>
  </si>
  <si>
    <t>四年延保服务</t>
  </si>
  <si>
    <t>FW10</t>
  </si>
  <si>
    <t>一年全国联保</t>
  </si>
  <si>
    <t>FW11</t>
  </si>
  <si>
    <t>金牌全免售后五年(检测费-维修费-来回邮费全免)</t>
  </si>
  <si>
    <t>FW12</t>
  </si>
  <si>
    <t>视频版摄影培训教程</t>
  </si>
  <si>
    <t>FW13</t>
  </si>
  <si>
    <t>15天无理由退换货</t>
  </si>
  <si>
    <t>FW14</t>
  </si>
  <si>
    <t>相机免费质保三年</t>
  </si>
  <si>
    <t>Frank</t>
  </si>
  <si>
    <t>FW15</t>
  </si>
  <si>
    <t>五年免费质保</t>
  </si>
  <si>
    <t>FW16</t>
  </si>
  <si>
    <t>顺丰／圆通包邮</t>
  </si>
  <si>
    <t>FW17</t>
  </si>
  <si>
    <t>免邮主要城市</t>
  </si>
  <si>
    <t>FW18</t>
  </si>
  <si>
    <t>好评支付宝返现10元</t>
  </si>
  <si>
    <t>FW19</t>
  </si>
  <si>
    <t>EMS／顺丰包邮</t>
  </si>
  <si>
    <t>FW20</t>
  </si>
  <si>
    <t>一年店铺保修</t>
  </si>
  <si>
    <t>GJ01</t>
  </si>
  <si>
    <t>星光镜</t>
  </si>
  <si>
    <t>GJ02</t>
  </si>
  <si>
    <t>艾蒙星光镜</t>
  </si>
  <si>
    <t>艾蒙 星光镜</t>
  </si>
  <si>
    <t>艾蒙</t>
  </si>
  <si>
    <t>GJ03</t>
  </si>
  <si>
    <t>卓美8线星光镜</t>
  </si>
  <si>
    <t>卓美 8线 星光镜</t>
  </si>
  <si>
    <t>卓美</t>
  </si>
  <si>
    <t>GJ04</t>
  </si>
  <si>
    <t>绿叶星光镜</t>
  </si>
  <si>
    <t>绿叶 星光镜</t>
  </si>
  <si>
    <t>绿叶</t>
  </si>
  <si>
    <t>GP01</t>
  </si>
  <si>
    <t>光盘</t>
  </si>
  <si>
    <t>EOS数码解决方案光盘</t>
  </si>
  <si>
    <t>GS01</t>
  </si>
  <si>
    <t>机身盖</t>
  </si>
  <si>
    <t>佳能机身盖</t>
  </si>
  <si>
    <t>HF01</t>
  </si>
  <si>
    <t>网络话费</t>
  </si>
  <si>
    <t>价值100元（600分钟）微会话费</t>
  </si>
  <si>
    <t>微会</t>
  </si>
  <si>
    <t>Sudan Ouyang</t>
  </si>
  <si>
    <t>HJ01</t>
  </si>
  <si>
    <t>中灰镜</t>
  </si>
  <si>
    <t>JB01</t>
  </si>
  <si>
    <t>镜头笔</t>
  </si>
  <si>
    <t>JB03</t>
  </si>
  <si>
    <t>nisi正品耐司镜头笔</t>
  </si>
  <si>
    <t>nisi 耐司 镜头笔</t>
  </si>
  <si>
    <t>nisi</t>
  </si>
  <si>
    <t>JB04</t>
  </si>
  <si>
    <t>清洁笔</t>
  </si>
  <si>
    <t>相机清洁笔</t>
  </si>
  <si>
    <t>高级清洁笔</t>
  </si>
  <si>
    <t>JB05</t>
  </si>
  <si>
    <t>国际通专业镜头笔</t>
  </si>
  <si>
    <t>国际通 镜头笔</t>
  </si>
  <si>
    <t>国际通</t>
  </si>
  <si>
    <t>JB06</t>
  </si>
  <si>
    <t>镜头清洁笔</t>
  </si>
  <si>
    <t>JC01</t>
  </si>
  <si>
    <t>教材</t>
  </si>
  <si>
    <t>蚂蚁原创大白话教程2.0</t>
  </si>
  <si>
    <t>JC02</t>
  </si>
  <si>
    <t>摄影教材</t>
  </si>
  <si>
    <t>JC03</t>
  </si>
  <si>
    <t>佳能园地季刊</t>
  </si>
  <si>
    <t>JC04</t>
  </si>
  <si>
    <t>电子版摄影培训教材</t>
  </si>
  <si>
    <t>JC05</t>
  </si>
  <si>
    <t>电子版摄影基础与入门书</t>
  </si>
  <si>
    <t>JC06</t>
  </si>
  <si>
    <t>专业专用电子版培训教材</t>
  </si>
  <si>
    <t>JC07</t>
  </si>
  <si>
    <t>《入门摄影书》纸质书一本</t>
  </si>
  <si>
    <t>JC08</t>
  </si>
  <si>
    <t>基础入门书</t>
  </si>
  <si>
    <t>JD01</t>
  </si>
  <si>
    <t>金刚屏</t>
  </si>
  <si>
    <t>佳能金刚屏</t>
  </si>
  <si>
    <t>JD02</t>
  </si>
  <si>
    <t>防爆金刚屏</t>
  </si>
  <si>
    <t>JD03</t>
  </si>
  <si>
    <t>高级金刚屏</t>
  </si>
  <si>
    <t>JG01</t>
  </si>
  <si>
    <t>镜头盖</t>
  </si>
  <si>
    <t>佳能镜头盖</t>
  </si>
  <si>
    <t>JP04</t>
  </si>
  <si>
    <t>镜头</t>
  </si>
  <si>
    <t>自拍镜</t>
  </si>
  <si>
    <t>JQ01</t>
  </si>
  <si>
    <t>近摄接圈</t>
  </si>
  <si>
    <t>佳能 近摄接圈</t>
  </si>
  <si>
    <t>JQ02</t>
  </si>
  <si>
    <t>近摄镜</t>
  </si>
  <si>
    <t>绿叶近摄镜</t>
  </si>
  <si>
    <t>绿叶 近摄镜</t>
  </si>
  <si>
    <t>JS01</t>
  </si>
  <si>
    <t>镜头绳</t>
  </si>
  <si>
    <t>佳能 镜头绳</t>
  </si>
  <si>
    <t>JT04</t>
  </si>
  <si>
    <t>JZ01</t>
  </si>
  <si>
    <t>镜头纸</t>
  </si>
  <si>
    <t>品胜镜头纸</t>
  </si>
  <si>
    <t>JZ02</t>
  </si>
  <si>
    <t>专业清洁镜头纸</t>
  </si>
  <si>
    <t>JZ03</t>
  </si>
  <si>
    <t>擦镜纸</t>
  </si>
  <si>
    <t>Shuying</t>
  </si>
  <si>
    <t>JZ04</t>
  </si>
  <si>
    <t>麂皮擦镜纸</t>
  </si>
  <si>
    <t>https://s.taobao.com/search?q=%E9%BA%82%E7%9A%AE+%E9%95%9C&amp;imgfile=&amp;js=1&amp;stats_click=search_radio_all%3A1&amp;initiative_id=staobaoz_20160111&amp;ie=utf8</t>
  </si>
  <si>
    <t>麂皮 镜</t>
  </si>
  <si>
    <t>JZ05</t>
  </si>
  <si>
    <t>JZ08</t>
  </si>
  <si>
    <t>品胜魔布 品胜镜头纸</t>
  </si>
  <si>
    <t>LJ05</t>
  </si>
  <si>
    <t>滤镜</t>
  </si>
  <si>
    <t>普通通用滤镜</t>
  </si>
  <si>
    <t>普通 滤镜</t>
  </si>
  <si>
    <t>LP01</t>
  </si>
  <si>
    <t>礼品</t>
  </si>
  <si>
    <t>温馨小礼品</t>
  </si>
  <si>
    <t>LP02</t>
  </si>
  <si>
    <t>神密大礼</t>
  </si>
  <si>
    <t>MO01</t>
  </si>
  <si>
    <t>保护膜</t>
  </si>
  <si>
    <t>屏幕保护膜</t>
  </si>
  <si>
    <t>佳能相机 屏幕保护膜</t>
  </si>
  <si>
    <t>MO02</t>
  </si>
  <si>
    <t>LCD保护膜</t>
  </si>
  <si>
    <t>佳能相机 LCD保护膜</t>
  </si>
  <si>
    <t>MO03</t>
  </si>
  <si>
    <t>品胜EOS700D专用保护膜</t>
  </si>
  <si>
    <t>品胜 佳能相机 保护膜</t>
  </si>
  <si>
    <t>MO04</t>
  </si>
  <si>
    <t>佳能相机 保护膜</t>
  </si>
  <si>
    <t>MO05</t>
  </si>
  <si>
    <t>LCD液晶保护贴＊3张</t>
  </si>
  <si>
    <t>MO06</t>
  </si>
  <si>
    <t>液晶保护贴膜</t>
  </si>
  <si>
    <t>MO07</t>
  </si>
  <si>
    <t>防静电高清保护膜</t>
  </si>
  <si>
    <t>MO08</t>
  </si>
  <si>
    <t>高清膜</t>
  </si>
  <si>
    <t>佳能相机 高清膜</t>
  </si>
  <si>
    <t>MO09</t>
  </si>
  <si>
    <t>金刚贴膜</t>
  </si>
  <si>
    <t>佳能相机 金刚贴膜</t>
  </si>
  <si>
    <t>MO10</t>
  </si>
  <si>
    <t>品胜高级屏幕保护贴</t>
  </si>
  <si>
    <t>MO11</t>
  </si>
  <si>
    <t>佳能专业相机液晶保护膜</t>
  </si>
  <si>
    <t>MO12</t>
  </si>
  <si>
    <t>专用三层高透静电保护膜</t>
  </si>
  <si>
    <t>佳能相机 三层 保护膜</t>
  </si>
  <si>
    <t>三层</t>
  </si>
  <si>
    <t>MO13</t>
  </si>
  <si>
    <t>沃尔夫冈金刚贴</t>
  </si>
  <si>
    <t>沃尔夫冈 wolfgang 佳能金刚贴</t>
  </si>
  <si>
    <t>MO14</t>
  </si>
  <si>
    <t>贴膜</t>
  </si>
  <si>
    <t>佳能EOS 5D专用专业防护 金刚贴膜</t>
  </si>
  <si>
    <t>佳能 5D 金刚贴膜</t>
  </si>
  <si>
    <t>MO15</t>
  </si>
  <si>
    <t>索尼屏幕贴</t>
  </si>
  <si>
    <t>索尼 相机屏幕贴</t>
  </si>
  <si>
    <t>MO16</t>
  </si>
  <si>
    <t>http://world.taobao.com/item/521513506795.htm#detail</t>
  </si>
  <si>
    <t>防辐射贴</t>
  </si>
  <si>
    <t>MO17</t>
  </si>
  <si>
    <t>http://world.taobao.com/item/23924620234.htm#detail</t>
  </si>
  <si>
    <t>高级防水贴膜</t>
  </si>
  <si>
    <t>https://s.taobao.com/search?q=%E4%BD%B3%E8%83%BD%E7%9B%B8%E6%9C%BA+%E9%98%B2%E6%B0%B4%E8%B4%B4%E8%86%9C&amp;imgfile=&amp;js=1&amp;stats_click=search_radio_all%3A1&amp;initiative_id=staobaoz_20160111&amp;ie=utf8</t>
  </si>
  <si>
    <t>佳能相机 防水贴膜</t>
  </si>
  <si>
    <t>MS01</t>
  </si>
  <si>
    <t>说明书</t>
  </si>
  <si>
    <t>相机使用说明书</t>
  </si>
  <si>
    <t>MS02</t>
  </si>
  <si>
    <t>软件使用说明书</t>
  </si>
  <si>
    <t>MZ01</t>
  </si>
  <si>
    <t>EOS帽子</t>
  </si>
  <si>
    <t>ND01</t>
  </si>
  <si>
    <t>摄影包</t>
  </si>
  <si>
    <t>单反内胆包</t>
  </si>
  <si>
    <t>ND02</t>
  </si>
  <si>
    <t>内胆包</t>
  </si>
  <si>
    <t>内胆防震包</t>
  </si>
  <si>
    <t>相机 内胆防震包</t>
  </si>
  <si>
    <t>ND03</t>
  </si>
  <si>
    <t>佳能内胆包</t>
  </si>
  <si>
    <t>PG01</t>
  </si>
  <si>
    <t>自拍杆</t>
  </si>
  <si>
    <t>PG02</t>
  </si>
  <si>
    <t>云腾自拍支撑</t>
  </si>
  <si>
    <t>https://s.taobao.com/search?q=%E4%BA%91%E8%85%BE188%E8%87%AA%E6%8B%8D&amp;imgfile=&amp;js=1&amp;style=list&amp;stats_click=search_radio_all%3A1&amp;initiative_id=staobaoz_20160117&amp;ie=utf8</t>
  </si>
  <si>
    <t>云腾188自拍</t>
  </si>
  <si>
    <t>云腾</t>
  </si>
  <si>
    <t>PZ01</t>
  </si>
  <si>
    <t>偏振镜</t>
  </si>
  <si>
    <t>CPL偏振镜</t>
  </si>
  <si>
    <t>PZ02</t>
  </si>
  <si>
    <t>kase 专业偏振镜</t>
  </si>
  <si>
    <t>kase 偏振镜</t>
  </si>
  <si>
    <t>kase</t>
  </si>
  <si>
    <t>PZ03</t>
  </si>
  <si>
    <t>kase67CPL专业偏振镜片</t>
  </si>
  <si>
    <t>kase 67 CPL 偏振镜</t>
  </si>
  <si>
    <t>KASE</t>
  </si>
  <si>
    <t>PZ04</t>
  </si>
  <si>
    <t>变色龙HD高清CPL偏振镜</t>
  </si>
  <si>
    <t>变色龙 CPL 偏振镜</t>
  </si>
  <si>
    <t>变色龙</t>
  </si>
  <si>
    <t>PZ06</t>
  </si>
  <si>
    <t>艾蒙偏振镜</t>
  </si>
  <si>
    <t>PZ07</t>
  </si>
  <si>
    <t>肯高58CPL专业偏振镜片</t>
  </si>
  <si>
    <t>肯高 58 CPL 偏振镜</t>
  </si>
  <si>
    <t>肯高</t>
  </si>
  <si>
    <t>PZ08</t>
  </si>
  <si>
    <t>绿叶CPL偏振镜</t>
  </si>
  <si>
    <t>绿叶 CPL 偏振镜</t>
  </si>
  <si>
    <t>PZ09</t>
  </si>
  <si>
    <t>莱福特CPL</t>
  </si>
  <si>
    <t>莱福特 CPL</t>
  </si>
  <si>
    <t>莱福特</t>
  </si>
  <si>
    <t>PZ10</t>
  </si>
  <si>
    <t>正品LIDA丽达偏振CPL镜</t>
  </si>
  <si>
    <t>LIDA 丽达 偏振 CPL</t>
  </si>
  <si>
    <t>丽达</t>
  </si>
  <si>
    <t>PZ11</t>
  </si>
  <si>
    <t>品牌58mmCPL</t>
  </si>
  <si>
    <t>58mm CPL</t>
  </si>
  <si>
    <t>PZ12</t>
  </si>
  <si>
    <t>http://world.taobao.com/item/524821870855.htm#detail</t>
  </si>
  <si>
    <t>耐司 58mm 偏振镜</t>
  </si>
  <si>
    <t>PZ13</t>
  </si>
  <si>
    <t>http://world.tmall.com/item/44775927447.htm#detail</t>
  </si>
  <si>
    <t>沃尔夫冈CPL偏正镜</t>
  </si>
  <si>
    <t>QC01</t>
  </si>
  <si>
    <t>气吹</t>
  </si>
  <si>
    <t>德国爱丽气吹</t>
  </si>
  <si>
    <t>爱丽气吹</t>
  </si>
  <si>
    <t>QC02</t>
  </si>
  <si>
    <t>QC04</t>
  </si>
  <si>
    <t>大号气吹</t>
  </si>
  <si>
    <t>QT01</t>
  </si>
  <si>
    <t>清洁套装</t>
  </si>
  <si>
    <t>相机 清洁套装</t>
  </si>
  <si>
    <t>QT02</t>
  </si>
  <si>
    <t>清洁膜布</t>
  </si>
  <si>
    <t>清洁魔布</t>
  </si>
  <si>
    <t>QT03</t>
  </si>
  <si>
    <t>蚂蚁高级摄影高档清洁养护套装</t>
  </si>
  <si>
    <t>https://s.taobao.com/search?q=%E7%9B%B8%E6%9C%BA+%E4%BA%94%E4%BB%B6+%E6%B8%85%E6%B4%81%E5%A5%97%E8%A3%85&amp;imgfile=&amp;js=1&amp;stats_click=search_radio_all%3A1&amp;initiative_id=staobaoz_20160111&amp;ie=utf8</t>
  </si>
  <si>
    <t>相机 五件 清洁套装</t>
  </si>
  <si>
    <t>QT04</t>
  </si>
  <si>
    <t>清洁三件套</t>
  </si>
  <si>
    <t>相机 清洁三件套</t>
  </si>
  <si>
    <t>QT05</t>
  </si>
  <si>
    <t>数码客4合1清洁伴侣</t>
  </si>
  <si>
    <t>相机 四件 清洁套装</t>
  </si>
  <si>
    <t>数码客</t>
  </si>
  <si>
    <t>QT06</t>
  </si>
  <si>
    <t>http://world.taobao.com/item/18999829018.htm#detail</t>
  </si>
  <si>
    <t>清洁套装 锐玛CL-301</t>
  </si>
  <si>
    <t>https://s.taobao.com/search?initiative_id=staobaoz_20120515&amp;q=%E6%B8%85%E6%B4%81%E5%A5%97%E8%A3%85+%E9%94%90%E7%8E%9BCL-301</t>
  </si>
  <si>
    <t>Juexiao</t>
  </si>
  <si>
    <t>QT07</t>
  </si>
  <si>
    <t>高级数码擦</t>
  </si>
  <si>
    <t>数码擦</t>
  </si>
  <si>
    <t>QT10</t>
  </si>
  <si>
    <t>优永佳三合一高级清洁套装（镜头笔、清洁布、强力气吹）</t>
  </si>
  <si>
    <t>相机 三合一 清洁套装</t>
  </si>
  <si>
    <t>优永佳</t>
  </si>
  <si>
    <t>QT13</t>
  </si>
  <si>
    <t>亮洁清洁套装</t>
  </si>
  <si>
    <t>亮洁 清洁套装</t>
  </si>
  <si>
    <t>亮洁</t>
  </si>
  <si>
    <t>QT14</t>
  </si>
  <si>
    <t>3合1清洁套装</t>
  </si>
  <si>
    <t>QT15</t>
  </si>
  <si>
    <t>威高D-15308清洁套装</t>
  </si>
  <si>
    <t>威高 D-15308</t>
  </si>
  <si>
    <t>威高</t>
  </si>
  <si>
    <t>QT16</t>
  </si>
  <si>
    <t>毛刷</t>
  </si>
  <si>
    <t>相机 毛刷</t>
  </si>
  <si>
    <t>QT17</t>
  </si>
  <si>
    <t>镜头刷</t>
  </si>
  <si>
    <t>QT18</t>
  </si>
  <si>
    <t>气吹镜头笔套装</t>
  </si>
  <si>
    <t>QT19</t>
  </si>
  <si>
    <t>清洁液</t>
  </si>
  <si>
    <t>相机清洁液</t>
  </si>
  <si>
    <t>RG01</t>
  </si>
  <si>
    <t>柔光罩</t>
  </si>
  <si>
    <t>三色柔光罩</t>
  </si>
  <si>
    <t>RG02</t>
  </si>
  <si>
    <t>RG03</t>
  </si>
  <si>
    <t>闪光灯柔光罩</t>
  </si>
  <si>
    <t>RG04</t>
  </si>
  <si>
    <t>闪光灯三色柔光罩</t>
  </si>
  <si>
    <t>RG05</t>
  </si>
  <si>
    <t>彩色柔光罩</t>
  </si>
  <si>
    <t>SJ01</t>
  </si>
  <si>
    <t>三脚架</t>
  </si>
  <si>
    <t>SJ02</t>
  </si>
  <si>
    <t>大号章鱼三脚架</t>
  </si>
  <si>
    <t>SJ03</t>
  </si>
  <si>
    <t>云腾三脚架</t>
  </si>
  <si>
    <t>SJ04</t>
  </si>
  <si>
    <t>1.5米三脚架</t>
  </si>
  <si>
    <t>SJ06</t>
  </si>
  <si>
    <t>云腾专业大三角架</t>
  </si>
  <si>
    <t>云腾 大三角架</t>
  </si>
  <si>
    <t>SJ07</t>
  </si>
  <si>
    <t>1.2米三角架</t>
  </si>
  <si>
    <t>1.2米三脚架</t>
  </si>
  <si>
    <t>SJ08</t>
  </si>
  <si>
    <t>云腾680三脚架</t>
  </si>
  <si>
    <t>SJ09</t>
  </si>
  <si>
    <t>百诺三脚架</t>
  </si>
  <si>
    <t>SJ10</t>
  </si>
  <si>
    <t>云腾690三脚架</t>
  </si>
  <si>
    <t>SJ11</t>
  </si>
  <si>
    <t>CX-560三脚架</t>
  </si>
  <si>
    <t>SJ15</t>
  </si>
  <si>
    <t>云腾三维云台三脚架</t>
  </si>
  <si>
    <t>SJ16</t>
  </si>
  <si>
    <t>伟峰6662A镁铝合金脚架套装（含专业三维球形云台）</t>
  </si>
  <si>
    <t>伟峰6662A</t>
  </si>
  <si>
    <t>伟峰</t>
  </si>
  <si>
    <t>SJ17</t>
  </si>
  <si>
    <t>伟峰WT-6663A镁铝合金脚架套装（含专业三维球形云台）</t>
  </si>
  <si>
    <t>伟峰WT-6663A 三脚架</t>
  </si>
  <si>
    <t>SJ18</t>
  </si>
  <si>
    <t>小三脚架</t>
  </si>
  <si>
    <t>SJ21</t>
  </si>
  <si>
    <t>金钟cx－888三脚架</t>
  </si>
  <si>
    <t>金钟</t>
  </si>
  <si>
    <t>SJ22</t>
  </si>
  <si>
    <t>百诺T－800三脚架</t>
  </si>
  <si>
    <t>百诺</t>
  </si>
  <si>
    <t>SJ23</t>
  </si>
  <si>
    <t>中号章鱼三脚架</t>
  </si>
  <si>
    <t>SJ25</t>
  </si>
  <si>
    <t>伟锋三脚架</t>
  </si>
  <si>
    <t>伟峰三脚架</t>
  </si>
  <si>
    <t>伟锋</t>
  </si>
  <si>
    <t>SJ28</t>
  </si>
  <si>
    <t>八爪鱼三角架</t>
  </si>
  <si>
    <t>八爪鱼三脚架</t>
  </si>
  <si>
    <t>八爪鱼</t>
  </si>
  <si>
    <t>SJ29</t>
  </si>
  <si>
    <t>伟峰330A大三脚架</t>
  </si>
  <si>
    <t>伟峰 330a 三脚架</t>
  </si>
  <si>
    <t>SJ32</t>
  </si>
  <si>
    <t>大三角架</t>
  </si>
  <si>
    <t>大三脚架</t>
  </si>
  <si>
    <t>SJ33</t>
  </si>
  <si>
    <t>云腾VCT-690RM三脚架</t>
  </si>
  <si>
    <t>SJ34</t>
  </si>
  <si>
    <t>云腾668三脚架</t>
  </si>
  <si>
    <t>SJ35</t>
  </si>
  <si>
    <t>TR533三脚架</t>
  </si>
  <si>
    <t>SJ36</t>
  </si>
  <si>
    <t>http://world.tmall.com/item/520405140147.htm#detail</t>
  </si>
  <si>
    <t>轻装时代Q999S三角支架</t>
  </si>
  <si>
    <t>SP01</t>
  </si>
  <si>
    <t>水平仪</t>
  </si>
  <si>
    <t>相机 水平仪</t>
  </si>
  <si>
    <t>SP02</t>
  </si>
  <si>
    <t>热靴水平仪</t>
  </si>
  <si>
    <t>热靴？</t>
  </si>
  <si>
    <t>SP03</t>
  </si>
  <si>
    <t>专用热靴盖</t>
  </si>
  <si>
    <t>热靴盖</t>
  </si>
  <si>
    <t>TZ01</t>
  </si>
  <si>
    <t>4S摄影大师套装</t>
  </si>
  <si>
    <t>UP01</t>
  </si>
  <si>
    <t>U盘</t>
  </si>
  <si>
    <t>http://world.taobao.com/item/521001029222.htm#detail</t>
  </si>
  <si>
    <t>https://s.taobao.com/search?q=U%E7%9B%98&amp;imgfile=&amp;js=1&amp;style=list&amp;stats_click=search_radio_all%3A1&amp;initiative_id=staobaoz_20160111&amp;ie=utf8</t>
  </si>
  <si>
    <t>sasha wang</t>
  </si>
  <si>
    <t>UV01</t>
  </si>
  <si>
    <t>UV镜</t>
  </si>
  <si>
    <t>UV02</t>
  </si>
  <si>
    <t>佳能UV镜</t>
  </si>
  <si>
    <t>UV03</t>
  </si>
  <si>
    <t>卡色UV镜</t>
  </si>
  <si>
    <t>卡色</t>
  </si>
  <si>
    <t>UV04</t>
  </si>
  <si>
    <t>佳能原装67mm UV镜</t>
  </si>
  <si>
    <t>佳能 67mm UV镜</t>
  </si>
  <si>
    <t>UV07</t>
  </si>
  <si>
    <t>艾蒙UV镜</t>
  </si>
  <si>
    <t>UV09</t>
  </si>
  <si>
    <t>亚斯UV镜</t>
  </si>
  <si>
    <t>58mm</t>
  </si>
  <si>
    <t>UV10</t>
  </si>
  <si>
    <t>美高UV镜</t>
  </si>
  <si>
    <t>美高 meco UV镜</t>
  </si>
  <si>
    <t>UV11</t>
  </si>
  <si>
    <t>迪米特58MCUV</t>
  </si>
  <si>
    <t>迪米特</t>
  </si>
  <si>
    <t>UV12</t>
  </si>
  <si>
    <t>普通58mmUV镜</t>
  </si>
  <si>
    <t>58mm UV镜</t>
  </si>
  <si>
    <t>UV13</t>
  </si>
  <si>
    <t>德国超薄UV</t>
  </si>
  <si>
    <t>UV14</t>
  </si>
  <si>
    <t>德国超薄防水镀膜UV</t>
  </si>
  <si>
    <t>UV16</t>
  </si>
  <si>
    <t>海鸥原装正品层镀膜58mmuv滤镜</t>
  </si>
  <si>
    <t>海鸥 58mm uv</t>
  </si>
  <si>
    <t>海鸥</t>
  </si>
  <si>
    <t>UV19</t>
  </si>
  <si>
    <t>耐司UV</t>
  </si>
  <si>
    <t>耐司</t>
  </si>
  <si>
    <t>UV20</t>
  </si>
  <si>
    <t>绿叶双层UV镜</t>
  </si>
  <si>
    <t>UV21</t>
  </si>
  <si>
    <t>福莱特MCUV</t>
  </si>
  <si>
    <t>UV22</t>
  </si>
  <si>
    <t>卡色MCUV</t>
  </si>
  <si>
    <t>UV23</t>
  </si>
  <si>
    <t>绿叶UV镜</t>
  </si>
  <si>
    <t>UV24</t>
  </si>
  <si>
    <t>kase卡色 ii代单层uv镜</t>
  </si>
  <si>
    <t>卡色 单层 uv镜</t>
  </si>
  <si>
    <t>UV25</t>
  </si>
  <si>
    <t>正品丽达lida单层uv镜</t>
  </si>
  <si>
    <t>UV26</t>
  </si>
  <si>
    <t>正品NISI耐斯单层UV镜</t>
  </si>
  <si>
    <t>NISI</t>
  </si>
  <si>
    <t>UV27</t>
  </si>
  <si>
    <t>正品NISI耐斯多层UV镜</t>
  </si>
  <si>
    <t>NISI 耐斯 多层 UV镜</t>
  </si>
  <si>
    <t>UV28</t>
  </si>
  <si>
    <t>kase卡色 ii代多层uv镜</t>
  </si>
  <si>
    <t>kase卡色 多层uv镜</t>
  </si>
  <si>
    <t>UV29</t>
  </si>
  <si>
    <t>kenko原装67mm</t>
  </si>
  <si>
    <t>kenko 67mm</t>
  </si>
  <si>
    <t>kenko</t>
  </si>
  <si>
    <t>UV30</t>
  </si>
  <si>
    <t>变色龙TWS高清MCUV滤镜</t>
  </si>
  <si>
    <t>变色龙 TWS MCUV滤镜</t>
  </si>
  <si>
    <t>UV31</t>
  </si>
  <si>
    <t>日本原装kenike单面多层uv镜</t>
  </si>
  <si>
    <t>kenike uv镜</t>
  </si>
  <si>
    <t>kenike</t>
  </si>
  <si>
    <t>UV32</t>
  </si>
  <si>
    <t>62mm UV镜</t>
  </si>
  <si>
    <t>UV33</t>
  </si>
  <si>
    <t>日本原装kenikeSMC超级镀膜uv镜</t>
  </si>
  <si>
    <t>https://s.taobao.com/search?q=kenike+SMC+uv%E9%95%9C&amp;imgfile=&amp;js=1&amp;stats_click=search_radio_all%3A1&amp;initiative_id=staobaoz_20160126&amp;ie=utf8</t>
  </si>
  <si>
    <t>kenike SMC uv镜</t>
  </si>
  <si>
    <t>Kenike</t>
  </si>
  <si>
    <t>Xinyi</t>
  </si>
  <si>
    <t>UV34</t>
  </si>
  <si>
    <t>UV 镜</t>
  </si>
  <si>
    <t>肯高UV镜</t>
  </si>
  <si>
    <t>UV35</t>
  </si>
  <si>
    <t>亚思高透光58mm UV镜</t>
  </si>
  <si>
    <t>亚思 58mm UV镜</t>
  </si>
  <si>
    <t>UV36</t>
  </si>
  <si>
    <t>肯高58mmUV镜</t>
  </si>
  <si>
    <t>UV38</t>
  </si>
  <si>
    <t>日本肯高双层58MM UV镜</t>
  </si>
  <si>
    <t>肯高双层58MM UV镜</t>
  </si>
  <si>
    <t>UV39</t>
  </si>
  <si>
    <t>日本数码大师超薄多层58MM UV镜</t>
  </si>
  <si>
    <t>数码大师 58 uv镜</t>
  </si>
  <si>
    <t>数码大师</t>
  </si>
  <si>
    <t>UV41</t>
  </si>
  <si>
    <t>新境界超薄UV镜</t>
  </si>
  <si>
    <t>新境界</t>
  </si>
  <si>
    <t>UV43</t>
  </si>
  <si>
    <t>佳能原装超薄多层镀膜UV镜</t>
  </si>
  <si>
    <t>佳能 超薄 多层 镀膜UV镜</t>
  </si>
  <si>
    <t>UV44</t>
  </si>
  <si>
    <t>锐玛超薄MC多层防水UV镜</t>
  </si>
  <si>
    <t>锐玛</t>
  </si>
  <si>
    <t>UV45</t>
  </si>
  <si>
    <t>尼克斯超薄多层MRCUV</t>
  </si>
  <si>
    <t>尼克斯 超薄 MRCUV</t>
  </si>
  <si>
    <t>尼克斯</t>
  </si>
  <si>
    <t>UV46</t>
  </si>
  <si>
    <t>佳能原装58mm UV镜</t>
  </si>
  <si>
    <t>佳能 58mm UV镜</t>
  </si>
  <si>
    <t>UV47</t>
  </si>
  <si>
    <t>nikksi原装正品层镀膜58mm uv滤镜</t>
  </si>
  <si>
    <t>nikksi 58mm uv</t>
  </si>
  <si>
    <t>UV48</t>
  </si>
  <si>
    <t>变色龙HD高清UV滤镜</t>
  </si>
  <si>
    <t>变色龙 HD高清 UV滤镜</t>
  </si>
  <si>
    <t>UV51</t>
  </si>
  <si>
    <t>格莱菲超薄多层镀膜保护镜</t>
  </si>
  <si>
    <t>格莱菲 多层 uv</t>
  </si>
  <si>
    <t>UV52</t>
  </si>
  <si>
    <t>卡色超薄多膜UV镜</t>
  </si>
  <si>
    <t>UV53</t>
  </si>
  <si>
    <t>沃尔夫冈UV镜</t>
  </si>
  <si>
    <t>UV54</t>
  </si>
  <si>
    <t>卡色58mmUV镜</t>
  </si>
  <si>
    <t>卡色 58mm UV镜</t>
  </si>
  <si>
    <t>UV55</t>
  </si>
  <si>
    <t>德国Kase超薄67mmUV</t>
  </si>
  <si>
    <t>Kase 超薄 67mm UV</t>
  </si>
  <si>
    <t>UV56</t>
  </si>
  <si>
    <t>腾龙62mmUV镜</t>
  </si>
  <si>
    <t>UV57</t>
  </si>
  <si>
    <t>麦田者METTAR超薄多层镀膜金圈mcuv镜</t>
  </si>
  <si>
    <t>https://s.taobao.com/search?q=%E9%BA%A6%E7%94%B0%E8%80%85+METTAR+uv&amp;imgfile=&amp;js=1&amp;stats_click=search_radio_all%3A1&amp;initiative_id=staobaoz_20160111&amp;ie=utf8</t>
  </si>
  <si>
    <t>麦田者 METTAR uv</t>
  </si>
  <si>
    <t>UV58</t>
  </si>
  <si>
    <t>尼克斯UV镜</t>
  </si>
  <si>
    <t>UV59</t>
  </si>
  <si>
    <t>耐司原装58#UV镜（大陆行货，带防伪）</t>
  </si>
  <si>
    <t>耐司 58mm UV镜</t>
  </si>
  <si>
    <t>UV60</t>
  </si>
  <si>
    <t>双层UV镜</t>
  </si>
  <si>
    <t>UV61</t>
  </si>
  <si>
    <t>变色龙58mmHDUV高清单层滤镜</t>
  </si>
  <si>
    <t>变色龙 58mm UV</t>
  </si>
  <si>
    <t>UV62</t>
  </si>
  <si>
    <t>变色龙58mmMCUV高清多层滤镜</t>
  </si>
  <si>
    <t>变色龙 58mm MCUV</t>
  </si>
  <si>
    <t>UV63</t>
  </si>
  <si>
    <t>变色龙67mmMCUV高清多层滤镜</t>
  </si>
  <si>
    <t>变色龙 67mm MCUV</t>
  </si>
  <si>
    <t>UV64</t>
  </si>
  <si>
    <t>德国kase卡色58mm超薄多层MC UV镜专业保护镜头</t>
  </si>
  <si>
    <t>kase卡色 58mm 多层 MCUV镜</t>
  </si>
  <si>
    <t>UV65</t>
  </si>
  <si>
    <t>保护镜</t>
  </si>
  <si>
    <t>格莱菲超薄镜头保护镜</t>
  </si>
  <si>
    <t>格莱菲 UV镜</t>
  </si>
  <si>
    <t>格莱菲</t>
  </si>
  <si>
    <t>UV66</t>
  </si>
  <si>
    <t>美国摄丽宝多层镀膜MCUV镜头滤镜</t>
  </si>
  <si>
    <t>UV67</t>
  </si>
  <si>
    <t>德国朗泰通多层镀膜UV镜头滤镜</t>
  </si>
  <si>
    <t>UV68</t>
  </si>
  <si>
    <t>http://world.taobao.com/item/525366073561.htm#detail</t>
  </si>
  <si>
    <t>拿索UV保护镜</t>
  </si>
  <si>
    <t>WD01</t>
  </si>
  <si>
    <t>手腕带</t>
  </si>
  <si>
    <t>相机 手腕带</t>
  </si>
  <si>
    <t>WD04</t>
  </si>
  <si>
    <t>马田真皮手腕带</t>
  </si>
  <si>
    <t>马田</t>
  </si>
  <si>
    <t>WD05</t>
  </si>
  <si>
    <t>佳能手腕带</t>
  </si>
  <si>
    <t>WJ01</t>
  </si>
  <si>
    <t>微距镜</t>
  </si>
  <si>
    <t>XB02</t>
  </si>
  <si>
    <t>卡塔12DL相机包（单镜头专用）</t>
  </si>
  <si>
    <t>佳能 单镜头包</t>
  </si>
  <si>
    <t>卡塔</t>
  </si>
  <si>
    <t>XB03</t>
  </si>
  <si>
    <t>卡塔DB452相机包（多镜头专用）</t>
  </si>
  <si>
    <t>佳能 多镜头包</t>
  </si>
  <si>
    <t>XB04</t>
  </si>
  <si>
    <t>EOS专业定制相机包</t>
  </si>
  <si>
    <t>EOS 相机包</t>
  </si>
  <si>
    <t>XB05</t>
  </si>
  <si>
    <t>佳能单反防雨单肩摄影包</t>
  </si>
  <si>
    <t>XB06</t>
  </si>
  <si>
    <t>佳能经典单反摄影包</t>
  </si>
  <si>
    <t>佳能单反摄影包</t>
  </si>
  <si>
    <t>XB07</t>
  </si>
  <si>
    <t>单反专业相机包</t>
  </si>
  <si>
    <t>XB08</t>
  </si>
  <si>
    <t>佳能EOS C50包（带防雨罩 1机1镜）</t>
  </si>
  <si>
    <t>XB09</t>
  </si>
  <si>
    <t>佳能EOS C55包（带防雨罩 1机2镜）</t>
  </si>
  <si>
    <t>XB10</t>
  </si>
  <si>
    <t>佳能EOS 5D原装包（带防雨罩 1机3镜）</t>
  </si>
  <si>
    <t>佳能 5D3 单反相机包</t>
  </si>
  <si>
    <t>XB13</t>
  </si>
  <si>
    <t>d－4专业相机包</t>
  </si>
  <si>
    <t>d－4</t>
  </si>
  <si>
    <t>XB14</t>
  </si>
  <si>
    <t>212小包</t>
  </si>
  <si>
    <t>颜色随机</t>
  </si>
  <si>
    <t>XB18</t>
  </si>
  <si>
    <t>新款EOS700D专用摄影包</t>
  </si>
  <si>
    <t>EOS 700D 专用摄影包</t>
  </si>
  <si>
    <t>XB19</t>
  </si>
  <si>
    <t>国家地理摄影包</t>
  </si>
  <si>
    <t>XB21</t>
  </si>
  <si>
    <t>单反专用单肩包</t>
  </si>
  <si>
    <t>XB23</t>
  </si>
  <si>
    <t>佳能B86单反包</t>
  </si>
  <si>
    <t>XB25</t>
  </si>
  <si>
    <t>萌萌怪EOS时尚单肩摄影包</t>
  </si>
  <si>
    <t>萌萌怪 EOS 单肩摄影包</t>
  </si>
  <si>
    <t>XB26</t>
  </si>
  <si>
    <t>佳能7D专业相机包</t>
  </si>
  <si>
    <t>XB27</t>
  </si>
  <si>
    <t>佳能6D/7D专业相机包</t>
  </si>
  <si>
    <t>XB34</t>
  </si>
  <si>
    <t>阿尔菲斯防雨包</t>
  </si>
  <si>
    <t>阿尔飞斯防雨包</t>
  </si>
  <si>
    <t>阿尔菲斯</t>
  </si>
  <si>
    <t>XB35</t>
  </si>
  <si>
    <t>佳能三角包</t>
  </si>
  <si>
    <t>XB36</t>
  </si>
  <si>
    <t>佳能B62单反包</t>
  </si>
  <si>
    <t>XB37</t>
  </si>
  <si>
    <t>圣柯瑞便携包</t>
  </si>
  <si>
    <t>圣柯瑞</t>
  </si>
  <si>
    <t>XB39</t>
  </si>
  <si>
    <t>圣柯瑞单肩背专业时尚可斜挎</t>
  </si>
  <si>
    <t>XB40</t>
  </si>
  <si>
    <t>圣柯瑞梯形包简约大方抗震性强</t>
  </si>
  <si>
    <t>XB41</t>
  </si>
  <si>
    <t>德卡伦斯方形包</t>
  </si>
  <si>
    <t>德卡伦斯</t>
  </si>
  <si>
    <t>XB42</t>
  </si>
  <si>
    <t>宾利斯特L200专业户外极限运动包</t>
  </si>
  <si>
    <t>宾利斯特</t>
  </si>
  <si>
    <t>XB44</t>
  </si>
  <si>
    <t>圣柯瑞便携包防震防雨简约大方</t>
  </si>
  <si>
    <t>XB47</t>
  </si>
  <si>
    <t>EOS小包</t>
  </si>
  <si>
    <t>佳能 EOS小包</t>
  </si>
  <si>
    <t>XB50</t>
  </si>
  <si>
    <t>乐步摄影包</t>
  </si>
  <si>
    <t>乐步</t>
  </si>
  <si>
    <t>XB52</t>
  </si>
  <si>
    <t>防雨单肩摄影包</t>
  </si>
  <si>
    <t>XB54</t>
  </si>
  <si>
    <t>炫彩三色防震摄影包</t>
  </si>
  <si>
    <t>XB55</t>
  </si>
  <si>
    <t>佳能萌萌怪原装摄影包</t>
  </si>
  <si>
    <t>XB56</t>
  </si>
  <si>
    <t>佳能原装彩色摄影包</t>
  </si>
  <si>
    <t>佳能 彩色摄影包</t>
  </si>
  <si>
    <t>XB58</t>
  </si>
  <si>
    <t>佳能EOS多功能摄影包</t>
  </si>
  <si>
    <t>XB60</t>
  </si>
  <si>
    <t>单反专用大号相机包</t>
  </si>
  <si>
    <t>XB61</t>
  </si>
  <si>
    <t>卡塔20DL相机包</t>
  </si>
  <si>
    <t>XB62</t>
  </si>
  <si>
    <t>乐摄宝防雨相机包</t>
  </si>
  <si>
    <t>乐摄宝</t>
  </si>
  <si>
    <t>XB63</t>
  </si>
  <si>
    <t>佳能EOS升级版单反包 带防雨罩 1机2镜头闪光灯</t>
  </si>
  <si>
    <t>XB64</t>
  </si>
  <si>
    <t>时尚斜跨相机包</t>
  </si>
  <si>
    <t>斜跨相机包</t>
  </si>
  <si>
    <t>XB65</t>
  </si>
  <si>
    <t>三角相机包</t>
  </si>
  <si>
    <t>XB66</t>
  </si>
  <si>
    <t>MAICHAI单反相机包</t>
  </si>
  <si>
    <t>XB67</t>
  </si>
  <si>
    <t>瑞士军刀包</t>
  </si>
  <si>
    <t>XB68</t>
  </si>
  <si>
    <t>佳能卡塔单反包</t>
  </si>
  <si>
    <t>XB69</t>
  </si>
  <si>
    <t>乐孚品牌摄影包</t>
  </si>
  <si>
    <t>无结果</t>
  </si>
  <si>
    <t>XB70</t>
  </si>
  <si>
    <t>JEEP原装防雨相机包</t>
  </si>
  <si>
    <t>JEEP 相机包</t>
  </si>
  <si>
    <t>XB71</t>
  </si>
  <si>
    <t>单反专用相机包一机两镜</t>
  </si>
  <si>
    <t>单反 相机包 一机 两镜</t>
  </si>
  <si>
    <t>XB72</t>
  </si>
  <si>
    <t>佳能专业大号相机包</t>
  </si>
  <si>
    <t>XN01</t>
  </si>
  <si>
    <t>线</t>
  </si>
  <si>
    <t>HDMI数码高清线</t>
  </si>
  <si>
    <t>XN02</t>
  </si>
  <si>
    <t>USB接口连接电缆IFC－130U</t>
  </si>
  <si>
    <t>USB IFC－130U</t>
  </si>
  <si>
    <t>XN03</t>
  </si>
  <si>
    <t>USB接口连接线</t>
  </si>
  <si>
    <t>相机 USB接口连接线</t>
  </si>
  <si>
    <t>XN04</t>
  </si>
  <si>
    <t>AV线</t>
  </si>
  <si>
    <t>XN06</t>
  </si>
  <si>
    <t>佳能快门线</t>
  </si>
  <si>
    <t>XN07</t>
  </si>
  <si>
    <t>快门线</t>
  </si>
  <si>
    <t>XN08</t>
  </si>
  <si>
    <t>品牌EOS700D专用快门线</t>
  </si>
  <si>
    <t xml:space="preserve"> 700D 快门线</t>
  </si>
  <si>
    <t>XN09</t>
  </si>
  <si>
    <t>数据线</t>
  </si>
  <si>
    <t>XN10</t>
  </si>
  <si>
    <t>立体声视频连接线AVC－DC400ST</t>
  </si>
  <si>
    <t>XN16</t>
  </si>
  <si>
    <t>单反快门遥控线</t>
  </si>
  <si>
    <t>XN19</t>
  </si>
  <si>
    <t>60E3快门线</t>
  </si>
  <si>
    <t>XN20</t>
  </si>
  <si>
    <t>沃网动力手机数据线(苹果安卓二合一数据线)</t>
  </si>
  <si>
    <t>YD01</t>
  </si>
  <si>
    <t>移动电源</t>
  </si>
  <si>
    <t>香水移动电源</t>
  </si>
  <si>
    <t>YD02</t>
  </si>
  <si>
    <t>移动电源礼盒</t>
  </si>
  <si>
    <t>YK01</t>
  </si>
  <si>
    <t>遥控器</t>
  </si>
  <si>
    <t>无线遥控器</t>
  </si>
  <si>
    <t>相机无线遥控器</t>
  </si>
  <si>
    <t>canon</t>
  </si>
  <si>
    <t>YK02</t>
  </si>
  <si>
    <t>佳能专用遥控器</t>
  </si>
  <si>
    <t>YK04</t>
  </si>
  <si>
    <t>永诺RC-6遥控器</t>
  </si>
  <si>
    <t>永诺</t>
  </si>
  <si>
    <t>YK05</t>
  </si>
  <si>
    <t>RC-6遥控器</t>
  </si>
  <si>
    <t>RC-6</t>
  </si>
  <si>
    <t>YK10</t>
  </si>
  <si>
    <t>爱图仕单接头快门线或优永佳多功能遥控器 （限高配置用户）</t>
  </si>
  <si>
    <t>爱图仕 快门线</t>
  </si>
  <si>
    <t>爱图仕/优永佳</t>
  </si>
  <si>
    <t>优永佳 遥控器</t>
  </si>
  <si>
    <t>YK13</t>
  </si>
  <si>
    <t>红外线遥控器</t>
  </si>
  <si>
    <t>https://s.taobao.com/search?ie=utf8&amp;initiative_id=staobaoz_20160111&amp;stats_click=search_radio_all%3A1&amp;js=1&amp;imgfile=&amp;q=%E7%9B%B8%E6%9C%BA%E7%BA%A2%E5%A4%96%E7%BA%BF%E9%81%A5%E6%8E%A7%E5%99%A8&amp;suggest=history_1&amp;_input_charset=utf-8&amp;wq=x&amp;suggest_query=x&amp;source=suggest</t>
  </si>
  <si>
    <t>相机红外线遥控器</t>
  </si>
  <si>
    <t>YK14</t>
  </si>
  <si>
    <t>Fro 佳能自拍遥控器</t>
  </si>
  <si>
    <t>ZG01</t>
  </si>
  <si>
    <t>遮光罩</t>
  </si>
  <si>
    <t>ZG03</t>
  </si>
  <si>
    <t>莲花遮光罩</t>
  </si>
  <si>
    <t>莲花</t>
  </si>
  <si>
    <t>ZG06</t>
  </si>
  <si>
    <t>佳能遮光罩</t>
  </si>
  <si>
    <t>ZG07</t>
  </si>
  <si>
    <t>EW—63C遮光罩</t>
  </si>
  <si>
    <t>EW-63C</t>
  </si>
  <si>
    <t>ZG08</t>
  </si>
  <si>
    <t>可反扣遮光罩</t>
  </si>
  <si>
    <t>ZG09</t>
  </si>
  <si>
    <t>福莱特 EW-54 专用遮光罩</t>
  </si>
  <si>
    <t>EW-54 遮光罩</t>
  </si>
  <si>
    <t>福莱特</t>
  </si>
  <si>
    <t>ZG13</t>
  </si>
  <si>
    <t>ATANK 63C遮光罩</t>
  </si>
  <si>
    <t>ATANK</t>
  </si>
  <si>
    <t>ZG16</t>
  </si>
  <si>
    <t>佳能专用EW－63C遮光罩（无暗角）</t>
  </si>
  <si>
    <t>佳能 EW－63C遮光罩</t>
  </si>
  <si>
    <t>ZG17</t>
  </si>
  <si>
    <t>莲花63C专用遮光罩</t>
  </si>
  <si>
    <t>ZG18</t>
  </si>
  <si>
    <t>EW－60C卡口遮光罩</t>
  </si>
  <si>
    <t>EW－60C 遮光罩</t>
  </si>
  <si>
    <t>ZG19</t>
  </si>
  <si>
    <t>国产遮光罩</t>
  </si>
  <si>
    <t>ZG20</t>
  </si>
  <si>
    <t>国产Fro EW-63C莲花遮光罩</t>
  </si>
  <si>
    <t>ZG21</t>
  </si>
  <si>
    <t>EW73B遮光罩（行货自带）</t>
  </si>
  <si>
    <t>EW73B遮光罩</t>
  </si>
  <si>
    <t>ZG22</t>
  </si>
  <si>
    <t>https://item.taobao.com/item.htm?spm=a230r.1.14.53.57ZLrH&amp;id=522606643900&amp;ns=1&amp;abbucket=5</t>
  </si>
  <si>
    <t>腾龙遮光罩</t>
  </si>
  <si>
    <t>https://s.taobao.com/search?q=%E8%85%BE%E9%BE%99%E9%81%AE%E5%85%89%E7%BD%A9&amp;imgfile=&amp;js=1&amp;stats_click=search_radio_all%3A1&amp;initiative_id=staobaoz_20160203&amp;ie=utf8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</si>
</sst>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>
      <sz val="12.0"/>
      <name val="Calibri"/>
    </font>
    <font>
      <name val="Arial"/>
    </font>
    <font>
      <u/>
      <sz val="12.0"/>
      <color rgb="FF0000FF"/>
      <name val="Calibri"/>
    </font>
    <font>
      <u/>
      <sz val="12.0"/>
      <color rgb="FF0000FF"/>
      <name val="Calibri"/>
    </font>
    <font>
      <sz val="12.0"/>
      <name val="Arial"/>
    </font>
    <font>
      <sz val="12.0"/>
      <color rgb="FFFF0000"/>
      <name val="Calibri"/>
    </font>
    <font>
      <u/>
      <sz val="12.0"/>
      <color rgb="FFFF0000"/>
      <name val="Calibri"/>
    </font>
    <font>
      <color rgb="FFFF0000"/>
      <name val="Arial"/>
    </font>
    <font>
      <color rgb="FFFF0000"/>
    </font>
    <font>
      <u/>
      <sz val="11.0"/>
      <color rgb="FF0000FF"/>
      <name val="Arial"/>
    </font>
    <font>
      <u/>
      <color rgb="FF0000FF"/>
      <name val="Arial"/>
    </font>
    <font>
      <u/>
      <name val="Arial"/>
    </font>
    <font>
      <u/>
      <color rgb="FF0000FF"/>
      <name val="Arial"/>
    </font>
    <font>
      <sz val="12.0"/>
      <name val="SimSun"/>
    </font>
    <font>
      <u/>
      <sz val="10.0"/>
      <color rgb="FF000000"/>
      <name val="Arial"/>
    </font>
    <font>
      <sz val="10.0"/>
      <color rgb="FFFF0000"/>
      <name val="Arial"/>
    </font>
    <font>
      <u/>
      <sz val="12.0"/>
      <name val="Calibri"/>
    </font>
    <font>
      <u/>
      <sz val="10.0"/>
      <color rgb="FF000000"/>
      <name val="Arial"/>
    </font>
    <font>
      <name val="Libian sc regular"/>
    </font>
    <font>
      <u/>
      <sz val="11.0"/>
      <color rgb="FFFF0000"/>
      <name val="Arial"/>
    </font>
    <font>
      <u/>
      <sz val="10.0"/>
      <color rgb="FF000000"/>
      <name val="Arial"/>
    </font>
    <font>
      <name val="SimSun"/>
    </font>
    <font>
      <sz val="11.0"/>
      <name val="Libian sc regular"/>
    </font>
    <font>
      <sz val="11.0"/>
      <name val="SimSun"/>
    </font>
    <font>
      <u/>
      <sz val="10.0"/>
      <color rgb="FF000000"/>
      <name val="Arial"/>
    </font>
    <font>
      <sz val="10.0"/>
      <name val="Arial"/>
    </font>
    <font>
      <u/>
      <sz val="11.0"/>
      <name val="Arial"/>
    </font>
    <font>
      <color rgb="FF000000"/>
    </font>
    <font>
      <sz val="12.0"/>
      <color rgb="FF000000"/>
      <name val="Calibri"/>
    </font>
    <font>
      <u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1" numFmtId="0" xfId="0" applyAlignment="1" applyFont="1">
      <alignment horizontal="right"/>
    </xf>
    <xf borderId="0" fillId="0" fontId="4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0" fontId="7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 horizontal="right"/>
    </xf>
    <xf borderId="0" fillId="0" fontId="8" numFmtId="0" xfId="0" applyAlignment="1" applyFont="1">
      <alignment/>
    </xf>
    <xf borderId="0" fillId="0" fontId="9" numFmtId="0" xfId="0" applyFont="1"/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10" numFmtId="0" xfId="0" applyAlignment="1" applyFont="1">
      <alignment/>
    </xf>
    <xf borderId="0" fillId="0" fontId="11" numFmtId="0" xfId="0" applyAlignment="1" applyFont="1">
      <alignment/>
    </xf>
    <xf borderId="0" fillId="0" fontId="12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0" fontId="13" numFmtId="0" xfId="0" applyAlignment="1" applyFont="1">
      <alignment/>
    </xf>
    <xf borderId="0" fillId="0" fontId="5" numFmtId="0" xfId="0" applyAlignment="1" applyFont="1">
      <alignment/>
    </xf>
    <xf borderId="0" fillId="0" fontId="14" numFmtId="0" xfId="0" applyAlignment="1" applyFont="1">
      <alignment/>
    </xf>
    <xf borderId="0" fillId="0" fontId="15" numFmtId="0" xfId="0" applyAlignment="1" applyBorder="1" applyFont="1">
      <alignment/>
    </xf>
    <xf borderId="0" fillId="2" fontId="16" numFmtId="0" xfId="0" applyAlignment="1" applyFill="1" applyFont="1">
      <alignment horizontal="left"/>
    </xf>
    <xf borderId="0" fillId="0" fontId="17" numFmtId="0" xfId="0" applyAlignment="1" applyFont="1">
      <alignment/>
    </xf>
    <xf borderId="0" fillId="0" fontId="18" numFmtId="0" xfId="0" applyAlignment="1" applyBorder="1" applyFont="1">
      <alignment/>
    </xf>
    <xf borderId="0" fillId="0" fontId="16" numFmtId="0" xfId="0" applyAlignment="1" applyFont="1">
      <alignment/>
    </xf>
    <xf borderId="0" fillId="0" fontId="19" numFmtId="0" xfId="0" applyAlignment="1" applyFont="1">
      <alignment/>
    </xf>
    <xf borderId="0" fillId="0" fontId="20" numFmtId="0" xfId="0" applyAlignment="1" applyFont="1">
      <alignment/>
    </xf>
    <xf borderId="0" fillId="0" fontId="8" numFmtId="0" xfId="0" applyAlignment="1" applyFont="1">
      <alignment horizontal="right"/>
    </xf>
    <xf borderId="0" fillId="2" fontId="21" numFmtId="0" xfId="0" applyAlignment="1" applyFont="1">
      <alignment/>
    </xf>
    <xf borderId="0" fillId="0" fontId="16" numFmtId="0" xfId="0" applyAlignment="1" applyFont="1">
      <alignment/>
    </xf>
    <xf borderId="0" fillId="0" fontId="22" numFmtId="0" xfId="0" applyAlignment="1" applyFont="1">
      <alignment/>
    </xf>
    <xf borderId="0" fillId="0" fontId="23" numFmtId="0" xfId="0" applyAlignment="1" applyFont="1">
      <alignment/>
    </xf>
    <xf borderId="0" fillId="0" fontId="24" numFmtId="0" xfId="0" applyAlignment="1" applyFont="1">
      <alignment/>
    </xf>
    <xf borderId="0" fillId="0" fontId="25" numFmtId="0" xfId="0" applyAlignment="1" applyFont="1">
      <alignment/>
    </xf>
    <xf borderId="0" fillId="0" fontId="26" numFmtId="0" xfId="0" applyAlignment="1" applyFont="1">
      <alignment/>
    </xf>
    <xf borderId="0" fillId="0" fontId="27" numFmtId="0" xfId="0" applyAlignment="1" applyFont="1">
      <alignment/>
    </xf>
    <xf borderId="0" fillId="0" fontId="2" numFmtId="0" xfId="0" applyAlignment="1" applyFont="1">
      <alignment/>
    </xf>
    <xf borderId="0" fillId="0" fontId="28" numFmtId="0" xfId="0" applyAlignment="1" applyFont="1">
      <alignment/>
    </xf>
    <xf borderId="0" fillId="0" fontId="29" numFmtId="0" xfId="0" applyAlignment="1" applyFont="1">
      <alignment/>
    </xf>
    <xf borderId="0" fillId="0" fontId="0" numFmtId="0" xfId="0" applyAlignment="1" applyFont="1">
      <alignment/>
    </xf>
    <xf borderId="0" fillId="0" fontId="30" numFmtId="0" xfId="0" applyAlignment="1" applyFont="1">
      <alignment/>
    </xf>
    <xf borderId="0" fillId="0" fontId="28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orld.taobao.com/item/40565901878.htm" TargetMode="External"/><Relationship Id="rId194" Type="http://schemas.openxmlformats.org/officeDocument/2006/relationships/hyperlink" Target="http://world.tmall.com/item/45007891695.htm" TargetMode="External"/><Relationship Id="rId193" Type="http://schemas.openxmlformats.org/officeDocument/2006/relationships/hyperlink" Target="https://s.taobao.com/search?q=USB%E5%A4%9A%E5%8A%9F%E8%83%BD%E8%AF%BB%E5%8D%A1%E5%99%A8&amp;js=1&amp;style=list&amp;stats_click=search_radio_all%3A1&amp;initiative_id=staobaoz_20151211&amp;ie=utf8" TargetMode="External"/><Relationship Id="rId192" Type="http://schemas.openxmlformats.org/officeDocument/2006/relationships/hyperlink" Target="http://world.tmall.com/item/20728727154.htm" TargetMode="External"/><Relationship Id="rId191" Type="http://schemas.openxmlformats.org/officeDocument/2006/relationships/hyperlink" Target="https://s.taobao.com/search?q=%E5%A4%9A%E5%90%88%E4%B8%80%E8%AF%BB%E5%8D%A1%E5%99%A8&amp;js=1&amp;style=list&amp;stats_click=search_radio_all%3A1&amp;initiative_id=staobaoz_20151211&amp;ie=utf8" TargetMode="External"/><Relationship Id="rId187" Type="http://schemas.openxmlformats.org/officeDocument/2006/relationships/hyperlink" Target="https://s.taobao.com/search?q=%E5%A4%9A%E5%8A%9F%E8%83%BD%E8%AF%BB%E5%8D%A1%E5%99%A8&amp;js=1&amp;style=list&amp;stats_click=search_radio_all%3A1&amp;initiative_id=staobaoz_20151211&amp;ie=utf8" TargetMode="External"/><Relationship Id="rId186" Type="http://schemas.openxmlformats.org/officeDocument/2006/relationships/hyperlink" Target="http://world.taobao.com/item/18820622609.htm" TargetMode="External"/><Relationship Id="rId185" Type="http://schemas.openxmlformats.org/officeDocument/2006/relationships/hyperlink" Target="https://s.taobao.com/search?q=%E5%93%81%E8%83%9C%E5%A4%9A%E5%90%88%E4%B8%80%E8%AF%BB%E5%8D%A1%E5%99%A8+USB2.0%E9%AB%98%E9%80%9F%E8%AF%BB%E5%8D%A1%E5%99%A8&amp;js=1&amp;style=list&amp;stats_click=search_radio_all%3A1&amp;initiative_id=staobaoz_20151211&amp;ie=utf8" TargetMode="External"/><Relationship Id="rId184" Type="http://schemas.openxmlformats.org/officeDocument/2006/relationships/hyperlink" Target="http://world.taobao.com/item/24596036343.htm" TargetMode="External"/><Relationship Id="rId189" Type="http://schemas.openxmlformats.org/officeDocument/2006/relationships/hyperlink" Target="https://s.taobao.com/search?q=%E5%9B%9B%E5%90%88%E4%B8%80%E8%AF%BB%E5%8D%A1%E5%99%A8&amp;js=1&amp;style=list&amp;stats_click=search_radio_all%3A1&amp;initiative_id=staobaoz_20151211&amp;ie=utf8" TargetMode="External"/><Relationship Id="rId188" Type="http://schemas.openxmlformats.org/officeDocument/2006/relationships/hyperlink" Target="http://world.taobao.com/item/43859660891.htm" TargetMode="External"/><Relationship Id="rId183" Type="http://schemas.openxmlformats.org/officeDocument/2006/relationships/hyperlink" Target="https://s.taobao.com/search?q=SDHC%E9%AB%98%E9%80%9F%E9%AB%98%E6%B8%85%E8%AF%BB%E5%8D%A1%E5%99%A8&amp;js=1&amp;style=list&amp;stats_click=search_radio_all%3A1&amp;initiative_id=staobaoz_20151211&amp;ie=utf8" TargetMode="External"/><Relationship Id="rId182" Type="http://schemas.openxmlformats.org/officeDocument/2006/relationships/hyperlink" Target="http://world.taobao.com/item/23969324559.htm" TargetMode="External"/><Relationship Id="rId181" Type="http://schemas.openxmlformats.org/officeDocument/2006/relationships/hyperlink" Target="https://s.taobao.com/search?q=SD%E8%AF%BB%E5%8D%A1%E5%99%A8&amp;js=1&amp;style=list&amp;stats_click=search_radio_all%3A1&amp;initiative_id=staobaoz_20151211&amp;ie=utf8" TargetMode="External"/><Relationship Id="rId180" Type="http://schemas.openxmlformats.org/officeDocument/2006/relationships/hyperlink" Target="http://world.taobao.com/item/522610228084.htm" TargetMode="External"/><Relationship Id="rId176" Type="http://schemas.openxmlformats.org/officeDocument/2006/relationships/hyperlink" Target="http://world.tmall.com/item/523785599849.htm" TargetMode="External"/><Relationship Id="rId175" Type="http://schemas.openxmlformats.org/officeDocument/2006/relationships/hyperlink" Target="https://s.taobao.com/search?q=%E5%B7%9D%E5%AE%87%E8%AF%BB%E5%8D%A1%E5%99%A82.0&amp;js=1&amp;style=list&amp;stats_click=search_radio_all%3A1&amp;initiative_id=staobaoz_20151211&amp;ie=utf8" TargetMode="External"/><Relationship Id="rId174" Type="http://schemas.openxmlformats.org/officeDocument/2006/relationships/hyperlink" Target="https://item.taobao.com/item.htm?spm=a230r.1.14.45.JooTKV&amp;id=42445756648&amp;ns=1&amp;abbucket=2" TargetMode="External"/><Relationship Id="rId173" Type="http://schemas.openxmlformats.org/officeDocument/2006/relationships/hyperlink" Target="https://s.taobao.com/search?q=USB2.0+%E9%AB%98%E9%80%9F%E8%AF%BB%E5%8D%A1%E5%99%A8&amp;js=1&amp;style=list&amp;stats_click=search_radio_all%3A1&amp;initiative_id=staobaoz_20151211&amp;ie=utf8" TargetMode="External"/><Relationship Id="rId179" Type="http://schemas.openxmlformats.org/officeDocument/2006/relationships/hyperlink" Target="https://s.taobao.com/search?q=%E5%B7%9D%E5%AE%87%E9%AB%98%E9%80%9Fsdhc%E4%B8%93%E7%94%A8%E8%AF%BB%E5%8D%A1%E5%99%A8&amp;js=1&amp;style=list&amp;stats_click=search_radio_all%3A1&amp;initiative_id=staobaoz_20151211&amp;ie=utf8" TargetMode="External"/><Relationship Id="rId178" Type="http://schemas.openxmlformats.org/officeDocument/2006/relationships/hyperlink" Target="http://world.tmall.com/item/44843925113.htm" TargetMode="External"/><Relationship Id="rId177" Type="http://schemas.openxmlformats.org/officeDocument/2006/relationships/hyperlink" Target="https://s.taobao.com/search?q=%E4%BA%8C%E5%90%88%E4%B8%80%E8%AF%BB%E5%8D%A1%E5%99%A8&amp;js=1&amp;style=list&amp;stats_click=search_radio_all%3A1&amp;initiative_id=staobaoz_20151211&amp;ie=utf8" TargetMode="External"/><Relationship Id="rId198" Type="http://schemas.openxmlformats.org/officeDocument/2006/relationships/hyperlink" Target="http://world.taobao.com/item/521513506795.htm" TargetMode="External"/><Relationship Id="rId197" Type="http://schemas.openxmlformats.org/officeDocument/2006/relationships/hyperlink" Target="https://s.taobao.com/search?q=%E5%B7%9D%E5%AE%87%E9%AB%98%E9%80%9F%E8%AF%BB%E5%8D%A1%E5%99%A8&amp;js=1&amp;style=list&amp;stats_click=search_radio_all%3A1&amp;initiative_id=staobaoz_20151211&amp;ie=utf8" TargetMode="External"/><Relationship Id="rId196" Type="http://schemas.openxmlformats.org/officeDocument/2006/relationships/hyperlink" Target="http://world.tmall.com/item/26519380192.htm" TargetMode="External"/><Relationship Id="rId195" Type="http://schemas.openxmlformats.org/officeDocument/2006/relationships/hyperlink" Target="https://s.taobao.com/search?q=%E5%93%81%E8%83%9C%E9%AB%98%E9%80%9F%E8%AF%BB%E5%8D%A1%E5%99%A8&amp;js=1&amp;style=list&amp;stats_click=search_radio_all%3A1&amp;initiative_id=staobaoz_20151211&amp;ie=utf8" TargetMode="External"/><Relationship Id="rId199" Type="http://schemas.openxmlformats.org/officeDocument/2006/relationships/hyperlink" Target="https://s.taobao.com/search?q=%E5%B7%9D%E5%AE%87%E8%AF%BB%E5%8D%A1%E5%99%A8&amp;js=1&amp;style=list&amp;stats_click=search_radio_all%3A1&amp;initiative_id=staobaoz_20151211&amp;ie=utf8" TargetMode="External"/><Relationship Id="rId150" Type="http://schemas.openxmlformats.org/officeDocument/2006/relationships/hyperlink" Target="https://detail.tmall.com/item.htm?spm=a230r.1.14.15.57ZLrH&amp;id=44848285990&amp;cm_id=140105335569ed55e27b&amp;abbucket=5&amp;skuId=82840486707" TargetMode="External"/><Relationship Id="rId392" Type="http://schemas.openxmlformats.org/officeDocument/2006/relationships/hyperlink" Target="http://world.taobao.com/item/522610228084.htm" TargetMode="External"/><Relationship Id="rId391" Type="http://schemas.openxmlformats.org/officeDocument/2006/relationships/hyperlink" Target="https://s.taobao.com/search?q=%E8%82%AF%E9%AB%9858CPL%E4%B8%93%E4%B8%9A%E5%81%8F%E6%8C%AF%E9%95%9C%E7%89%87&amp;js=1&amp;style=list&amp;stats_click=search_radio_all%3A1&amp;initiative_id=staobaoz_20151211&amp;ie=utf8&amp;cps=yes&amp;cat=50008090" TargetMode="External"/><Relationship Id="rId390" Type="http://schemas.openxmlformats.org/officeDocument/2006/relationships/hyperlink" Target="http://world.taobao.com/item/24596036343.htm" TargetMode="External"/><Relationship Id="rId1" Type="http://schemas.openxmlformats.org/officeDocument/2006/relationships/hyperlink" Target="https://detail.tmall.com/item.htm?spm=a230r.1.14.15.57ZLrH&amp;id=44848285990&amp;cm_id=140105335569ed55e27b&amp;abbucket=5&amp;skuId=82840486709" TargetMode="External"/><Relationship Id="rId2" Type="http://schemas.openxmlformats.org/officeDocument/2006/relationships/hyperlink" Target="https://s.taobao.com/search?q=%E4%BD%B3%E8%83%BD+%E7%9B%B8%E6%9C%BA%E8%83%8C%E5%B8%A6&amp;imgfile=&amp;js=1&amp;style=list&amp;stats_click=search_radio_all%3A1&amp;initiative_id=staobaoz_20160102&amp;ie=utf8" TargetMode="External"/><Relationship Id="rId3" Type="http://schemas.openxmlformats.org/officeDocument/2006/relationships/hyperlink" Target="https://item.taobao.com/item.htm?spm=a230r.1.14.49.rC1TEB&amp;id=43474381580&amp;ns=1&amp;abbucket=13" TargetMode="External"/><Relationship Id="rId149" Type="http://schemas.openxmlformats.org/officeDocument/2006/relationships/hyperlink" Target="https://s.taobao.com/search?q=%E9%94%82%E7%94%B5%E6%B1%A0LP%EF%BC%8DE8&amp;js=1&amp;style=list&amp;stats_click=search_radio_all%3A1&amp;initiative_id=staobaoz_20151211&amp;ie=utf8" TargetMode="External"/><Relationship Id="rId4" Type="http://schemas.openxmlformats.org/officeDocument/2006/relationships/hyperlink" Target="https://s.taobao.com/search?q=%E4%BD%B3%E8%83%BD+%E7%9B%B8%E6%9C%BA%E8%83%8C%E5%B8%A6&amp;imgfile=&amp;js=1&amp;style=list&amp;stats_click=search_radio_all%3A1&amp;initiative_id=staobaoz_20160102&amp;ie=utf8" TargetMode="External"/><Relationship Id="rId148" Type="http://schemas.openxmlformats.org/officeDocument/2006/relationships/hyperlink" Target="https://item.taobao.com/item.htm?spm=a230r.1.14.49.rC1TEB&amp;id=43474381580&amp;ns=1&amp;abbucket=10" TargetMode="External"/><Relationship Id="rId9" Type="http://schemas.openxmlformats.org/officeDocument/2006/relationships/hyperlink" Target="http://world.taobao.com/item/45219159638.htm" TargetMode="External"/><Relationship Id="rId143" Type="http://schemas.openxmlformats.org/officeDocument/2006/relationships/hyperlink" Target="https://s.taobao.com/search?q=%E4%B8%89%E5%B0%BCLP-E8%E9%94%82%E7%94%B5&amp;js=1&amp;style=list&amp;stats_click=search_radio_all%3A1&amp;initiative_id=staobaoz_20151211&amp;ie=utf8" TargetMode="External"/><Relationship Id="rId385" Type="http://schemas.openxmlformats.org/officeDocument/2006/relationships/hyperlink" Target="https://s.taobao.com/search?q=kase67CPL%E4%B8%93%E4%B8%9A%E5%81%8F%E6%8C%AF%E9%95%9C%E7%89%87&amp;js=1&amp;style=list&amp;stats_click=search_radio_all%3A1&amp;initiative_id=staobaoz_20151211&amp;ie=utf8&amp;cps=yes&amp;cat=50470004" TargetMode="External"/><Relationship Id="rId142" Type="http://schemas.openxmlformats.org/officeDocument/2006/relationships/hyperlink" Target="http://world.taobao.com/item/42681494957.htm" TargetMode="External"/><Relationship Id="rId384" Type="http://schemas.openxmlformats.org/officeDocument/2006/relationships/hyperlink" Target="http://world.taobao.com/item/27462844289.htm" TargetMode="External"/><Relationship Id="rId141" Type="http://schemas.openxmlformats.org/officeDocument/2006/relationships/hyperlink" Target="https://s.taobao.com/search?q=%E5%93%81%E7%89%8CE8%E7%94%B5%E6%B1%A0&amp;js=1&amp;style=list&amp;stats_click=search_radio_all%3A1&amp;initiative_id=staobaoz_20151211&amp;ie=utf8" TargetMode="External"/><Relationship Id="rId383" Type="http://schemas.openxmlformats.org/officeDocument/2006/relationships/hyperlink" Target="https://s.taobao.com/search?q=kase+%E4%B8%93%E4%B8%9A%E5%81%8F%E6%8C%AF%E9%95%9C&amp;js=1&amp;style=list&amp;stats_click=search_radio_all%3A1&amp;initiative_id=staobaoz_20151211&amp;ie=utf8" TargetMode="External"/><Relationship Id="rId140" Type="http://schemas.openxmlformats.org/officeDocument/2006/relationships/hyperlink" Target="http://world.tmall.com/item/18352298789.htm" TargetMode="External"/><Relationship Id="rId382" Type="http://schemas.openxmlformats.org/officeDocument/2006/relationships/hyperlink" Target="http://world.taobao.com/item/27462844289.htm?spm=a312a.7700714.0.0.noAj4C" TargetMode="External"/><Relationship Id="rId5" Type="http://schemas.openxmlformats.org/officeDocument/2006/relationships/hyperlink" Target="https://item.taobao.com/item.htm?spm=a230r.1.14.53.57ZLrH&amp;id=522606643900&amp;ns=1&amp;abbucket=13" TargetMode="External"/><Relationship Id="rId147" Type="http://schemas.openxmlformats.org/officeDocument/2006/relationships/hyperlink" Target="https://s.taobao.com/search?q=%E7%A7%BB%E5%8A%A8%E7%94%B5%E6%B1%A0&amp;js=1&amp;style=list&amp;stats_click=search_radio_all%3A1&amp;initiative_id=staobaoz_20151211&amp;ie=utf8&amp;cps=yes&amp;cat=50470004" TargetMode="External"/><Relationship Id="rId389" Type="http://schemas.openxmlformats.org/officeDocument/2006/relationships/hyperlink" Target="https://s.taobao.com/search?q=%E8%89%BE%E8%92%99%E5%81%8F%E6%8C%AF%E9%95%9C&amp;js=1&amp;style=list&amp;stats_click=search_radio_all%3A1&amp;initiative_id=staobaoz_20151211&amp;ie=utf8" TargetMode="External"/><Relationship Id="rId6" Type="http://schemas.openxmlformats.org/officeDocument/2006/relationships/hyperlink" Target="https://s.taobao.com/search?q=%E5%BF%AB%E6%9E%AA%E6%89%8B%E8%82%A9%E5%B8%A6&amp;js=1&amp;style=list&amp;stats_click=search_radio_all%3A1&amp;initiative_id=staobaoz_20151211&amp;ie=utf8" TargetMode="External"/><Relationship Id="rId146" Type="http://schemas.openxmlformats.org/officeDocument/2006/relationships/hyperlink" Target="http://world.taobao.com/item/522606643900.htm" TargetMode="External"/><Relationship Id="rId388" Type="http://schemas.openxmlformats.org/officeDocument/2006/relationships/hyperlink" Target="https://item.taobao.com/item.htm?spm=a230r.1.14.45.JooTKV&amp;id=42445756648&amp;ns=1&amp;abbucket=3" TargetMode="External"/><Relationship Id="rId7" Type="http://schemas.openxmlformats.org/officeDocument/2006/relationships/hyperlink" Target="http://world.taobao.com/item/44419589190.htm" TargetMode="External"/><Relationship Id="rId145" Type="http://schemas.openxmlformats.org/officeDocument/2006/relationships/hyperlink" Target="https://s.taobao.com/search?q=%E6%B2%A3%E6%A0%87E8%E7%94%B5%E6%B1%A0&amp;js=1&amp;style=list&amp;stats_click=search_radio_all%3A1&amp;initiative_id=staobaoz_20151211&amp;ie=utf8&amp;cps=yes&amp;cat=50480001" TargetMode="External"/><Relationship Id="rId387" Type="http://schemas.openxmlformats.org/officeDocument/2006/relationships/hyperlink" Target="https://s.taobao.com/search?q=%E5%8F%98%E8%89%B2%E9%BE%99HD%E9%AB%98%E6%B8%85CPL%E5%81%8F%E6%8C%AF%E9%95%9C&amp;js=1&amp;style=list&amp;stats_click=search_radio_all%3A1&amp;initiative_id=staobaoz_20151211&amp;ie=utf8&amp;cps=yes&amp;cat=50008090" TargetMode="External"/><Relationship Id="rId8" Type="http://schemas.openxmlformats.org/officeDocument/2006/relationships/hyperlink" Target="https://s.taobao.com/search?q=%E5%BD%A9%E8%89%B2%E8%82%A9%E5%B8%A6+%E7%9B%B8%E6%9C%BA&amp;js=1&amp;style=list&amp;stats_click=search_radio_all%3A1&amp;initiative_id=staobaoz_20151211&amp;ie=utf8" TargetMode="External"/><Relationship Id="rId144" Type="http://schemas.openxmlformats.org/officeDocument/2006/relationships/hyperlink" Target="http://world.taobao.com/item/35540978058.htm" TargetMode="External"/><Relationship Id="rId386" Type="http://schemas.openxmlformats.org/officeDocument/2006/relationships/hyperlink" Target="http://world.tmall.com/item/23931676362.htm?spm=a312a.7700714.0.0.VDbzGU&amp;sku_properties=5919063:3266779" TargetMode="External"/><Relationship Id="rId381" Type="http://schemas.openxmlformats.org/officeDocument/2006/relationships/hyperlink" Target="https://s.taobao.com/search?q=CPL%E5%81%8F%E6%8C%AF%E9%95%9C&amp;js=1&amp;style=list&amp;stats_click=search_radio_all%3A1&amp;initiative_id=staobaoz_20151211&amp;ie=utf8&amp;cps=yes&amp;cat=14" TargetMode="External"/><Relationship Id="rId380" Type="http://schemas.openxmlformats.org/officeDocument/2006/relationships/hyperlink" Target="https://item.taobao.com/item.htm?spm=a230r.1.14.27.57ZLrH&amp;id=522137161830&amp;ns=1&amp;abbucket=5" TargetMode="External"/><Relationship Id="rId139" Type="http://schemas.openxmlformats.org/officeDocument/2006/relationships/hyperlink" Target="https://s.taobao.com/search?q=%E4%BA%9A%E6%80%9DLP-E8%E4%B8%93%E7%94%A8%E7%94%B5%E6%B1%A0&amp;js=1&amp;style=list&amp;stats_click=search_radio_all%3A1&amp;initiative_id=staobaoz_20151211&amp;ie=utf8&amp;cps=yes&amp;cat=50470004" TargetMode="External"/><Relationship Id="rId138" Type="http://schemas.openxmlformats.org/officeDocument/2006/relationships/hyperlink" Target="http://world.tmall.com/item/37745552927.htm" TargetMode="External"/><Relationship Id="rId137" Type="http://schemas.openxmlformats.org/officeDocument/2006/relationships/hyperlink" Target="https://s.taobao.com/search?q=%E4%BD%B3%E8%83%BD%E5%8E%9F%E8%A3%85LP-E7%E9%94%82%E7%94%B5%E6%B1%A0&amp;js=1&amp;style=list&amp;stats_click=search_radio_all%3A1&amp;initiative_id=staobaoz_20151211&amp;ie=utf8&amp;cps=yes&amp;cat=50470004" TargetMode="External"/><Relationship Id="rId379" Type="http://schemas.openxmlformats.org/officeDocument/2006/relationships/hyperlink" Target="https://s.taobao.com/search?q=%E4%BA%91%E8%85%BE188%E8%87%AA%E6%8B%8D&amp;imgfile=&amp;js=1&amp;style=list&amp;stats_click=search_radio_all%3A1&amp;initiative_id=staobaoz_20160117&amp;ie=utf8" TargetMode="External"/><Relationship Id="rId132" Type="http://schemas.openxmlformats.org/officeDocument/2006/relationships/hyperlink" Target="http://world.taobao.com/item/24596036343.htm" TargetMode="External"/><Relationship Id="rId374" Type="http://schemas.openxmlformats.org/officeDocument/2006/relationships/hyperlink" Target="https://item.taobao.com/item.htm?spm=a230r.1.14.53.57ZLrH&amp;id=522606643900&amp;ns=1&amp;abbucket=15" TargetMode="External"/><Relationship Id="rId131" Type="http://schemas.openxmlformats.org/officeDocument/2006/relationships/hyperlink" Target="https://s.taobao.com/search?q=%E5%9B%BD%E4%BA%A7%E7%94%B5%E6%B1%A0&amp;js=1&amp;style=list&amp;stats_click=search_radio_all%3A1&amp;initiative_id=staobaoz_20151211&amp;ie=utf8&amp;cps=yes&amp;cat=50470004" TargetMode="External"/><Relationship Id="rId373" Type="http://schemas.openxmlformats.org/officeDocument/2006/relationships/hyperlink" Target="https://s.taobao.com/search?q=%E5%86%85%E8%83%86%E9%98%B2%E9%9C%87%E5%8C%85&amp;js=1&amp;style=list&amp;stats_click=search_radio_all%3A1&amp;initiative_id=staobaoz_20151211&amp;ie=utf8&amp;cps=yes&amp;cat=50470004" TargetMode="External"/><Relationship Id="rId130" Type="http://schemas.openxmlformats.org/officeDocument/2006/relationships/hyperlink" Target="http://world.taobao.com/item/44069100271.htm" TargetMode="External"/><Relationship Id="rId372" Type="http://schemas.openxmlformats.org/officeDocument/2006/relationships/hyperlink" Target="http://world.taobao.com/item/523084126902.htm" TargetMode="External"/><Relationship Id="rId371" Type="http://schemas.openxmlformats.org/officeDocument/2006/relationships/hyperlink" Target="https://s.taobao.com/search?q=%E5%8D%95%E5%8F%8D%E5%86%85%E8%83%86%E5%8C%85&amp;js=1&amp;style=list&amp;stats_click=search_radio_all%3A1&amp;initiative_id=staobaoz_20151211&amp;ie=utf8&amp;cps=yes&amp;cat=50008090" TargetMode="External"/><Relationship Id="rId136" Type="http://schemas.openxmlformats.org/officeDocument/2006/relationships/hyperlink" Target="https://detail.tmall.com/item.htm?spm=a1z10.1-b.w9226568-9716460539.27.RzH6RS&amp;id=44843925113&amp;skuId=83007665794" TargetMode="External"/><Relationship Id="rId378" Type="http://schemas.openxmlformats.org/officeDocument/2006/relationships/hyperlink" Target="http://world.tmall.com/item/524363803259.htm" TargetMode="External"/><Relationship Id="rId135" Type="http://schemas.openxmlformats.org/officeDocument/2006/relationships/hyperlink" Target="https://s.taobao.com/search?q=%E5%85%A8%E6%96%B0%E9%94%82%E7%94%B5%E6%B1%A0&amp;js=1&amp;style=list&amp;stats_click=search_radio_all%3A1&amp;initiative_id=staobaoz_20151211&amp;ie=utf8&amp;cps=yes&amp;cat=50480001" TargetMode="External"/><Relationship Id="rId377" Type="http://schemas.openxmlformats.org/officeDocument/2006/relationships/hyperlink" Target="https://s.taobao.com/search?q=%E8%87%AA%E6%8B%8D%E6%9D%86&amp;js=1&amp;style=list&amp;stats_click=search_radio_all%3A1&amp;initiative_id=staobaoz_20151211&amp;ie=utf8" TargetMode="External"/><Relationship Id="rId134" Type="http://schemas.openxmlformats.org/officeDocument/2006/relationships/hyperlink" Target="http://world.taobao.com/item/45219159638.htm" TargetMode="External"/><Relationship Id="rId376" Type="http://schemas.openxmlformats.org/officeDocument/2006/relationships/hyperlink" Target="http://world.taobao.com/item/19999809846.htm" TargetMode="External"/><Relationship Id="rId133" Type="http://schemas.openxmlformats.org/officeDocument/2006/relationships/hyperlink" Target="https://s.taobao.com/search?q=%E4%BD%B3%E8%83%BD%E5%8E%9F%E5%8E%82EL8%E9%94%82%E7%A6%BB%E5%AD%90%E7%94%B5%E6%B1%A0&amp;js=1&amp;style=list&amp;stats_click=search_radio_all%3A1&amp;initiative_id=staobaoz_20151211&amp;ie=utf8&amp;cps=yes&amp;cat=50008090" TargetMode="External"/><Relationship Id="rId375" Type="http://schemas.openxmlformats.org/officeDocument/2006/relationships/hyperlink" Target="https://s.taobao.com/search?q=%E4%BD%B3%E8%83%BD%E5%86%85%E8%83%86%E5%8C%85&amp;js=1&amp;style=list&amp;stats_click=search_radio_all%3A1&amp;initiative_id=staobaoz_20151211&amp;ie=utf8&amp;cps=yes&amp;cat=50470004" TargetMode="External"/><Relationship Id="rId172" Type="http://schemas.openxmlformats.org/officeDocument/2006/relationships/hyperlink" Target="https://detail.tmall.com/item.htm?spm=a230r.1.14.3.57ZLrH&amp;id=45126747218&amp;cm_id=140105335569ed55e27b&amp;abbucket=5&amp;sku_properties=5919063:6536025" TargetMode="External"/><Relationship Id="rId171" Type="http://schemas.openxmlformats.org/officeDocument/2006/relationships/hyperlink" Target="https://s.taobao.com/search?q=&#27811;&#26631;SDHC&#39640;&#36895;&#35835;&#21345;&#22120;1&#20010;&#39068;&#33394;&#38543;&#26426;&amp;js=1&amp;style=list&amp;stats_click=search_radio_all%3A1&amp;initiative_id=staobaoz_20151211&amp;ie=utf8" TargetMode="External"/><Relationship Id="rId170" Type="http://schemas.openxmlformats.org/officeDocument/2006/relationships/hyperlink" Target="http://world.tmall.com/item/23931676362.htm?spm=a312a.7700714.0.0.VDbzGU&amp;sku_properties=5919063:3266779" TargetMode="External"/><Relationship Id="rId165" Type="http://schemas.openxmlformats.org/officeDocument/2006/relationships/hyperlink" Target="https://s.taobao.com/search?q=%E6%B2%A3%E6%A0%87%E9%AB%98%E9%80%9F%E8%AF%BB%E5%8D%A1%E5%99%A8&amp;js=1&amp;style=list&amp;stats_click=search_radio_all%3A1&amp;initiative_id=staobaoz_20151211&amp;ie=utf8&amp;cps=yes&amp;cat=50008090" TargetMode="External"/><Relationship Id="rId164" Type="http://schemas.openxmlformats.org/officeDocument/2006/relationships/hyperlink" Target="http://world.taobao.com/item/27462844289.htm?spm=a312a.7700714.0.0.noAj4C" TargetMode="External"/><Relationship Id="rId163" Type="http://schemas.openxmlformats.org/officeDocument/2006/relationships/hyperlink" Target="https://s.taobao.com/search?q=%E8%AF%BB%E5%8D%A1%E5%99%A8&amp;js=1&amp;style=list&amp;stats_click=search_radio_all%3A1&amp;initiative_id=staobaoz_20151211&amp;ie=utf8&amp;cps=yes&amp;ppath=122216608%3A97920" TargetMode="External"/><Relationship Id="rId162" Type="http://schemas.openxmlformats.org/officeDocument/2006/relationships/hyperlink" Target="http://world.taobao.com/item/35540978058.htm" TargetMode="External"/><Relationship Id="rId169" Type="http://schemas.openxmlformats.org/officeDocument/2006/relationships/hyperlink" Target="https://s.taobao.com/search?q=2.0%E8%AF%BB%E5%8D%A1%E5%99%A8&amp;js=1&amp;style=list&amp;stats_click=search_radio_all%3A1&amp;initiative_id=staobaoz_20151211&amp;ie=utf8&amp;cps=yes&amp;cat=50008090" TargetMode="External"/><Relationship Id="rId168" Type="http://schemas.openxmlformats.org/officeDocument/2006/relationships/hyperlink" Target="https://item.taobao.com/item.htm?spm=a230r.1.14.49.rC1TEB&amp;id=43474381580&amp;ns=1&amp;abbucket=17" TargetMode="External"/><Relationship Id="rId167" Type="http://schemas.openxmlformats.org/officeDocument/2006/relationships/hyperlink" Target="https://s.taobao.com/search?q=%E9%AB%98%E9%80%9F%E8%AF%BB%E5%8D%A1%E5%99%A8&amp;js=1&amp;style=list&amp;stats_click=search_radio_all%3A1&amp;initiative_id=staobaoz_20151211&amp;ie=utf8" TargetMode="External"/><Relationship Id="rId166" Type="http://schemas.openxmlformats.org/officeDocument/2006/relationships/hyperlink" Target="http://world.taobao.com/item/523084126902.htm" TargetMode="External"/><Relationship Id="rId161" Type="http://schemas.openxmlformats.org/officeDocument/2006/relationships/hyperlink" Target="https://s.taobao.com/search?q=%E4%BD%B3%E8%83%BD17L%E5%8E%9F%E8%A3%85%E7%94%B5%E6%B1%A0&amp;js=1&amp;style=list&amp;stats_click=search_radio_all%3A1&amp;initiative_id=staobaoz_20151211&amp;ie=utf8&amp;cps=yes&amp;cat=50003773" TargetMode="External"/><Relationship Id="rId160" Type="http://schemas.openxmlformats.org/officeDocument/2006/relationships/hyperlink" Target="http://world.tmall.com/item/45837345735.htm" TargetMode="External"/><Relationship Id="rId159" Type="http://schemas.openxmlformats.org/officeDocument/2006/relationships/hyperlink" Target="https://s.taobao.com/search?q=%E6%B2%A3%E6%A0%87%E4%B8%93%E7%94%A8%E7%94%B5%E6%B1%A0&amp;js=1&amp;style=list&amp;stats_click=search_radio_all%3A1&amp;initiative_id=staobaoz_20151211&amp;ie=utf8&amp;cps=yes&amp;cat=50470004" TargetMode="External"/><Relationship Id="rId154" Type="http://schemas.openxmlformats.org/officeDocument/2006/relationships/hyperlink" Target="http://world.tmall.com/item/26519380192.htm" TargetMode="External"/><Relationship Id="rId396" Type="http://schemas.openxmlformats.org/officeDocument/2006/relationships/hyperlink" Target="http://world.tmall.com/item/26519380192.htm" TargetMode="External"/><Relationship Id="rId153" Type="http://schemas.openxmlformats.org/officeDocument/2006/relationships/hyperlink" Target="https://s.taobao.com/search?q=%E6%A1%91%E6%A0%BCE8%E7%94%B5%E6%B1%A0&amp;js=1&amp;style=list&amp;stats_click=search_radio_all%3A1&amp;initiative_id=staobaoz_20151211&amp;ie=utf8&amp;cps=yes&amp;cat=50470004" TargetMode="External"/><Relationship Id="rId395" Type="http://schemas.openxmlformats.org/officeDocument/2006/relationships/hyperlink" Target="https://s.taobao.com/search?q=%E8%8E%B1%E7%A6%8F%E7%89%B9CPL&amp;js=1&amp;style=list&amp;stats_click=search_radio_all%3A1&amp;initiative_id=staobaoz_20151211&amp;ie=utf8&amp;cps=yes&amp;cat=50470004" TargetMode="External"/><Relationship Id="rId152" Type="http://schemas.openxmlformats.org/officeDocument/2006/relationships/hyperlink" Target="http://world.tmall.com/item/26519380192.htm" TargetMode="External"/><Relationship Id="rId394" Type="http://schemas.openxmlformats.org/officeDocument/2006/relationships/hyperlink" Target="http://world.taobao.com/item/35540978058.htm" TargetMode="External"/><Relationship Id="rId151" Type="http://schemas.openxmlformats.org/officeDocument/2006/relationships/hyperlink" Target="https://s.taobao.com/search?q=%E9%94%82%E7%94%B5%E6%B1%A0LP%EF%BC%8DE17&amp;js=1&amp;style=list&amp;stats_click=search_radio_all%3A1&amp;initiative_id=staobaoz_20151211&amp;ie=utf8&amp;cps=yes&amp;cat=50480001" TargetMode="External"/><Relationship Id="rId393" Type="http://schemas.openxmlformats.org/officeDocument/2006/relationships/hyperlink" Target="https://s.taobao.com/search?q=%E7%BB%BF%E5%8F%B6CPL%E5%81%8F%E6%8C%AF%E9%95%9C&amp;js=1&amp;style=list&amp;stats_click=search_radio_all%3A1&amp;initiative_id=staobaoz_20151211&amp;ie=utf8" TargetMode="External"/><Relationship Id="rId158" Type="http://schemas.openxmlformats.org/officeDocument/2006/relationships/hyperlink" Target="http://world.taobao.com/item/38871554135.htm" TargetMode="External"/><Relationship Id="rId157" Type="http://schemas.openxmlformats.org/officeDocument/2006/relationships/hyperlink" Target="https://s.taobao.com/search?q=%E5%93%81%E7%89%8C%E7%94%B5%E6%B1%A0&amp;js=1&amp;style=list&amp;stats_click=search_radio_all%3A1&amp;initiative_id=staobaoz_20151211&amp;ie=utf8&amp;cps=yes&amp;cat=50470004" TargetMode="External"/><Relationship Id="rId399" Type="http://schemas.openxmlformats.org/officeDocument/2006/relationships/hyperlink" Target="https://s.taobao.com/search?q=%E5%93%81%E7%89%8C58mmCPL&amp;js=1&amp;style=list&amp;stats_click=search_radio_all%3A1&amp;initiative_id=staobaoz_20151211&amp;ie=utf8" TargetMode="External"/><Relationship Id="rId156" Type="http://schemas.openxmlformats.org/officeDocument/2006/relationships/hyperlink" Target="http://world.taobao.com/item/41802068265.htm" TargetMode="External"/><Relationship Id="rId398" Type="http://schemas.openxmlformats.org/officeDocument/2006/relationships/hyperlink" Target="http://world.tmall.com/item/45004671341.htm" TargetMode="External"/><Relationship Id="rId155" Type="http://schemas.openxmlformats.org/officeDocument/2006/relationships/hyperlink" Target="https://s.taobao.com/search?q=%E5%93%81%E8%83%9CE8%E7%94%B5%E6%B1%A0&amp;js=1&amp;style=list&amp;stats_click=search_radio_all%3A1&amp;initiative_id=staobaoz_20151211&amp;ie=utf8&amp;cps=yes&amp;cat=50470004" TargetMode="External"/><Relationship Id="rId397" Type="http://schemas.openxmlformats.org/officeDocument/2006/relationships/hyperlink" Target="https://s.taobao.com/search?q=%E6%AD%A3%E5%93%81LIDA%E4%B8%BD%E8%BE%BE%E5%81%8F%E6%8C%AFCPL%E9%95%9C&amp;js=1&amp;style=list&amp;stats_click=search_radio_all%3A1&amp;initiative_id=staobaoz_20151211&amp;ie=utf8&amp;cps=yes&amp;cat=50470004" TargetMode="External"/><Relationship Id="rId40" Type="http://schemas.openxmlformats.org/officeDocument/2006/relationships/hyperlink" Target="http://world.tmall.com/item/23931676362.htm?spm=a312a.7700714.0.0.VDbzGU&amp;sku_properties=5919063:3266779" TargetMode="External"/><Relationship Id="rId42" Type="http://schemas.openxmlformats.org/officeDocument/2006/relationships/hyperlink" Target="http://world.tmall.com/item/23931676362.htm?spm=a312a.7700714.0.0.VDbzGU&amp;sku_properties=5919063:3266779" TargetMode="External"/><Relationship Id="rId41" Type="http://schemas.openxmlformats.org/officeDocument/2006/relationships/hyperlink" Target="https://s.taobao.com/search?q=%E9%97%AA%E8%BF%AA16G+C10+40m%2Fs+SD&amp;js=1&amp;style=list&amp;stats_click=search_radio_all%3A1&amp;initiative_id=staobaoz_20151211&amp;ie=utf8" TargetMode="External"/><Relationship Id="rId44" Type="http://schemas.openxmlformats.org/officeDocument/2006/relationships/hyperlink" Target="http://world.tmall.com/item/23931676362.htm?spm=a312a.7700714.0.0.VDbzGU&amp;sku_properties=5919063:3266779" TargetMode="External"/><Relationship Id="rId43" Type="http://schemas.openxmlformats.org/officeDocument/2006/relationships/hyperlink" Target="https://s.taobao.com/search?q=%E9%97%AA%E8%BF%AA32G+C10+40m%2Fs+SD&amp;js=1&amp;style=list&amp;stats_click=search_radio_all%3A1&amp;initiative_id=staobaoz_20151211&amp;ie=utf8" TargetMode="External"/><Relationship Id="rId46" Type="http://schemas.openxmlformats.org/officeDocument/2006/relationships/hyperlink" Target="http://world.tmall.com/item/23931676362.htm?spm=a312a.7700714.0.0.VDbzGU&amp;sku_properties=5919063:3266779" TargetMode="External"/><Relationship Id="rId45" Type="http://schemas.openxmlformats.org/officeDocument/2006/relationships/hyperlink" Target="https://s.taobao.com/search?q=%E9%97%AA%E8%BF%AA16G+120m%2Fs+CF&amp;js=1&amp;style=list&amp;stats_click=search_radio_all%3A1&amp;initiative_id=staobaoz_20151211&amp;ie=utf8" TargetMode="External"/><Relationship Id="rId509" Type="http://schemas.openxmlformats.org/officeDocument/2006/relationships/hyperlink" Target="https://item.taobao.com/item.htm?spm=a230r.1.14.45.JooTKV&amp;id=42445756648&amp;ns=1&amp;abbucket=2" TargetMode="External"/><Relationship Id="rId508" Type="http://schemas.openxmlformats.org/officeDocument/2006/relationships/hyperlink" Target="https://s.taobao.com/search?q=%E4%BD%B3%E8%83%BD%E5%8E%9F%E8%A3%8567mm+UV%E9%95%9C&amp;js=1&amp;style=list&amp;stats_click=search_radio_all%3A1&amp;initiative_id=staobaoz_20151211&amp;ie=utf8" TargetMode="External"/><Relationship Id="rId503" Type="http://schemas.openxmlformats.org/officeDocument/2006/relationships/hyperlink" Target="https://item.taobao.com/item.htm?spm=a230r.1.14.47.D7usJI&amp;id=45211183332&amp;ns=1&amp;abbucket=3" TargetMode="External"/><Relationship Id="rId745" Type="http://schemas.openxmlformats.org/officeDocument/2006/relationships/hyperlink" Target="https://s.taobao.com/search?q=%E6%97%A0%E7%BA%BF%E5%BF%AB%E9%97%A8%E9%81%A5%E6%8E%A7%E5%99%A8&amp;js=1&amp;style=list&amp;stats_click=search_radio_all%3A1&amp;initiative_id=staobaoz_20151211&amp;ie=utf8" TargetMode="External"/><Relationship Id="rId502" Type="http://schemas.openxmlformats.org/officeDocument/2006/relationships/hyperlink" Target="https://s.taobao.com/search?q=UV%E9%95%9C&amp;js=1&amp;style=list&amp;stats_click=search_radio_all%3A1&amp;initiative_id=staobaoz_20151211&amp;ie=utf8" TargetMode="External"/><Relationship Id="rId744" Type="http://schemas.openxmlformats.org/officeDocument/2006/relationships/hyperlink" Target="http://world.taobao.com/item/20373091017.htm" TargetMode="External"/><Relationship Id="rId501" Type="http://schemas.openxmlformats.org/officeDocument/2006/relationships/hyperlink" Target="https://item.taobao.com/item.htm?spm=a230r.1.14.27.57ZLrH&amp;id=522137161830&amp;ns=1&amp;abbucket=5" TargetMode="External"/><Relationship Id="rId743" Type="http://schemas.openxmlformats.org/officeDocument/2006/relationships/hyperlink" Target="https://s.taobao.com/search?q=%E7%88%B1%E5%9B%BE%E4%BB%95%E5%8D%95%E6%8E%A5%E5%A4%B4%E5%BF%AB%E9%97%A8%E7%BA%BF%E6%88%96%E4%BC%98%E6%B0%B8%E4%BD%B3%E5%A4%9A%E5%8A%9F%E8%83%BD%E9%81%A5%E6%8E%A7%E5%99%A8+%EF%BC%88%E9%99%90%E9%AB%98%E9%85%8D%E7%BD%AE%E7%94%A8%E6%88%B7%EF%BC%89&amp;js=1&amp;style=list&amp;stats_click=search_radio_all%3A1&amp;initiative_id=staobaoz_20151211&amp;ie=utf8" TargetMode="External"/><Relationship Id="rId500" Type="http://schemas.openxmlformats.org/officeDocument/2006/relationships/hyperlink" Target="https://s.taobao.com/search?q=U%E7%9B%98&amp;imgfile=&amp;js=1&amp;style=list&amp;stats_click=search_radio_all%3A1&amp;initiative_id=staobaoz_20160111&amp;ie=utf8" TargetMode="External"/><Relationship Id="rId742" Type="http://schemas.openxmlformats.org/officeDocument/2006/relationships/hyperlink" Target="http://world.taobao.com/item/20373091017.htm" TargetMode="External"/><Relationship Id="rId507" Type="http://schemas.openxmlformats.org/officeDocument/2006/relationships/hyperlink" Target="http://world.taobao.com/item/27462844289.htm?spm=a312a.7700714.0.0.noAj4C" TargetMode="External"/><Relationship Id="rId749" Type="http://schemas.openxmlformats.org/officeDocument/2006/relationships/hyperlink" Target="https://s.taobao.com/search?q=%E9%81%AE%E5%85%89%E7%BD%A9&amp;js=1&amp;style=list&amp;stats_click=search_radio_all%3A1&amp;initiative_id=staobaoz_20151211&amp;ie=utf8" TargetMode="External"/><Relationship Id="rId506" Type="http://schemas.openxmlformats.org/officeDocument/2006/relationships/hyperlink" Target="https://s.taobao.com/search?q=%E5%8D%A1%E8%89%B2UV%E9%95%9C&amp;js=1&amp;style=list&amp;stats_click=search_radio_all%3A1&amp;initiative_id=staobaoz_20151211&amp;ie=utf8&amp;cps=yes&amp;cat=50470004" TargetMode="External"/><Relationship Id="rId748" Type="http://schemas.openxmlformats.org/officeDocument/2006/relationships/hyperlink" Target="http://world.taobao.com/item/18999829018.htm" TargetMode="External"/><Relationship Id="rId505" Type="http://schemas.openxmlformats.org/officeDocument/2006/relationships/hyperlink" Target="https://item.taobao.com/item.htm?spm=a230r.1.14.47.D7usJI&amp;id=45211183332&amp;ns=1&amp;abbucket=3" TargetMode="External"/><Relationship Id="rId747" Type="http://schemas.openxmlformats.org/officeDocument/2006/relationships/hyperlink" Target="https://s.taobao.com/search?ie=utf8&amp;initiative_id=staobaoz_20160111&amp;stats_click=search_radio_all%3A1&amp;js=1&amp;imgfile=&amp;q=%E7%9B%B8%E6%9C%BA%E7%BA%A2%E5%A4%96%E7%BA%BF%E9%81%A5%E6%8E%A7%E5%99%A8&amp;suggest=history_1&amp;_input_charset=utf-8&amp;wq=x&amp;suggest_query=x&amp;source=suggest" TargetMode="External"/><Relationship Id="rId504" Type="http://schemas.openxmlformats.org/officeDocument/2006/relationships/hyperlink" Target="https://s.taobao.com/search?q=%E4%BD%B3%E8%83%BDUV%E9%95%9C&amp;js=1&amp;style=list&amp;stats_click=search_radio_all%3A1&amp;initiative_id=staobaoz_20151211&amp;ie=utf8&amp;cps=yes&amp;cat=50470004" TargetMode="External"/><Relationship Id="rId746" Type="http://schemas.openxmlformats.org/officeDocument/2006/relationships/hyperlink" Target="http://world.taobao.com/item/45410114111.htm" TargetMode="External"/><Relationship Id="rId48" Type="http://schemas.openxmlformats.org/officeDocument/2006/relationships/hyperlink" Target="https://item.taobao.com/item.htm?spm=a230r.1.14.37.h8GYCj&amp;id=24893184623&amp;ns=1&amp;abbucket=15" TargetMode="External"/><Relationship Id="rId47" Type="http://schemas.openxmlformats.org/officeDocument/2006/relationships/hyperlink" Target="https://s.taobao.com/search?q=%E9%97%AA%E8%BF%AA32G+120m%2Fs+CF&amp;js=1&amp;style=list&amp;stats_click=search_radio_all%3A1&amp;initiative_id=staobaoz_20151211&amp;ie=utf8" TargetMode="External"/><Relationship Id="rId49" Type="http://schemas.openxmlformats.org/officeDocument/2006/relationships/hyperlink" Target="https://s.taobao.com/search?q=%E9%87%91%E5%A3%AB%E9%A1%BF64G+SDHC&amp;js=1&amp;style=list&amp;stats_click=search_radio_all%3A1&amp;initiative_id=staobaoz_20151211&amp;ie=utf8" TargetMode="External"/><Relationship Id="rId741" Type="http://schemas.openxmlformats.org/officeDocument/2006/relationships/hyperlink" Target="https://s.taobao.com/search?q=RC-6%E9%81%A5%E6%8E%A7%E5%99%A8&amp;js=1&amp;style=list&amp;stats_click=search_radio_all%3A1&amp;initiative_id=staobaoz_20151211&amp;ie=utf8" TargetMode="External"/><Relationship Id="rId740" Type="http://schemas.openxmlformats.org/officeDocument/2006/relationships/hyperlink" Target="http://world.tmall.com/item/523785599849.htm" TargetMode="External"/><Relationship Id="rId31" Type="http://schemas.openxmlformats.org/officeDocument/2006/relationships/hyperlink" Target="https://s.taobao.com/search?q=8G%E9%97%AA%E5%AD%98%E5%8D%A1+%E7%9B%B8%E6%9C%BA&amp;js=1&amp;style=list&amp;stats_click=search_radio_all%3A1&amp;initiative_id=staobaoz_20151211&amp;ie=utf8" TargetMode="External"/><Relationship Id="rId30" Type="http://schemas.openxmlformats.org/officeDocument/2006/relationships/hyperlink" Target="http://world.taobao.com/item/41802068265.htm" TargetMode="External"/><Relationship Id="rId33" Type="http://schemas.openxmlformats.org/officeDocument/2006/relationships/hyperlink" Target="https://s.taobao.com/search?q=64G%E9%97%AA%E5%AD%98%E5%8D%A1+%E7%9B%B8%E6%9C%BA&amp;js=1&amp;style=list&amp;stats_click=search_radio_all%3A1&amp;initiative_id=staobaoz_20151211&amp;ie=utf8" TargetMode="External"/><Relationship Id="rId32" Type="http://schemas.openxmlformats.org/officeDocument/2006/relationships/hyperlink" Target="http://world.taobao.com/item/44799639459.htm" TargetMode="External"/><Relationship Id="rId35" Type="http://schemas.openxmlformats.org/officeDocument/2006/relationships/hyperlink" Target="https://s.taobao.com/search?q=32G%E9%97%AA%E5%AD%98%E5%8D%A1+%E7%9B%B8%E6%9C%BA&amp;js=1&amp;style=list&amp;stats_click=search_radio_all%3A1&amp;initiative_id=staobaoz_20151211&amp;ie=utf8" TargetMode="External"/><Relationship Id="rId34" Type="http://schemas.openxmlformats.org/officeDocument/2006/relationships/hyperlink" Target="https://detail.tmall.com/item.htm?spm=a220o.1000855.0.da321h.j7h6ds&amp;id=44878368096&amp;skuId=99988956126" TargetMode="External"/><Relationship Id="rId739" Type="http://schemas.openxmlformats.org/officeDocument/2006/relationships/hyperlink" Target="https://s.taobao.com/search?q=%E6%B0%B8%E8%AF%BARC-6%E9%81%A5%E6%8E%A7%E5%99%A8&amp;js=1&amp;style=list&amp;stats_click=search_radio_all%3A1&amp;initiative_id=staobaoz_20151211&amp;ie=utf8" TargetMode="External"/><Relationship Id="rId734" Type="http://schemas.openxmlformats.org/officeDocument/2006/relationships/hyperlink" Target="https://item.taobao.com/item.htm?spm=a230r.1.14.27.57ZLrH&amp;id=522137161830&amp;ns=1&amp;abbucket=5" TargetMode="External"/><Relationship Id="rId733" Type="http://schemas.openxmlformats.org/officeDocument/2006/relationships/hyperlink" Target="https://s.taobao.com/search?q=%E7%A7%BB%E5%8A%A8%E7%94%B5%E6%BA%90%E7%A4%BC%E7%9B%92&amp;js=1&amp;style=list&amp;stats_click=search_radio_all%3A1&amp;initiative_id=staobaoz_20151211&amp;ie=utf8" TargetMode="External"/><Relationship Id="rId732" Type="http://schemas.openxmlformats.org/officeDocument/2006/relationships/hyperlink" Target="http://world.taobao.com/item/45410114111.htm" TargetMode="External"/><Relationship Id="rId731" Type="http://schemas.openxmlformats.org/officeDocument/2006/relationships/hyperlink" Target="https://s.taobao.com/search?q=%E9%A6%99%E6%B0%B4%E7%A7%BB%E5%8A%A8%E7%94%B5%E6%BA%90&amp;js=1&amp;style=list&amp;stats_click=search_radio_all%3A1&amp;initiative_id=staobaoz_20151211&amp;ie=utf8" TargetMode="External"/><Relationship Id="rId738" Type="http://schemas.openxmlformats.org/officeDocument/2006/relationships/hyperlink" Target="http://world.tmall.com/item/23931676362.htm?spm=a312a.7700714.0.0.VDbzGU&amp;sku_properties=5919063:3266779" TargetMode="External"/><Relationship Id="rId737" Type="http://schemas.openxmlformats.org/officeDocument/2006/relationships/hyperlink" Target="https://s.taobao.com/search?q=%E4%BD%B3%E8%83%BD%E4%B8%93%E7%94%A8%E9%81%A5%E6%8E%A7%E5%99%A8&amp;js=1&amp;style=list&amp;stats_click=search_radio_all%3A1&amp;initiative_id=staobaoz_20151211&amp;ie=utf8" TargetMode="External"/><Relationship Id="rId736" Type="http://schemas.openxmlformats.org/officeDocument/2006/relationships/hyperlink" Target="http://world.taobao.com/item/27462844289.htm?spm=a312a.7700714.0.0.noAj4C" TargetMode="External"/><Relationship Id="rId735" Type="http://schemas.openxmlformats.org/officeDocument/2006/relationships/hyperlink" Target="https://s.taobao.com/search?q=%E6%97%A0%E7%BA%BF%E9%81%A5%E6%8E%A7%E5%99%A8&amp;js=1&amp;style=list&amp;stats_click=search_radio_all%3A1&amp;initiative_id=staobaoz_20151211&amp;ie=utf8" TargetMode="External"/><Relationship Id="rId37" Type="http://schemas.openxmlformats.org/officeDocument/2006/relationships/hyperlink" Target="https://s.taobao.com/search?q=%E9%97%AA%E8%BF%AA4G+C4+SD&amp;js=1&amp;style=list&amp;stats_click=search_radio_all%3A1&amp;initiative_id=staobaoz_20151211&amp;ie=utf8" TargetMode="External"/><Relationship Id="rId36" Type="http://schemas.openxmlformats.org/officeDocument/2006/relationships/hyperlink" Target="http://world.taobao.com/item/35674260254.htm" TargetMode="External"/><Relationship Id="rId39" Type="http://schemas.openxmlformats.org/officeDocument/2006/relationships/hyperlink" Target="https://s.taobao.com/search?q=%E9%97%AA%E8%BF%AA8G+C10+SDHC&amp;js=1&amp;style=list&amp;stats_click=search_radio_all%3A1&amp;initiative_id=staobaoz_20151211&amp;ie=utf8" TargetMode="External"/><Relationship Id="rId38" Type="http://schemas.openxmlformats.org/officeDocument/2006/relationships/hyperlink" Target="http://world.taobao.com/item/42468840454.htm" TargetMode="External"/><Relationship Id="rId730" Type="http://schemas.openxmlformats.org/officeDocument/2006/relationships/hyperlink" Target="http://world.taobao.com/item/42681494957.htm" TargetMode="External"/><Relationship Id="rId20" Type="http://schemas.openxmlformats.org/officeDocument/2006/relationships/hyperlink" Target="https://s.taobao.com/search?q=%E9%AB%98%E7%BA%A7%E6%93%A6%E5%B8%83&amp;js=1&amp;style=list&amp;stats_click=search_radio_all%3A1&amp;initiative_id=staobaoz_20151211&amp;ie=utf8&amp;cps=yes&amp;cat=50008090" TargetMode="External"/><Relationship Id="rId22" Type="http://schemas.openxmlformats.org/officeDocument/2006/relationships/hyperlink" Target="https://s.taobao.com/search?q=%E5%93%81%E8%83%9C%E7%88%B1%E6%9C%BA%E9%AD%94%E5%B8%83&amp;js=1&amp;style=list&amp;stats_click=search_radio_all%3A1&amp;initiative_id=staobaoz_20151211&amp;ie=utf8&amp;cps=yes&amp;cat=50008090" TargetMode="External"/><Relationship Id="rId21" Type="http://schemas.openxmlformats.org/officeDocument/2006/relationships/hyperlink" Target="http://world.taobao.com/item/27462844289.htm?spm=a312a.7700714.0.0.noAj4C" TargetMode="External"/><Relationship Id="rId24" Type="http://schemas.openxmlformats.org/officeDocument/2006/relationships/hyperlink" Target="https://s.taobao.com/search?q=%E9%95%9C%E5%A4%B4%E4%B8%93%E7%94%A8%E9%BA%82%E7%9A%AE&amp;js=1&amp;style=list&amp;stats_click=search_radio_all%3A1&amp;initiative_id=staobaoz_20151211&amp;ie=utf8" TargetMode="External"/><Relationship Id="rId23" Type="http://schemas.openxmlformats.org/officeDocument/2006/relationships/hyperlink" Target="http://world.taobao.com/item/24596036343.htm" TargetMode="External"/><Relationship Id="rId525" Type="http://schemas.openxmlformats.org/officeDocument/2006/relationships/hyperlink" Target="http://world.taobao.com/item/40565901878.htm" TargetMode="External"/><Relationship Id="rId767" Type="http://schemas.openxmlformats.org/officeDocument/2006/relationships/hyperlink" Target="https://s.taobao.com/search?q=EW%EF%BC%8D60C%E5%8D%A1%E5%8F%A3%E9%81%AE%E5%85%89%E7%BD%A9&amp;js=1&amp;style=list&amp;stats_click=search_radio_all%3A1&amp;initiative_id=staobaoz_20151211&amp;ie=utf8" TargetMode="External"/><Relationship Id="rId524" Type="http://schemas.openxmlformats.org/officeDocument/2006/relationships/hyperlink" Target="https://s.taobao.com/search?q=%E6%B5%B7%E9%B8%A5%E5%8E%9F%E8%A3%85%E6%AD%A3%E5%93%81%E5%B1%82%E9%95%80%E8%86%9C58mmuv%E6%BB%A4%E9%95%9C&amp;js=1&amp;style=list&amp;stats_click=search_radio_all%3A1&amp;initiative_id=staobaoz_20151211&amp;ie=utf8&amp;cps=yes&amp;cat=14" TargetMode="External"/><Relationship Id="rId766" Type="http://schemas.openxmlformats.org/officeDocument/2006/relationships/hyperlink" Target="http://world.taobao.com/item/44069100271.htm" TargetMode="External"/><Relationship Id="rId523" Type="http://schemas.openxmlformats.org/officeDocument/2006/relationships/hyperlink" Target="https://detail.tmall.com/item.htm?spm=a1z10.1-b.w9226568-9716460539.27.RzH6RS&amp;id=44843925113&amp;skuId=83007665794" TargetMode="External"/><Relationship Id="rId765" Type="http://schemas.openxmlformats.org/officeDocument/2006/relationships/hyperlink" Target="https://s.taobao.com/search?q=%E8%8E%B2%E8%8A%B163C%E4%B8%93%E7%94%A8%E9%81%AE%E5%85%89%E7%BD%A9&amp;js=1&amp;style=list&amp;stats_click=search_radio_all%3A1&amp;initiative_id=staobaoz_20151211&amp;ie=utf8" TargetMode="External"/><Relationship Id="rId522" Type="http://schemas.openxmlformats.org/officeDocument/2006/relationships/hyperlink" Target="https://s.taobao.com/search?q=%E5%BE%B7%E5%9B%BD%E8%B6%85%E8%96%84%E9%98%B2%E6%B0%B4%E9%95%80%E8%86%9CUV&amp;js=1&amp;style=list&amp;stats_click=search_radio_all%3A1&amp;initiative_id=staobaoz_20151211&amp;ie=utf8" TargetMode="External"/><Relationship Id="rId764" Type="http://schemas.openxmlformats.org/officeDocument/2006/relationships/hyperlink" Target="http://world.taobao.com/item/42468840454.htm" TargetMode="External"/><Relationship Id="rId529" Type="http://schemas.openxmlformats.org/officeDocument/2006/relationships/hyperlink" Target="http://world.taobao.com/item/35540978058.htm" TargetMode="External"/><Relationship Id="rId528" Type="http://schemas.openxmlformats.org/officeDocument/2006/relationships/hyperlink" Target="https://s.taobao.com/search?q=%E7%BB%BF%E5%8F%B6%E5%8F%8C%E5%B1%82UV%E9%95%9C&amp;js=1&amp;style=list&amp;stats_click=search_radio_all%3A1&amp;initiative_id=staobaoz_20151211&amp;ie=utf8" TargetMode="External"/><Relationship Id="rId527" Type="http://schemas.openxmlformats.org/officeDocument/2006/relationships/hyperlink" Target="http://world.taobao.com/item/38708270318.htm" TargetMode="External"/><Relationship Id="rId769" Type="http://schemas.openxmlformats.org/officeDocument/2006/relationships/hyperlink" Target="https://s.taobao.com/search?q=EW%EF%BC%8D60C%E5%8D%A1%E5%8F%A3%E9%81%AE%E5%85%89%E7%BD%A9&amp;js=1&amp;style=list&amp;stats_click=search_radio_all%3A1&amp;initiative_id=staobaoz_20151211&amp;ie=utf8" TargetMode="External"/><Relationship Id="rId526" Type="http://schemas.openxmlformats.org/officeDocument/2006/relationships/hyperlink" Target="https://s.taobao.com/search?q=%E8%80%90%E5%8F%B8UV&amp;js=1&amp;style=list&amp;stats_click=search_radio_all%3A1&amp;initiative_id=staobaoz_20151211&amp;ie=utf8&amp;cps=yes&amp;cat=50470004" TargetMode="External"/><Relationship Id="rId768" Type="http://schemas.openxmlformats.org/officeDocument/2006/relationships/hyperlink" Target="http://world.taobao.com/item/521513506795.htm" TargetMode="External"/><Relationship Id="rId26" Type="http://schemas.openxmlformats.org/officeDocument/2006/relationships/hyperlink" Target="https://s.taobao.com/search?q=%E9%AD%94%E5%B8%83&amp;js=1&amp;style=list&amp;stats_click=search_radio_all%3A1&amp;initiative_id=staobaoz_20151211&amp;ie=utf8&amp;cps=yes&amp;cat=50008090" TargetMode="External"/><Relationship Id="rId25" Type="http://schemas.openxmlformats.org/officeDocument/2006/relationships/hyperlink" Target="http://world.taobao.com/item/43426870825.htm" TargetMode="External"/><Relationship Id="rId28" Type="http://schemas.openxmlformats.org/officeDocument/2006/relationships/hyperlink" Target="https://s.taobao.com/search?q=%E9%95%9C%E5%A4%B4%E6%93%A6%E5%B8%83&amp;js=1&amp;style=list&amp;stats_click=search_radio_all%3A1&amp;initiative_id=staobaoz_20151211&amp;ie=utf8&amp;cps=yes&amp;cat=50008090" TargetMode="External"/><Relationship Id="rId27" Type="http://schemas.openxmlformats.org/officeDocument/2006/relationships/hyperlink" Target="http://world.taobao.com/item/522863996797.htm" TargetMode="External"/><Relationship Id="rId521" Type="http://schemas.openxmlformats.org/officeDocument/2006/relationships/hyperlink" Target="http://world.taobao.com/item/44799639459.htm" TargetMode="External"/><Relationship Id="rId763" Type="http://schemas.openxmlformats.org/officeDocument/2006/relationships/hyperlink" Target="https://s.taobao.com/search?q=%E4%BD%B3%E8%83%BD%E4%B8%93%E7%94%A8EW%EF%BC%8D63C%E9%81%AE%E5%85%89%E7%BD%A9%EF%BC%88%E6%97%A0%E6%9A%97%E8%A7%92%EF%BC%89&amp;js=1&amp;style=list&amp;stats_click=search_radio_all%3A1&amp;initiative_id=staobaoz_20151211&amp;ie=utf8" TargetMode="External"/><Relationship Id="rId29" Type="http://schemas.openxmlformats.org/officeDocument/2006/relationships/hyperlink" Target="https://s.taobao.com/search?q=4G%E9%97%AA%E5%AD%98%E5%8D%A1+%E7%9B%B8%E6%9C%BA&amp;js=1&amp;style=list&amp;stats_click=search_radio_all%3A1&amp;initiative_id=staobaoz_20151211&amp;ie=utf8" TargetMode="External"/><Relationship Id="rId520" Type="http://schemas.openxmlformats.org/officeDocument/2006/relationships/hyperlink" Target="https://s.taobao.com/search?q=%E5%BE%B7%E5%9B%BD%E8%B6%85%E8%96%84UV&amp;js=1&amp;style=list&amp;stats_click=search_radio_all%3A1&amp;initiative_id=staobaoz_20151211&amp;ie=utf8" TargetMode="External"/><Relationship Id="rId762" Type="http://schemas.openxmlformats.org/officeDocument/2006/relationships/hyperlink" Target="http://world.tmall.com/item/45007891695.htm" TargetMode="External"/><Relationship Id="rId761" Type="http://schemas.openxmlformats.org/officeDocument/2006/relationships/hyperlink" Target="https://s.taobao.com/search?q=%E7%A6%8F%E8%8E%B1%E7%89%B9+EW-54+%E4%B8%93%E7%94%A8%E9%81%AE%E5%85%89%E7%BD%A9&amp;js=1&amp;style=list&amp;stats_click=search_radio_all%3A1&amp;initiative_id=staobaoz_20151211&amp;ie=utf8" TargetMode="External"/><Relationship Id="rId760" Type="http://schemas.openxmlformats.org/officeDocument/2006/relationships/hyperlink" Target="http://world.taobao.com/item/24596036343.htm" TargetMode="External"/><Relationship Id="rId11" Type="http://schemas.openxmlformats.org/officeDocument/2006/relationships/hyperlink" Target="http://world.tmall.com/item/524363803259.htm" TargetMode="External"/><Relationship Id="rId10" Type="http://schemas.openxmlformats.org/officeDocument/2006/relationships/hyperlink" Target="https://s.taobao.com/search?q=%E8%82%A9%E5%B8%A6+%E7%9B%B8%E6%9C%BA&amp;js=1&amp;style=list&amp;stats_click=search_radio_all%3A1&amp;initiative_id=staobaoz_20151211&amp;ie=utf8" TargetMode="External"/><Relationship Id="rId13" Type="http://schemas.openxmlformats.org/officeDocument/2006/relationships/hyperlink" Target="http://world.taobao.com/item/522033862841.htm" TargetMode="External"/><Relationship Id="rId12" Type="http://schemas.openxmlformats.org/officeDocument/2006/relationships/hyperlink" Target="https://s.taobao.com/search?q=GOTO+%E8%82%A9%E5%B8%A6&amp;imgfile=&amp;js=1&amp;style=list&amp;stats_click=search_radio_all%3A1&amp;initiative_id=staobaoz_20160117&amp;ie=utf8" TargetMode="External"/><Relationship Id="rId519" Type="http://schemas.openxmlformats.org/officeDocument/2006/relationships/hyperlink" Target="http://world.taobao.com/item/44799639459.htm" TargetMode="External"/><Relationship Id="rId514" Type="http://schemas.openxmlformats.org/officeDocument/2006/relationships/hyperlink" Target="https://s.taobao.com/search?q=%E7%BE%8E%E9%AB%98UV%E9%95%9C&amp;js=1&amp;style=list&amp;stats_click=search_radio_all%3A1&amp;initiative_id=staobaoz_20151211&amp;ie=utf8" TargetMode="External"/><Relationship Id="rId756" Type="http://schemas.openxmlformats.org/officeDocument/2006/relationships/hyperlink" Target="http://world.tmall.com/item/523785599849.htm" TargetMode="External"/><Relationship Id="rId513" Type="http://schemas.openxmlformats.org/officeDocument/2006/relationships/hyperlink" Target="http://world.tmall.com/item/45097325617.htm" TargetMode="External"/><Relationship Id="rId755" Type="http://schemas.openxmlformats.org/officeDocument/2006/relationships/hyperlink" Target="https://s.taobao.com/search?q=%E4%BD%B3%E8%83%BD%E9%81%AE%E5%85%89%E7%BD%A9&amp;js=1&amp;style=list&amp;stats_click=search_radio_all%3A1&amp;initiative_id=staobaoz_20151211&amp;ie=utf8" TargetMode="External"/><Relationship Id="rId512" Type="http://schemas.openxmlformats.org/officeDocument/2006/relationships/hyperlink" Target="https://s.taobao.com/search?q=%E4%BA%9A%E6%96%AFUV%E9%95%9C&amp;js=1&amp;style=list&amp;stats_click=search_radio_all%3A1&amp;initiative_id=staobaoz_20151211&amp;ie=utf8" TargetMode="External"/><Relationship Id="rId754" Type="http://schemas.openxmlformats.org/officeDocument/2006/relationships/hyperlink" Target="https://item.taobao.com/item.htm?spm=a230r.1.14.53.57ZLrH&amp;id=522606643900&amp;ns=1&amp;abbucket=8" TargetMode="External"/><Relationship Id="rId511" Type="http://schemas.openxmlformats.org/officeDocument/2006/relationships/hyperlink" Target="http://world.tmall.com/item/523785599849.htm" TargetMode="External"/><Relationship Id="rId753" Type="http://schemas.openxmlformats.org/officeDocument/2006/relationships/hyperlink" Target="https://s.taobao.com/search?q=%E4%BD%B3%E8%83%BD%E9%81%AE%E5%85%89%E7%BD%A9&amp;js=1&amp;style=list&amp;stats_click=search_radio_all%3A1&amp;initiative_id=staobaoz_20151211&amp;ie=utf8" TargetMode="External"/><Relationship Id="rId518" Type="http://schemas.openxmlformats.org/officeDocument/2006/relationships/hyperlink" Target="https://s.taobao.com/search?q=58mmUV%E9%95%9C&amp;imgfile=&amp;js=1&amp;stats_click=search_radio_all%3A1&amp;initiative_id=staobaoz_20151213&amp;ie=utf8" TargetMode="External"/><Relationship Id="rId517" Type="http://schemas.openxmlformats.org/officeDocument/2006/relationships/hyperlink" Target="http://world.taobao.com/item/521513506795.htm" TargetMode="External"/><Relationship Id="rId759" Type="http://schemas.openxmlformats.org/officeDocument/2006/relationships/hyperlink" Target="https://s.taobao.com/search?q=%E5%8F%AF%E5%8F%8D%E6%89%A3%E9%81%AE%E5%85%89%E7%BD%A9&amp;js=1&amp;style=list&amp;stats_click=search_radio_all%3A1&amp;initiative_id=staobaoz_20151211&amp;ie=utf8" TargetMode="External"/><Relationship Id="rId516" Type="http://schemas.openxmlformats.org/officeDocument/2006/relationships/hyperlink" Target="https://s.taobao.com/search?q=%E8%BF%AA%E7%B1%B3%E7%89%B958MCUV&amp;js=1&amp;style=list&amp;stats_click=search_radio_all%3A1&amp;initiative_id=staobaoz_20151211&amp;ie=utf8" TargetMode="External"/><Relationship Id="rId758" Type="http://schemas.openxmlformats.org/officeDocument/2006/relationships/hyperlink" Target="http://world.tmall.com/item/45097325617.htm" TargetMode="External"/><Relationship Id="rId515" Type="http://schemas.openxmlformats.org/officeDocument/2006/relationships/hyperlink" Target="http://world.tmall.com/item/45004671341.htm" TargetMode="External"/><Relationship Id="rId757" Type="http://schemas.openxmlformats.org/officeDocument/2006/relationships/hyperlink" Target="https://s.taobao.com/search?q=%E5%8F%AF%E5%8F%8D%E6%89%A3%E9%81%AE%E5%85%89%E7%BD%A9&amp;js=1&amp;style=list&amp;stats_click=search_radio_all%3A1&amp;initiative_id=staobaoz_20151211&amp;ie=utf8" TargetMode="External"/><Relationship Id="rId15" Type="http://schemas.openxmlformats.org/officeDocument/2006/relationships/hyperlink" Target="http://world.taobao.com/item/19999809846.htm" TargetMode="External"/><Relationship Id="rId14" Type="http://schemas.openxmlformats.org/officeDocument/2006/relationships/hyperlink" Target="https://s.taobao.com/search?q=%E5%A4%9A%E8%89%B2%E6%B8%90%E5%8F%98%E9%95%9C&amp;js=1&amp;style=list&amp;stats_click=search_radio_all%3A1&amp;initiative_id=staobaoz_20151211&amp;ie=utf8&amp;cps=yes&amp;cat=50008090" TargetMode="External"/><Relationship Id="rId17" Type="http://schemas.openxmlformats.org/officeDocument/2006/relationships/hyperlink" Target="https://item.taobao.com/item.htm?spm=a230r.1.14.49.rC1TEB&amp;id=43474381580&amp;ns=1&amp;abbucket=19" TargetMode="External"/><Relationship Id="rId16" Type="http://schemas.openxmlformats.org/officeDocument/2006/relationships/hyperlink" Target="https://s.taobao.com/search?q=%E5%8F%98%E8%89%B2%E9%95%9C%E6%9E%B6%EF%BC%8B%E6%B8%90%E5%8F%98%E9%95%9C+%E7%9B%B8%E6%9C%BA&amp;js=1&amp;style=list&amp;stats_click=search_radio_all%3A1&amp;initiative_id=staobaoz_20151211&amp;ie=utf8&amp;cps=yes&amp;cat=50008090" TargetMode="External"/><Relationship Id="rId19" Type="http://schemas.openxmlformats.org/officeDocument/2006/relationships/hyperlink" Target="http://world.taobao.com/item/45219159638.htm" TargetMode="External"/><Relationship Id="rId510" Type="http://schemas.openxmlformats.org/officeDocument/2006/relationships/hyperlink" Target="https://s.taobao.com/search?q=%E8%89%BE%E8%92%99UV%E9%95%9C&amp;js=1&amp;style=list&amp;stats_click=search_radio_all%3A1&amp;initiative_id=staobaoz_20151211&amp;ie=utf8" TargetMode="External"/><Relationship Id="rId752" Type="http://schemas.openxmlformats.org/officeDocument/2006/relationships/hyperlink" Target="http://world.taobao.com/item/27462844289.htm?spm=a312a.7700714.0.0.noAj4C" TargetMode="External"/><Relationship Id="rId18" Type="http://schemas.openxmlformats.org/officeDocument/2006/relationships/hyperlink" Target="https://s.taobao.com/search?ie=utf8&amp;initiative_id=staobaoz_20151211&amp;stats_click=search_radio_all%3A1&amp;style=list&amp;js=1&amp;imgfile=&amp;q=%E6%95%B0%E7%A0%81%E6%93%A6%E9%95%9C%E5%B8%83&amp;suggest=history_1&amp;_input_charset=utf-8&amp;wq=%E6%95%B0%E7%A0%81%E6%93%A6%E9%95%9C%E5%B8%83&amp;suggest_query=%E6%95%B0%E7%A0%81%E6%93%A6%E9%95%9C%E5%B8%83&amp;source=suggest" TargetMode="External"/><Relationship Id="rId751" Type="http://schemas.openxmlformats.org/officeDocument/2006/relationships/hyperlink" Target="https://s.taobao.com/search?q=%E8%8E%B2%E8%8A%B1%E9%81%AE%E5%85%89%E7%BD%A9&amp;js=1&amp;style=list&amp;stats_click=search_radio_all%3A1&amp;initiative_id=staobaoz_20151211&amp;ie=utf8" TargetMode="External"/><Relationship Id="rId750" Type="http://schemas.openxmlformats.org/officeDocument/2006/relationships/hyperlink" Target="https://item.taobao.com/item.htm?spm=a230r.1.14.27.57ZLrH&amp;id=522137161830&amp;ns=1&amp;abbucket=5" TargetMode="External"/><Relationship Id="rId84" Type="http://schemas.openxmlformats.org/officeDocument/2006/relationships/hyperlink" Target="http://world.taobao.com/item/23969324559.htm" TargetMode="External"/><Relationship Id="rId83" Type="http://schemas.openxmlformats.org/officeDocument/2006/relationships/hyperlink" Target="https://s.taobao.com/search?q=J-LIKE+8G+C10+SD%E5%AD%98%E5%82%A8%E5%8D%A1&amp;js=1&amp;style=list&amp;stats_click=search_radio_all%3A1&amp;initiative_id=staobaoz_20151211&amp;ie=utf8" TargetMode="External"/><Relationship Id="rId86" Type="http://schemas.openxmlformats.org/officeDocument/2006/relationships/hyperlink" Target="https://detail.tmall.com/item.htm?spm=a1z10.1-b.w9226568-9716460539.27.RzH6RS&amp;id=44843925113&amp;skuId=83007665794" TargetMode="External"/><Relationship Id="rId85" Type="http://schemas.openxmlformats.org/officeDocument/2006/relationships/hyperlink" Target="https://s.taobao.com/search?q=J-LIKE+16G+C10+SD%E5%AD%98%E5%82%A8%E5%8D%A1&amp;js=1&amp;style=list&amp;stats_click=search_radio_all%3A1&amp;initiative_id=staobaoz_20151211&amp;ie=utf8" TargetMode="External"/><Relationship Id="rId88" Type="http://schemas.openxmlformats.org/officeDocument/2006/relationships/hyperlink" Target="http://world.tmall.com/item/45097325617.htm" TargetMode="External"/><Relationship Id="rId87" Type="http://schemas.openxmlformats.org/officeDocument/2006/relationships/hyperlink" Target="https://s.taobao.com/search?q=%E4%B8%89%E6%98%9F32G+%E9%AB%98%E9%80%9F%E5%86%85%E5%AD%98%E5%8D%A1&amp;js=1&amp;style=list&amp;stats_click=search_radio_all%3A1&amp;initiative_id=staobaoz_20151211&amp;ie=utf8" TargetMode="External"/><Relationship Id="rId89" Type="http://schemas.openxmlformats.org/officeDocument/2006/relationships/hyperlink" Target="https://s.taobao.com/search?q=%E6%91%84%E5%83%8F+%E9%AB%98%E9%80%9F%E5%8D%A1&amp;imgfile=&amp;js=1&amp;style=list&amp;stats_click=search_radio_all%3A1&amp;initiative_id=staobaoz_20160102&amp;ie=utf8" TargetMode="External"/><Relationship Id="rId709" Type="http://schemas.openxmlformats.org/officeDocument/2006/relationships/hyperlink" Target="https://s.taobao.com/search?q=HDMI%E6%95%B0%E7%A0%81%E9%AB%98%E6%B8%85%E7%BA%BF&amp;js=1&amp;style=list&amp;stats_click=search_radio_all%3A1&amp;initiative_id=staobaoz_20151211&amp;ie=utf8" TargetMode="External"/><Relationship Id="rId708" Type="http://schemas.openxmlformats.org/officeDocument/2006/relationships/hyperlink" Target="http://world.taobao.com/item/42468840454.htm" TargetMode="External"/><Relationship Id="rId707" Type="http://schemas.openxmlformats.org/officeDocument/2006/relationships/hyperlink" Target="https://s.taobao.com/search?q=%E5%8D%95%E5%8F%8D+%E7%9B%B8%E6%9C%BA%E5%8C%85+%E4%B8%80%E6%9C%BA+%E4%B8%A4%E9%95%9C&amp;imgfile=&amp;js=1&amp;stats_click=search_radio_all%3A1&amp;initiative_id=staobaoz_20151213&amp;ie=utf8" TargetMode="External"/><Relationship Id="rId706" Type="http://schemas.openxmlformats.org/officeDocument/2006/relationships/hyperlink" Target="http://world.taobao.com/item/36574928690.htm" TargetMode="External"/><Relationship Id="rId80" Type="http://schemas.openxmlformats.org/officeDocument/2006/relationships/hyperlink" Target="http://world.taobao.com/item/20373091017.htm" TargetMode="External"/><Relationship Id="rId82" Type="http://schemas.openxmlformats.org/officeDocument/2006/relationships/hyperlink" Target="http://world.taobao.com/item/23969324559.htm" TargetMode="External"/><Relationship Id="rId81" Type="http://schemas.openxmlformats.org/officeDocument/2006/relationships/hyperlink" Target="https://s.taobao.com/search?q=%E5%88%9B%E8%A7%8132G+C4+SD%E5%8D%A1&amp;js=1&amp;style=list&amp;stats_click=search_radio_all%3A1&amp;initiative_id=staobaoz_20151211&amp;ie=utf8" TargetMode="External"/><Relationship Id="rId701" Type="http://schemas.openxmlformats.org/officeDocument/2006/relationships/hyperlink" Target="https://item.taobao.com/item.htm?spm=a230r.1.14.53.57ZLrH&amp;id=522606643900&amp;ns=1&amp;abbucket=135" TargetMode="External"/><Relationship Id="rId700" Type="http://schemas.openxmlformats.org/officeDocument/2006/relationships/hyperlink" Target="https://s.taobao.com/search?q=%E7%91%9E%E5%A3%AB%E5%86%9B%E5%88%80%E5%8C%85&amp;imgfile=&amp;js=1&amp;stats_click=search_radio_all%3A1&amp;initiative_id=staobaoz_20151213&amp;ie=utf8" TargetMode="External"/><Relationship Id="rId705" Type="http://schemas.openxmlformats.org/officeDocument/2006/relationships/hyperlink" Target="https://s.taobao.com/search?q=JEEP+%E7%9B%B8%E6%9C%BA%E5%8C%85&amp;imgfile=&amp;js=1&amp;stats_click=search_radio_all%3A1&amp;initiative_id=staobaoz_20151213&amp;ie=utf8" TargetMode="External"/><Relationship Id="rId704" Type="http://schemas.openxmlformats.org/officeDocument/2006/relationships/hyperlink" Target="http://world.taobao.com/item/44331296085.htm" TargetMode="External"/><Relationship Id="rId703" Type="http://schemas.openxmlformats.org/officeDocument/2006/relationships/hyperlink" Target="http://world.tmall.com/item/36982442137.htm" TargetMode="External"/><Relationship Id="rId702" Type="http://schemas.openxmlformats.org/officeDocument/2006/relationships/hyperlink" Target="https://s.taobao.com/search?q=%E4%BD%B3%E8%83%BD%E5%8D%A1%E5%A1%94%E5%8D%95%E5%8F%8D%E5%8C%85&amp;imgfile=&amp;js=1&amp;stats_click=search_radio_all%3A1&amp;initiative_id=staobaoz_20151213&amp;ie=utf8" TargetMode="External"/><Relationship Id="rId73" Type="http://schemas.openxmlformats.org/officeDocument/2006/relationships/hyperlink" Target="https://s.taobao.com/search?q=%E9%87%91%E5%A3%AB%E9%A1%BF32G+C4+SD&amp;js=1&amp;style=list&amp;stats_click=search_radio_all%3A1&amp;initiative_id=staobaoz_20151211&amp;ie=utf8" TargetMode="External"/><Relationship Id="rId72" Type="http://schemas.openxmlformats.org/officeDocument/2006/relationships/hyperlink" Target="http://world.taobao.com/item/43859660891.htm" TargetMode="External"/><Relationship Id="rId75" Type="http://schemas.openxmlformats.org/officeDocument/2006/relationships/hyperlink" Target="https://s.taobao.com/search?q=%E9%87%91%E5%A3%AB%E9%A1%BF4G+C4+SD&amp;js=1&amp;style=list&amp;stats_click=search_radio_all%3A1&amp;initiative_id=staobaoz_20151211&amp;ie=utf8" TargetMode="External"/><Relationship Id="rId74" Type="http://schemas.openxmlformats.org/officeDocument/2006/relationships/hyperlink" Target="http://world.taobao.com/item/43859660891.htm" TargetMode="External"/><Relationship Id="rId77" Type="http://schemas.openxmlformats.org/officeDocument/2006/relationships/hyperlink" Target="https://s.taobao.com/search?q=%E5%88%9B%E8%A7%818G+C4+SD%E5%8D%A1&amp;js=1&amp;style=list&amp;stats_click=search_radio_all%3A1&amp;initiative_id=staobaoz_20151211&amp;ie=utf8" TargetMode="External"/><Relationship Id="rId76" Type="http://schemas.openxmlformats.org/officeDocument/2006/relationships/hyperlink" Target="http://world.taobao.com/item/20373091017.htm" TargetMode="External"/><Relationship Id="rId79" Type="http://schemas.openxmlformats.org/officeDocument/2006/relationships/hyperlink" Target="https://s.taobao.com/search?q=%E5%88%9B%E8%A7%8116G+C4+SD%E5%8D%A1&amp;js=1&amp;style=list&amp;stats_click=search_radio_all%3A1&amp;initiative_id=staobaoz_20151211&amp;ie=utf8" TargetMode="External"/><Relationship Id="rId78" Type="http://schemas.openxmlformats.org/officeDocument/2006/relationships/hyperlink" Target="http://world.taobao.com/item/20373091017.htm" TargetMode="External"/><Relationship Id="rId71" Type="http://schemas.openxmlformats.org/officeDocument/2006/relationships/hyperlink" Target="https://s.taobao.com/search?q=%E9%87%91%E5%A3%AB%E9%A1%BF16G+C4+SD&amp;js=1&amp;style=list&amp;stats_click=search_radio_all%3A1&amp;initiative_id=staobaoz_20151211&amp;ie=utf8" TargetMode="External"/><Relationship Id="rId70" Type="http://schemas.openxmlformats.org/officeDocument/2006/relationships/hyperlink" Target="http://world.taobao.com/item/43859660891.htm" TargetMode="External"/><Relationship Id="rId62" Type="http://schemas.openxmlformats.org/officeDocument/2006/relationships/hyperlink" Target="http://world.taobao.com/item/27462844289.htm?spm=a312a.7700714.0.0.noAj4C" TargetMode="External"/><Relationship Id="rId61" Type="http://schemas.openxmlformats.org/officeDocument/2006/relationships/hyperlink" Target="https://s.taobao.com/search?q=%E4%B8%9C%E8%8A%9D8G+C10+SD%E5%8D%A1&amp;js=1&amp;style=list&amp;stats_click=search_radio_all%3A1&amp;initiative_id=staobaoz_20151211&amp;ie=utf8" TargetMode="External"/><Relationship Id="rId64" Type="http://schemas.openxmlformats.org/officeDocument/2006/relationships/hyperlink" Target="http://world.taobao.com/item/27462844289.htm?spm=a312a.7700714.0.0.noAj4C" TargetMode="External"/><Relationship Id="rId63" Type="http://schemas.openxmlformats.org/officeDocument/2006/relationships/hyperlink" Target="https://s.taobao.com/search?q=%E9%87%91%E5%A3%AB%E9%A1%BF32G+C10+SDHC&amp;js=1&amp;style=list&amp;stats_click=search_radio_all%3A1&amp;initiative_id=staobaoz_20151211&amp;ie=utf8" TargetMode="External"/><Relationship Id="rId66" Type="http://schemas.openxmlformats.org/officeDocument/2006/relationships/hyperlink" Target="http://world.taobao.com/item/27462844289.htm?spm=a312a.7700714.0.0.noAj4C" TargetMode="External"/><Relationship Id="rId65" Type="http://schemas.openxmlformats.org/officeDocument/2006/relationships/hyperlink" Target="https://s.taobao.com/search?q=%E9%87%91%E5%A3%AB%E9%A1%BF16G+C10+SDHC&amp;js=1&amp;style=list&amp;stats_click=search_radio_all%3A1&amp;initiative_id=staobaoz_20151211&amp;ie=utf8" TargetMode="External"/><Relationship Id="rId68" Type="http://schemas.openxmlformats.org/officeDocument/2006/relationships/hyperlink" Target="http://world.taobao.com/item/43859660891.htm" TargetMode="External"/><Relationship Id="rId67" Type="http://schemas.openxmlformats.org/officeDocument/2006/relationships/hyperlink" Target="https://s.taobao.com/search?q=%E9%87%91%E5%A3%AB%E9%A1%BF8G+C10+SDHC&amp;js=1&amp;style=list&amp;stats_click=search_radio_all%3A1&amp;initiative_id=staobaoz_20151211&amp;ie=utf8" TargetMode="External"/><Relationship Id="rId729" Type="http://schemas.openxmlformats.org/officeDocument/2006/relationships/hyperlink" Target="https://s.taobao.com/search?q=60E3%E5%BF%AB%E9%97%A8%E7%BA%BF&amp;imgfile=&amp;js=1&amp;stats_click=search_radio_all%3A1&amp;initiative_id=staobaoz_20151213&amp;ie=utf8" TargetMode="External"/><Relationship Id="rId728" Type="http://schemas.openxmlformats.org/officeDocument/2006/relationships/hyperlink" Target="http://world.taobao.com/item/18999829018.htm" TargetMode="External"/><Relationship Id="rId60" Type="http://schemas.openxmlformats.org/officeDocument/2006/relationships/hyperlink" Target="https://item.taobao.com/item.htm?spm=a230r.1.14.53.57ZLrH&amp;id=522606643900&amp;ns=1&amp;abbucket=20" TargetMode="External"/><Relationship Id="rId723" Type="http://schemas.openxmlformats.org/officeDocument/2006/relationships/hyperlink" Target="https://s.taobao.com/search?q=%E6%95%B0%E6%8D%AE%E7%BA%BF&amp;js=1&amp;style=list&amp;stats_click=search_radio_all%3A1&amp;initiative_id=staobaoz_20151211&amp;ie=utf8" TargetMode="External"/><Relationship Id="rId722" Type="http://schemas.openxmlformats.org/officeDocument/2006/relationships/hyperlink" Target="http://world.taobao.com/item/45219159638.htm" TargetMode="External"/><Relationship Id="rId721" Type="http://schemas.openxmlformats.org/officeDocument/2006/relationships/hyperlink" Target="https://s.taobao.com/search?q=%E5%93%81%E7%89%8CEOS700D%E4%B8%93%E7%94%A8%E5%BF%AB%E9%97%A8%E7%BA%BF&amp;js=1&amp;style=list&amp;stats_click=search_radio_all%3A1&amp;initiative_id=staobaoz_20151211&amp;ie=utf8" TargetMode="External"/><Relationship Id="rId720" Type="http://schemas.openxmlformats.org/officeDocument/2006/relationships/hyperlink" Target="http://world.taobao.com/item/24596036343.htm" TargetMode="External"/><Relationship Id="rId727" Type="http://schemas.openxmlformats.org/officeDocument/2006/relationships/hyperlink" Target="https://s.taobao.com/search?q=%E5%8D%95%E5%8F%8D%E5%BF%AB%E9%97%A8%E9%81%A5%E6%8E%A7%E7%BA%BF&amp;js=1&amp;style=list&amp;stats_click=search_radio_all%3A1&amp;initiative_id=staobaoz_20151211&amp;ie=utf8" TargetMode="External"/><Relationship Id="rId726" Type="http://schemas.openxmlformats.org/officeDocument/2006/relationships/hyperlink" Target="http://world.tmall.com/item/20728727154.htm" TargetMode="External"/><Relationship Id="rId725" Type="http://schemas.openxmlformats.org/officeDocument/2006/relationships/hyperlink" Target="https://s.taobao.com/search?q=%E7%AB%8B%E4%BD%93%E5%A3%B0%E8%A7%86%E9%A2%91%E8%BF%9E%E6%8E%A5%E7%BA%BFAVC%EF%BC%8DDC400ST&amp;js=1&amp;style=list&amp;stats_click=search_radio_all%3A1&amp;initiative_id=staobaoz_20151211&amp;ie=utf8" TargetMode="External"/><Relationship Id="rId724" Type="http://schemas.openxmlformats.org/officeDocument/2006/relationships/hyperlink" Target="https://item.taobao.com/item.htm?spm=a230r.1.14.49.rC1TEB&amp;id=43474381580&amp;ns=1&amp;abbucket=12" TargetMode="External"/><Relationship Id="rId69" Type="http://schemas.openxmlformats.org/officeDocument/2006/relationships/hyperlink" Target="https://s.taobao.com/search?q=%E9%87%91%E5%A3%AB%E9%A1%BF8G+C4+SD&amp;js=1&amp;style=list&amp;stats_click=search_radio_all%3A1&amp;initiative_id=staobaoz_20151211&amp;ie=utf8" TargetMode="External"/><Relationship Id="rId51" Type="http://schemas.openxmlformats.org/officeDocument/2006/relationships/hyperlink" Target="https://s.taobao.com/search?q=%E7%B4%A2%E5%B0%BC16G+%E6%9E%81%E9%80%9F%E5%8D%A1&amp;js=1&amp;style=list&amp;stats_click=search_radio_all%3A1&amp;initiative_id=staobaoz_20151211&amp;ie=utf8" TargetMode="External"/><Relationship Id="rId50" Type="http://schemas.openxmlformats.org/officeDocument/2006/relationships/hyperlink" Target="http://world.taobao.com/item/44245951423.htm" TargetMode="External"/><Relationship Id="rId53" Type="http://schemas.openxmlformats.org/officeDocument/2006/relationships/hyperlink" Target="https://s.taobao.com/search?q=%E7%B4%A2%E5%B0%BC32G+%E6%9E%81%E9%80%9F%E5%8D%A1&amp;js=1&amp;style=list&amp;stats_click=search_radio_all%3A1&amp;initiative_id=staobaoz_20151211&amp;ie=utf8" TargetMode="External"/><Relationship Id="rId52" Type="http://schemas.openxmlformats.org/officeDocument/2006/relationships/hyperlink" Target="http://world.taobao.com/item/44245951423.htm" TargetMode="External"/><Relationship Id="rId55" Type="http://schemas.openxmlformats.org/officeDocument/2006/relationships/hyperlink" Target="https://s.taobao.com/search?q=%E7%B4%A2%E5%B0%BC64G+%E6%9E%81%E9%80%9F%E5%8D%A1&amp;js=1&amp;style=list&amp;stats_click=search_radio_all%3A1&amp;initiative_id=staobaoz_20151211&amp;ie=utf8" TargetMode="External"/><Relationship Id="rId54" Type="http://schemas.openxmlformats.org/officeDocument/2006/relationships/hyperlink" Target="http://world.taobao.com/item/44245951423.htm" TargetMode="External"/><Relationship Id="rId57" Type="http://schemas.openxmlformats.org/officeDocument/2006/relationships/hyperlink" Target="https://s.taobao.com/search?q=%E4%B8%9C%E8%8A%9D32G+C10+SD%E5%8D%A1&amp;js=1&amp;style=list&amp;stats_click=search_radio_all%3A1&amp;initiative_id=staobaoz_20151211&amp;ie=utf8" TargetMode="External"/><Relationship Id="rId56" Type="http://schemas.openxmlformats.org/officeDocument/2006/relationships/hyperlink" Target="http://world.tmall.com/item/45004671341.htm" TargetMode="External"/><Relationship Id="rId719" Type="http://schemas.openxmlformats.org/officeDocument/2006/relationships/hyperlink" Target="https://s.taobao.com/search?q=%E4%BD%B3%E8%83%BD%E5%BF%AB%E9%97%A8%E7%BA%BF&amp;js=1&amp;style=list&amp;stats_click=search_radio_all%3A1&amp;initiative_id=staobaoz_20151211&amp;ie=utf8" TargetMode="External"/><Relationship Id="rId718" Type="http://schemas.openxmlformats.org/officeDocument/2006/relationships/hyperlink" Target="https://item.taobao.com/item.htm?spm=a230r.1.14.27.57ZLrH&amp;id=522137161830&amp;ns=1&amp;abbucket=5" TargetMode="External"/><Relationship Id="rId717" Type="http://schemas.openxmlformats.org/officeDocument/2006/relationships/hyperlink" Target="https://s.taobao.com/search?q=%E4%BD%B3%E8%83%BD%E5%BF%AB%E9%97%A8%E7%BA%BF&amp;js=1&amp;style=list&amp;stats_click=search_radio_all%3A1&amp;initiative_id=staobaoz_20151211&amp;ie=utf8" TargetMode="External"/><Relationship Id="rId712" Type="http://schemas.openxmlformats.org/officeDocument/2006/relationships/hyperlink" Target="https://item.taobao.com/item.htm?spm=a230r.1.14.49.rC1TEB&amp;id=43474381580&amp;ns=1&amp;abbucket=11" TargetMode="External"/><Relationship Id="rId711" Type="http://schemas.openxmlformats.org/officeDocument/2006/relationships/hyperlink" Target="https://s.taobao.com/search?q=USB%E6%8E%A5%E5%8F%A3%E8%BF%9E%E6%8E%A5%E7%94%B5%E7%BC%86IFC%EF%BC%8D130U&amp;js=1&amp;style=list&amp;stats_click=search_radio_all%3A1&amp;initiative_id=staobaoz_20151211&amp;ie=utf8" TargetMode="External"/><Relationship Id="rId710" Type="http://schemas.openxmlformats.org/officeDocument/2006/relationships/hyperlink" Target="https://detail.tmall.com/item.htm?spm=a230r.1.14.15.57ZLrH&amp;id=44848285990&amp;cm_id=140105335569ed55e27b&amp;abbucket=5&amp;skuId=82840486708" TargetMode="External"/><Relationship Id="rId716" Type="http://schemas.openxmlformats.org/officeDocument/2006/relationships/hyperlink" Target="https://item.taobao.com/item.htm?spm=a230r.1.14.53.57ZLrH&amp;id=522606643900&amp;ns=1&amp;abbucket=19" TargetMode="External"/><Relationship Id="rId715" Type="http://schemas.openxmlformats.org/officeDocument/2006/relationships/hyperlink" Target="https://s.taobao.com/search?q=AV%E7%BA%BF&amp;js=1&amp;style=list&amp;stats_click=search_radio_all%3A1&amp;initiative_id=staobaoz_20151211&amp;ie=utf8" TargetMode="External"/><Relationship Id="rId714" Type="http://schemas.openxmlformats.org/officeDocument/2006/relationships/hyperlink" Target="https://item.taobao.com/item.htm?spm=a230r.1.14.27.57ZLrH&amp;id=522137161830&amp;ns=1&amp;abbucket=5" TargetMode="External"/><Relationship Id="rId713" Type="http://schemas.openxmlformats.org/officeDocument/2006/relationships/hyperlink" Target="https://s.taobao.com/search?q=USB%E6%8E%A5%E5%8F%A3%E8%BF%9E%E6%8E%A5%E7%BA%BF&amp;js=1&amp;style=list&amp;stats_click=search_radio_all%3A1&amp;initiative_id=staobaoz_20151211&amp;ie=utf8" TargetMode="External"/><Relationship Id="rId59" Type="http://schemas.openxmlformats.org/officeDocument/2006/relationships/hyperlink" Target="https://s.taobao.com/search?q=%E4%B8%9C%E8%8A%9D16G+C10+SD%E5%8D%A1&amp;js=1&amp;style=list&amp;stats_click=search_radio_all%3A1&amp;initiative_id=staobaoz_20151211&amp;ie=utf8" TargetMode="External"/><Relationship Id="rId58" Type="http://schemas.openxmlformats.org/officeDocument/2006/relationships/hyperlink" Target="https://item.taobao.com/item.htm?spm=a230r.1.14.53.57ZLrH&amp;id=522606643900&amp;ns=1&amp;abbucket=22" TargetMode="External"/><Relationship Id="rId590" Type="http://schemas.openxmlformats.org/officeDocument/2006/relationships/hyperlink" Target="https://s.taobao.com/search?q=%E8%85%BE%E9%BE%9962mmUV%E9%95%9C&amp;imgfile=&amp;js=1&amp;stats_click=search_radio_all%3A1&amp;initiative_id=staobaoz_20151213&amp;ie=utf8" TargetMode="External"/><Relationship Id="rId107" Type="http://schemas.openxmlformats.org/officeDocument/2006/relationships/hyperlink" Target="https://s.taobao.com/search?q=%E9%97%AA%E8%BF%AA32G+80m%2Fs&amp;js=1&amp;style=list&amp;stats_click=search_radio_all%3A1&amp;initiative_id=staobaoz_20151211&amp;ie=utf8" TargetMode="External"/><Relationship Id="rId349" Type="http://schemas.openxmlformats.org/officeDocument/2006/relationships/hyperlink" Target="http://world.taobao.com/item/523100968788.htm" TargetMode="External"/><Relationship Id="rId106" Type="http://schemas.openxmlformats.org/officeDocument/2006/relationships/hyperlink" Target="http://world.taobao.com/item/23896264169.htm" TargetMode="External"/><Relationship Id="rId348" Type="http://schemas.openxmlformats.org/officeDocument/2006/relationships/hyperlink" Target="https://s.taobao.com/search?q=%E9%AB%98%E6%B8%85%E8%86%9C&amp;js=1&amp;style=list&amp;stats_click=search_radio_all%3A1&amp;initiative_id=staobaoz_20151211&amp;ie=utf8" TargetMode="External"/><Relationship Id="rId105" Type="http://schemas.openxmlformats.org/officeDocument/2006/relationships/hyperlink" Target="https://s.taobao.com/search?q=%E9%97%AA%E8%BF%AA32G+80m%2Fs&amp;js=1&amp;style=list&amp;stats_click=search_radio_all%3A1&amp;initiative_id=staobaoz_20151211&amp;ie=utf8" TargetMode="External"/><Relationship Id="rId347" Type="http://schemas.openxmlformats.org/officeDocument/2006/relationships/hyperlink" Target="http://world.tmall.com/item/43452978184.htm" TargetMode="External"/><Relationship Id="rId589" Type="http://schemas.openxmlformats.org/officeDocument/2006/relationships/hyperlink" Target="https://item.taobao.com/item.htm?spm=a230r.1.14.53.57ZLrH&amp;id=522606643900&amp;ns=1&amp;abbucket=5" TargetMode="External"/><Relationship Id="rId104" Type="http://schemas.openxmlformats.org/officeDocument/2006/relationships/hyperlink" Target="http://world.taobao.com/item/35540978058.htm" TargetMode="External"/><Relationship Id="rId346" Type="http://schemas.openxmlformats.org/officeDocument/2006/relationships/hyperlink" Target="https://s.taobao.com/search?q=%E9%98%B2%E9%9D%99%E7%94%B5%E9%AB%98%E6%B8%85%E4%BF%9D%E6%8A%A4%E8%86%9C&amp;js=1&amp;style=list&amp;stats_click=search_radio_all%3A1&amp;initiative_id=staobaoz_20151211&amp;ie=utf8&amp;cps=yes&amp;cat=50470004" TargetMode="External"/><Relationship Id="rId588" Type="http://schemas.openxmlformats.org/officeDocument/2006/relationships/hyperlink" Target="https://s.taobao.com/search?q=Kase+%E8%B6%85%E8%96%84+67mm+UV&amp;imgfile=&amp;js=1&amp;stats_click=search_radio_all%3A1&amp;initiative_id=staobaoz_20151213&amp;ie=utf8" TargetMode="External"/><Relationship Id="rId109" Type="http://schemas.openxmlformats.org/officeDocument/2006/relationships/hyperlink" Target="https://s.taobao.com/search?q=%E9%97%AA%E8%BF%AA128G+C10+SD&amp;js=1&amp;style=list&amp;stats_click=search_radio_all%3A1&amp;initiative_id=staobaoz_20151211&amp;ie=utf8" TargetMode="External"/><Relationship Id="rId108" Type="http://schemas.openxmlformats.org/officeDocument/2006/relationships/hyperlink" Target="http://world.tmall.com/item/45007891695.htm" TargetMode="External"/><Relationship Id="rId341" Type="http://schemas.openxmlformats.org/officeDocument/2006/relationships/hyperlink" Target="http://world.taobao.com/item/19999809846.htm" TargetMode="External"/><Relationship Id="rId583" Type="http://schemas.openxmlformats.org/officeDocument/2006/relationships/hyperlink" Target="https://detail.tmall.com/item.htm?spm=a1z10.5-b.w4011-11731726517.91.6phQ9D&amp;id=44862924994&amp;rn=a68d17c1869d30ad6ce6a9c102d72f39&amp;abbucket=15&amp;sku_properties=5919063:6536025" TargetMode="External"/><Relationship Id="rId340" Type="http://schemas.openxmlformats.org/officeDocument/2006/relationships/hyperlink" Target="https://s.taobao.com/search?q=%E4%BF%9D%E6%8A%A4%E8%86%9C&amp;js=1&amp;style=list&amp;stats_click=search_radio_all%3A1&amp;initiative_id=staobaoz_20151211&amp;ie=utf8&amp;cps=yes&amp;cat=50470004" TargetMode="External"/><Relationship Id="rId582" Type="http://schemas.openxmlformats.org/officeDocument/2006/relationships/hyperlink" Target="https://s.taobao.com/search?q=%E5%8D%A1%E8%89%B2%E8%B6%85%E8%96%84%E5%A4%9A%E8%86%9CUV%E9%95%9C&amp;imgfile=&amp;js=1&amp;stats_click=search_radio_all%3A1&amp;initiative_id=staobaoz_20151213&amp;ie=utf8" TargetMode="External"/><Relationship Id="rId581" Type="http://schemas.openxmlformats.org/officeDocument/2006/relationships/hyperlink" Target="http://world.tmall.com/item/20728727154.htm" TargetMode="External"/><Relationship Id="rId580" Type="http://schemas.openxmlformats.org/officeDocument/2006/relationships/hyperlink" Target="https://s.taobao.com/search?q=%E6%A0%BC%E8%8E%B1%E8%8F%B2+%E5%A4%9A%E5%B1%82+uv&amp;imgfile=&amp;js=1&amp;stats_click=search_radio_all%3A1&amp;initiative_id=staobaoz_20151213&amp;ie=utf8" TargetMode="External"/><Relationship Id="rId103" Type="http://schemas.openxmlformats.org/officeDocument/2006/relationships/hyperlink" Target="https://s.taobao.com/search?q=%E9%97%AA%E8%BF%AA16G+80m%2Fs&amp;js=1&amp;style=list&amp;stats_click=search_radio_all%3A1&amp;initiative_id=staobaoz_20151211&amp;ie=utf8" TargetMode="External"/><Relationship Id="rId345" Type="http://schemas.openxmlformats.org/officeDocument/2006/relationships/hyperlink" Target="http://world.taobao.com/item/38708270318.htm" TargetMode="External"/><Relationship Id="rId587" Type="http://schemas.openxmlformats.org/officeDocument/2006/relationships/hyperlink" Target="https://detail.tmall.com/item.htm?spm=a1z10.5-b.w4011-11731726517.91.6phQ9D&amp;id=44862924994&amp;rn=a68d17c1869d30ad6ce6a9c102d72f39&amp;abbucket=15&amp;sku_properties=5919063:6536025" TargetMode="External"/><Relationship Id="rId102" Type="http://schemas.openxmlformats.org/officeDocument/2006/relationships/hyperlink" Target="http://world.taobao.com/item/35540978058.htm" TargetMode="External"/><Relationship Id="rId344" Type="http://schemas.openxmlformats.org/officeDocument/2006/relationships/hyperlink" Target="https://s.taobao.com/search?q=%E6%B6%B2%E6%99%B6%E4%BF%9D%E6%8A%A4%E8%B4%B4%E8%86%9C&amp;js=1&amp;style=list&amp;stats_click=search_radio_all%3A1&amp;initiative_id=staobaoz_20151211&amp;ie=utf8&amp;cps=yes&amp;cat=50470004" TargetMode="External"/><Relationship Id="rId586" Type="http://schemas.openxmlformats.org/officeDocument/2006/relationships/hyperlink" Target="https://s.taobao.com/search?q=%E5%8D%A1%E8%89%B2+58mm+UV%E9%95%9C&amp;imgfile=&amp;js=1&amp;stats_click=search_radio_all%3A1&amp;initiative_id=staobaoz_20151213&amp;ie=utf8" TargetMode="External"/><Relationship Id="rId101" Type="http://schemas.openxmlformats.org/officeDocument/2006/relationships/hyperlink" Target="https://s.taobao.com/search?q=%E9%97%AA%E8%BF%AA128G+40m%2Fs+SDHC&amp;js=1&amp;style=list&amp;stats_click=search_radio_all%3A1&amp;initiative_id=staobaoz_20151211&amp;ie=utf8" TargetMode="External"/><Relationship Id="rId343" Type="http://schemas.openxmlformats.org/officeDocument/2006/relationships/hyperlink" Target="http://world.taobao.com/item/19999809846.htm" TargetMode="External"/><Relationship Id="rId585" Type="http://schemas.openxmlformats.org/officeDocument/2006/relationships/hyperlink" Target="https://item.taobao.com/item.htm?spm=a230r.1.14.53.57ZLrH&amp;id=522606643900&amp;ns=1&amp;abbucket=158" TargetMode="External"/><Relationship Id="rId100" Type="http://schemas.openxmlformats.org/officeDocument/2006/relationships/hyperlink" Target="http://world.tmall.com/item/26519380192.htm" TargetMode="External"/><Relationship Id="rId342" Type="http://schemas.openxmlformats.org/officeDocument/2006/relationships/hyperlink" Target="https://s.taobao.com/search?q=LCD%E6%B6%B2%E6%99%B6%E4%BF%9D%E6%8A%A4%E8%B4%B4%EF%BC%8A3%E5%BC%A0&amp;js=1&amp;style=list&amp;stats_click=search_radio_all%3A1&amp;initiative_id=staobaoz_20151211&amp;ie=utf8" TargetMode="External"/><Relationship Id="rId584" Type="http://schemas.openxmlformats.org/officeDocument/2006/relationships/hyperlink" Target="https://s.taobao.com/search?q=%E6%B2%83%E5%B0%94%E5%A4%AB%E5%86%88+UV%E9%95%9C&amp;imgfile=&amp;js=1&amp;style=list&amp;stats_click=search_radio_all%3A1&amp;initiative_id=staobaoz_20160102&amp;ie=utf8" TargetMode="External"/><Relationship Id="rId338" Type="http://schemas.openxmlformats.org/officeDocument/2006/relationships/hyperlink" Target="https://s.taobao.com/search?q=%E5%93%81%E8%83%9CEOS700D%E4%B8%93%E7%94%A8%E4%BF%9D%E6%8A%A4%E8%86%9C&amp;js=1&amp;style=list&amp;stats_click=search_radio_all%3A1&amp;initiative_id=staobaoz_20151211&amp;ie=utf8&amp;cps=yes&amp;cat=50470004" TargetMode="External"/><Relationship Id="rId337" Type="http://schemas.openxmlformats.org/officeDocument/2006/relationships/hyperlink" Target="http://world.taobao.com/item/24596036343.htm" TargetMode="External"/><Relationship Id="rId579" Type="http://schemas.openxmlformats.org/officeDocument/2006/relationships/hyperlink" Target="http://world.tmall.com/item/20728727154.htm" TargetMode="External"/><Relationship Id="rId336" Type="http://schemas.openxmlformats.org/officeDocument/2006/relationships/hyperlink" Target="https://s.taobao.com/search?q=LCD%E4%BF%9D%E6%8A%A4%E8%86%9C&amp;js=1&amp;style=list&amp;stats_click=search_radio_all%3A1&amp;initiative_id=staobaoz_20151211&amp;ie=utf8" TargetMode="External"/><Relationship Id="rId578" Type="http://schemas.openxmlformats.org/officeDocument/2006/relationships/hyperlink" Target="https://s.taobao.com/search?q=%E5%8F%98%E8%89%B2%E9%BE%99+HD%E9%AB%98%E6%B8%85+UV%E6%BB%A4%E9%95%9C&amp;imgfile=&amp;js=1&amp;stats_click=search_radio_all%3A1&amp;initiative_id=staobaoz_20151213&amp;ie=utf8" TargetMode="External"/><Relationship Id="rId335" Type="http://schemas.openxmlformats.org/officeDocument/2006/relationships/hyperlink" Target="http://world.taobao.com/item/522610228084.htm" TargetMode="External"/><Relationship Id="rId577" Type="http://schemas.openxmlformats.org/officeDocument/2006/relationships/hyperlink" Target="http://world.tmall.com/item/18053093587.htm" TargetMode="External"/><Relationship Id="rId339" Type="http://schemas.openxmlformats.org/officeDocument/2006/relationships/hyperlink" Target="http://world.taobao.com/item/41599133465.htm" TargetMode="External"/><Relationship Id="rId330" Type="http://schemas.openxmlformats.org/officeDocument/2006/relationships/hyperlink" Target="http://world.taobao.com/item/19999809846.htm" TargetMode="External"/><Relationship Id="rId572" Type="http://schemas.openxmlformats.org/officeDocument/2006/relationships/hyperlink" Target="https://s.taobao.com/search?q=%E5%B0%BC%E5%85%8B%E6%96%AF%E8%B6%85%E8%96%84%E5%A4%9A%E5%B1%82MRCUV&amp;js=1&amp;style=list&amp;stats_click=search_radio_all%3A1&amp;initiative_id=staobaoz_20151211&amp;ie=utf8" TargetMode="External"/><Relationship Id="rId571" Type="http://schemas.openxmlformats.org/officeDocument/2006/relationships/hyperlink" Target="http://world.taobao.com/item/43426870825.htm" TargetMode="External"/><Relationship Id="rId570" Type="http://schemas.openxmlformats.org/officeDocument/2006/relationships/hyperlink" Target="https://s.taobao.com/search?q=%E9%94%90%E7%8E%9B%E8%B6%85%E8%96%84MC%E5%A4%9A%E5%B1%82%E9%98%B2%E6%B0%B4UV%E9%95%9C&amp;js=1&amp;style=list&amp;stats_click=search_radio_all%3A1&amp;initiative_id=staobaoz_20151211&amp;ie=utf8" TargetMode="External"/><Relationship Id="rId334" Type="http://schemas.openxmlformats.org/officeDocument/2006/relationships/hyperlink" Target="https://s.taobao.com/search?q=%E5%B1%8F%E5%B9%95%E4%BF%9D%E6%8A%A4%E8%86%9C&amp;js=1&amp;style=list&amp;stats_click=search_radio_all%3A1&amp;initiative_id=staobaoz_20151211&amp;ie=utf8" TargetMode="External"/><Relationship Id="rId576" Type="http://schemas.openxmlformats.org/officeDocument/2006/relationships/hyperlink" Target="https://s.taobao.com/search?q=nikksi+58mm+uv&amp;imgfile=&amp;js=1&amp;stats_click=search_radio_all%3A1&amp;initiative_id=staobaoz_20151213&amp;ie=utf8" TargetMode="External"/><Relationship Id="rId333" Type="http://schemas.openxmlformats.org/officeDocument/2006/relationships/hyperlink" Target="https://item.taobao.com/item.htm?spm=a230r.1.14.49.rC1TEB&amp;id=43474381580&amp;ns=1&amp;abbucket=20" TargetMode="External"/><Relationship Id="rId575" Type="http://schemas.openxmlformats.org/officeDocument/2006/relationships/hyperlink" Target="http://world.tmall.com/item/44843925113.htm" TargetMode="External"/><Relationship Id="rId332" Type="http://schemas.openxmlformats.org/officeDocument/2006/relationships/hyperlink" Target="http://world.taobao.com/item/25673844634.htm" TargetMode="External"/><Relationship Id="rId574" Type="http://schemas.openxmlformats.org/officeDocument/2006/relationships/hyperlink" Target="https://s.taobao.com/search?q=%E4%BD%B3%E8%83%BD%E5%8E%9F%E8%A3%8558mm+UV%E9%95%9C&amp;js=1&amp;style=list&amp;stats_click=search_radio_all%3A1&amp;initiative_id=staobaoz_20151211&amp;ie=utf8" TargetMode="External"/><Relationship Id="rId331" Type="http://schemas.openxmlformats.org/officeDocument/2006/relationships/hyperlink" Target="https://s.taobao.com/search?q=%E6%B8%A9%E9%A6%A8%E5%B0%8F%E7%A4%BC%E5%93%81&amp;js=1&amp;style=list&amp;stats_click=search_radio_all%3A1&amp;initiative_id=staobaoz_20151211&amp;ie=utf8&amp;cps=yes&amp;cat=50008090" TargetMode="External"/><Relationship Id="rId573" Type="http://schemas.openxmlformats.org/officeDocument/2006/relationships/hyperlink" Target="http://world.taobao.com/item/27462844289.htm" TargetMode="External"/><Relationship Id="rId370" Type="http://schemas.openxmlformats.org/officeDocument/2006/relationships/hyperlink" Target="http://world.tmall.com/item/20728727154.htm" TargetMode="External"/><Relationship Id="rId129" Type="http://schemas.openxmlformats.org/officeDocument/2006/relationships/hyperlink" Target="https://s.taobao.com/search?q=%E5%A4%87%E7%94%A8%E7%94%B5%E6%B1%A0&amp;js=1&amp;style=list&amp;stats_click=search_radio_all%3A1&amp;initiative_id=staobaoz_20151211&amp;ie=utf8&amp;cps=yes&amp;cat=50470004" TargetMode="External"/><Relationship Id="rId128" Type="http://schemas.openxmlformats.org/officeDocument/2006/relationships/hyperlink" Target="https://detail.tmall.com/item.htm?spm=a220o.1000855.0.da321h.j7h6ds&amp;id=44878368096&amp;skuId=99988956126" TargetMode="External"/><Relationship Id="rId127" Type="http://schemas.openxmlformats.org/officeDocument/2006/relationships/hyperlink" Target="https://s.taobao.com/search?q=%E7%A7%91%E7%BB%B4%E8%83%9CE8%E5%A4%87%E7%94%A8%E7%94%B5%E6%B1%A0&amp;js=1&amp;style=list&amp;stats_click=search_radio_all%3A1&amp;initiative_id=staobaoz_20151211&amp;ie=utf8" TargetMode="External"/><Relationship Id="rId369" Type="http://schemas.openxmlformats.org/officeDocument/2006/relationships/hyperlink" Target="https://s.taobao.com/search?q=EOS%E5%B8%BD%E5%AD%90&amp;js=1&amp;style=list&amp;stats_click=search_radio_all%3A1&amp;initiative_id=staobaoz_20151211&amp;ie=utf8" TargetMode="External"/><Relationship Id="rId126" Type="http://schemas.openxmlformats.org/officeDocument/2006/relationships/hyperlink" Target="http://world.taobao.com/item/23896264169.htm" TargetMode="External"/><Relationship Id="rId368" Type="http://schemas.openxmlformats.org/officeDocument/2006/relationships/hyperlink" Target="https://detail.tmall.com/item.htm?spm=a230r.1.14.15.57ZLrH&amp;id=44848285990&amp;cm_id=140105335569ed55e27b&amp;abbucket=5&amp;skuId=82840486719" TargetMode="External"/><Relationship Id="rId121" Type="http://schemas.openxmlformats.org/officeDocument/2006/relationships/hyperlink" Target="https://s.taobao.com/search?q=%E5%A4%87%E7%94%A8%E6%B2%A3%E6%A0%87LP-E6%E7%94%B5%E6%B1%A0+%E8%B4%A8%E4%BF%9D1%E5%B9%B4%E5%8C%85%E6%8D%A2&amp;js=1&amp;style=list&amp;stats_click=search_radio_all%3A1&amp;initiative_id=staobaoz_20151211&amp;ie=utf8&amp;cps=yes&amp;cat=50008090" TargetMode="External"/><Relationship Id="rId363" Type="http://schemas.openxmlformats.org/officeDocument/2006/relationships/hyperlink" Target="https://s.taobao.com/search?q=%E5%B1%8F%E5%B9%95%E4%BF%9D%E6%8A%A4%E8%86%9C&amp;js=1&amp;style=list&amp;stats_click=search_radio_all%3A1&amp;initiative_id=staobaoz_20151211&amp;ie=utf8" TargetMode="External"/><Relationship Id="rId120" Type="http://schemas.openxmlformats.org/officeDocument/2006/relationships/hyperlink" Target="http://world.tmall.com/item/23931676362.htm?spm=a312a.7700714.0.0.VDbzGU&amp;sku_properties=5919063:3266779" TargetMode="External"/><Relationship Id="rId362" Type="http://schemas.openxmlformats.org/officeDocument/2006/relationships/hyperlink" Target="https://s.taobao.com/search?q=%E7%B4%A2%E5%B0%BC%E5%B1%8F%E5%B9%95%E8%B4%B4&amp;js=1&amp;style=list&amp;stats_click=search_radio_all%3A1&amp;initiative_id=staobaoz_20151211&amp;ie=utf8&amp;cps=yes&amp;cat=50076920" TargetMode="External"/><Relationship Id="rId361" Type="http://schemas.openxmlformats.org/officeDocument/2006/relationships/hyperlink" Target="https://item.taobao.com/item.htm?spm=a230r.1.14.53.57ZLrH&amp;id=522606643900&amp;ns=1&amp;abbucket=7" TargetMode="External"/><Relationship Id="rId360" Type="http://schemas.openxmlformats.org/officeDocument/2006/relationships/hyperlink" Target="https://s.taobao.com/search?q=%E4%BD%B3%E8%83%BDEOS+5D%E4%B8%93%E7%94%A8%E4%B8%93%E4%B8%9A%E9%98%B2%E6%8A%A4+%E9%87%91%E5%88%9A%E8%B4%B4%E8%86%9C&amp;js=1&amp;style=list&amp;stats_click=search_radio_all%3A1&amp;initiative_id=staobaoz_20151211&amp;ie=utf8" TargetMode="External"/><Relationship Id="rId125" Type="http://schemas.openxmlformats.org/officeDocument/2006/relationships/hyperlink" Target="https://s.taobao.com/search?q=%E4%B8%89%E5%B0%BCLP-E17%E9%94%82%E7%94%B5&amp;js=1&amp;style=list&amp;stats_click=search_radio_all%3A1&amp;initiative_id=staobaoz_20151211&amp;ie=utf8&amp;cps=yes&amp;cat=50470004" TargetMode="External"/><Relationship Id="rId367" Type="http://schemas.openxmlformats.org/officeDocument/2006/relationships/hyperlink" Target="https://item.taobao.com/item.htm?spm=a230r.1.14.49.rC1TEB&amp;id=43474381580&amp;ns=1&amp;abbucket=8" TargetMode="External"/><Relationship Id="rId124" Type="http://schemas.openxmlformats.org/officeDocument/2006/relationships/hyperlink" Target="https://item.taobao.com/item.htm?spm=a230r.1.14.53.57ZLrH&amp;id=522606643900&amp;ns=1&amp;abbucket=23" TargetMode="External"/><Relationship Id="rId366" Type="http://schemas.openxmlformats.org/officeDocument/2006/relationships/hyperlink" Target="https://detail.tmall.com/item.htm?spm=a230r.1.14.15.57ZLrH&amp;id=44848285990&amp;cm_id=140105335569ed55e27b&amp;abbucket=5&amp;skuId=82840486711" TargetMode="External"/><Relationship Id="rId123" Type="http://schemas.openxmlformats.org/officeDocument/2006/relationships/hyperlink" Target="https://s.taobao.com/search?q=%E5%8E%9F%E8%A3%85LP-E17%E9%94%82%E7%94%B5&amp;js=1&amp;style=list&amp;stats_click=search_radio_all%3A1&amp;initiative_id=staobaoz_20151211&amp;ie=utf8" TargetMode="External"/><Relationship Id="rId365" Type="http://schemas.openxmlformats.org/officeDocument/2006/relationships/hyperlink" Target="https://s.taobao.com/search?q=%E4%BD%B3%E8%83%BD%E7%9B%B8%E6%9C%BA+%E9%98%B2%E6%B0%B4%E8%B4%B4%E8%86%9C&amp;imgfile=&amp;js=1&amp;stats_click=search_radio_all%3A1&amp;initiative_id=staobaoz_20160111&amp;ie=utf8" TargetMode="External"/><Relationship Id="rId122" Type="http://schemas.openxmlformats.org/officeDocument/2006/relationships/hyperlink" Target="https://item.taobao.com/item.htm?spm=a230r.1.14.53.57ZLrH&amp;id=522606643900&amp;ns=1&amp;abbucket=17" TargetMode="External"/><Relationship Id="rId364" Type="http://schemas.openxmlformats.org/officeDocument/2006/relationships/hyperlink" Target="http://world.taobao.com/item/23924620234.htm" TargetMode="External"/><Relationship Id="rId95" Type="http://schemas.openxmlformats.org/officeDocument/2006/relationships/hyperlink" Target="https://s.taobao.com/search?q=%E9%97%AA%E8%BF%AA16G+30m%2Fs+SD&amp;js=1&amp;style=list&amp;stats_click=search_radio_all%3A1&amp;initiative_id=staobaoz_20151211&amp;ie=utf8" TargetMode="External"/><Relationship Id="rId94" Type="http://schemas.openxmlformats.org/officeDocument/2006/relationships/hyperlink" Target="http://world.taobao.com/item/18820622609.htm" TargetMode="External"/><Relationship Id="rId97" Type="http://schemas.openxmlformats.org/officeDocument/2006/relationships/hyperlink" Target="https://s.taobao.com/search?q=%E9%97%AA%E8%BF%AA32G+30m%2Fs&amp;js=1&amp;style=list&amp;stats_click=search_radio_all%3A1&amp;initiative_id=staobaoz_20151211&amp;ie=utf8" TargetMode="External"/><Relationship Id="rId96" Type="http://schemas.openxmlformats.org/officeDocument/2006/relationships/hyperlink" Target="http://world.taobao.com/item/38708270318.htm" TargetMode="External"/><Relationship Id="rId99" Type="http://schemas.openxmlformats.org/officeDocument/2006/relationships/hyperlink" Target="https://s.taobao.com/search?q=%E9%97%AA%E8%BF%AA64G+40m%2Fs+SDHC&amp;js=1&amp;style=list&amp;stats_click=search_radio_all%3A1&amp;initiative_id=staobaoz_20151211&amp;ie=utf8" TargetMode="External"/><Relationship Id="rId98" Type="http://schemas.openxmlformats.org/officeDocument/2006/relationships/hyperlink" Target="http://world.tmall.com/item/26519380192.htm" TargetMode="External"/><Relationship Id="rId91" Type="http://schemas.openxmlformats.org/officeDocument/2006/relationships/hyperlink" Target="https://s.taobao.com/search?q=16G%E5%86%85%E5%AD%98%E5%8D%A1&amp;js=1&amp;style=list&amp;stats_click=search_radio_all%3A1&amp;initiative_id=staobaoz_20151211&amp;ie=utf8" TargetMode="External"/><Relationship Id="rId90" Type="http://schemas.openxmlformats.org/officeDocument/2006/relationships/hyperlink" Target="https://detail.tmall.com/item.htm?spm=a230r.1.14.15.57ZLrH&amp;id=44848285990&amp;cm_id=140105335569ed55e27b&amp;abbucket=5&amp;skuId=82840486721" TargetMode="External"/><Relationship Id="rId93" Type="http://schemas.openxmlformats.org/officeDocument/2006/relationships/hyperlink" Target="https://s.taobao.com/search?q=%E9%97%AA%E8%BF%AA8G+30m%2Fs&amp;js=1&amp;style=list&amp;stats_click=search_radio_all%3A1&amp;initiative_id=staobaoz_20151211&amp;ie=utf8" TargetMode="External"/><Relationship Id="rId92" Type="http://schemas.openxmlformats.org/officeDocument/2006/relationships/hyperlink" Target="http://world.taobao.com/item/38708270318.htm" TargetMode="External"/><Relationship Id="rId118" Type="http://schemas.openxmlformats.org/officeDocument/2006/relationships/hyperlink" Target="http://world.tmall.com/item/37745552927.htm" TargetMode="External"/><Relationship Id="rId117" Type="http://schemas.openxmlformats.org/officeDocument/2006/relationships/hyperlink" Target="https://s.taobao.com/search?q=%E4%BD%B3%E8%83%BD%E5%8E%9F%E8%A3%85%E7%94%B5%E6%B1%A0&amp;js=1&amp;style=list&amp;stats_click=search_radio_all%3A1&amp;initiative_id=staobaoz_20151211&amp;ie=utf8&amp;cps=yes&amp;cat=50008090" TargetMode="External"/><Relationship Id="rId359" Type="http://schemas.openxmlformats.org/officeDocument/2006/relationships/hyperlink" Target="http://world.tmall.com/item/23931676362.htm?spm=a312a.7700714.0.0.VDbzGU&amp;sku_properties=5919063:3266779" TargetMode="External"/><Relationship Id="rId116" Type="http://schemas.openxmlformats.org/officeDocument/2006/relationships/hyperlink" Target="http://world.taobao.com/item/38708270318.htm" TargetMode="External"/><Relationship Id="rId358" Type="http://schemas.openxmlformats.org/officeDocument/2006/relationships/hyperlink" Target="https://s.taobao.com/search?q=%E4%BD%B3%E8%83%BD+%E6%B2%83%E5%B0%94%E5%A4%AB%E5%86%88%E9%87%91%E5%88%9A%E8%B4%B4&amp;imgfile=&amp;js=1&amp;stats_click=search_radio_all%3A1&amp;initiative_id=staobaoz_20151213&amp;ie=utf8" TargetMode="External"/><Relationship Id="rId115" Type="http://schemas.openxmlformats.org/officeDocument/2006/relationships/hyperlink" Target="https://s.taobao.com/search?q=%E7%94%B5%E6%B1%A0%E5%85%85%E7%94%B5%E5%99%A8+LC-E8C&amp;js=1&amp;style=list&amp;stats_click=search_radio_all%3A1&amp;initiative_id=staobaoz_20151211&amp;ie=utf8&amp;cps=yes&amp;cat=14" TargetMode="External"/><Relationship Id="rId357" Type="http://schemas.openxmlformats.org/officeDocument/2006/relationships/hyperlink" Target="https://detail.tmall.com/item.htm?spm=a1z10.5-b.w4011-11731726517.91.6phQ9D&amp;id=44862924994&amp;rn=a68d17c1869d30ad6ce6a9c102d72f39&amp;abbucket=15&amp;sku_properties=5919063:6536025" TargetMode="External"/><Relationship Id="rId599" Type="http://schemas.openxmlformats.org/officeDocument/2006/relationships/hyperlink" Target="http://world.tmall.com/item/36982442137.htm" TargetMode="External"/><Relationship Id="rId119" Type="http://schemas.openxmlformats.org/officeDocument/2006/relationships/hyperlink" Target="https://s.taobao.com/search?q=%E4%BD%B3%E8%83%BDLP-E8%E4%B8%93%E7%94%A8%E7%94%B5%E6%B1%A0&amp;js=1&amp;style=list&amp;stats_click=search_radio_all%3A1&amp;initiative_id=staobaoz_20151211&amp;ie=utf8" TargetMode="External"/><Relationship Id="rId110" Type="http://schemas.openxmlformats.org/officeDocument/2006/relationships/hyperlink" Target="https://detail.tmall.com/item.htm?spm=a230r.1.14.15.57ZLrH&amp;id=44848285990&amp;cm_id=140105335569ed55e27b&amp;abbucket=5&amp;skuId=82840486706" TargetMode="External"/><Relationship Id="rId352" Type="http://schemas.openxmlformats.org/officeDocument/2006/relationships/hyperlink" Target="https://s.taobao.com/search?q=%E5%93%81%E8%83%9C%E9%AB%98%E7%BA%A7%E5%B1%8F%E5%B9%95%E4%BF%9D%E6%8A%A4%E8%B4%B4&amp;js=1&amp;style=list&amp;stats_click=search_radio_all%3A1&amp;initiative_id=staobaoz_20151211&amp;ie=utf8&amp;cps=yes&amp;cat=50470004" TargetMode="External"/><Relationship Id="rId594" Type="http://schemas.openxmlformats.org/officeDocument/2006/relationships/hyperlink" Target="https://s.taobao.com/search?q=%E5%B0%BC%E5%85%8B%E6%96%AF+UV%E9%95%9C&amp;imgfile=&amp;js=1&amp;stats_click=search_radio_all%3A1&amp;initiative_id=staobaoz_20151213&amp;ie=utf8" TargetMode="External"/><Relationship Id="rId351" Type="http://schemas.openxmlformats.org/officeDocument/2006/relationships/hyperlink" Target="http://world.taobao.com/item/18820622609.htm" TargetMode="External"/><Relationship Id="rId593" Type="http://schemas.openxmlformats.org/officeDocument/2006/relationships/hyperlink" Target="http://world.taobao.com/item/522086451970.htm" TargetMode="External"/><Relationship Id="rId350" Type="http://schemas.openxmlformats.org/officeDocument/2006/relationships/hyperlink" Target="https://s.taobao.com/search?q=%E9%87%91%E5%88%9A%E8%B4%B4%E8%86%9C&amp;js=1&amp;style=list&amp;stats_click=search_radio_all%3A1&amp;initiative_id=staobaoz_20151211&amp;ie=utf8" TargetMode="External"/><Relationship Id="rId592" Type="http://schemas.openxmlformats.org/officeDocument/2006/relationships/hyperlink" Target="https://s.taobao.com/search?q=%E9%BA%A6%E7%94%B0%E8%80%85+METTAR+uv&amp;imgfile=&amp;js=1&amp;stats_click=search_radio_all%3A1&amp;initiative_id=staobaoz_20160111&amp;ie=utf8" TargetMode="External"/><Relationship Id="rId591" Type="http://schemas.openxmlformats.org/officeDocument/2006/relationships/hyperlink" Target="http://world.tmall.com/item/36982442137.htm" TargetMode="External"/><Relationship Id="rId114" Type="http://schemas.openxmlformats.org/officeDocument/2006/relationships/hyperlink" Target="https://item.taobao.com/item.htm?spm=a230r.1.14.49.rC1TEB&amp;id=43474381580&amp;ns=1&amp;abbucket=9" TargetMode="External"/><Relationship Id="rId356" Type="http://schemas.openxmlformats.org/officeDocument/2006/relationships/hyperlink" Target="https://s.taobao.com/search?q=%E4%B8%93%E7%94%A8%E4%B8%89%E5%B1%82%E9%AB%98%E9%80%8F%E9%9D%99%E7%94%B5%E4%BF%9D%E6%8A%A4%E8%86%9C&amp;js=1&amp;style=list&amp;stats_click=search_radio_all%3A1&amp;initiative_id=staobaoz_20151211&amp;ie=utf8" TargetMode="External"/><Relationship Id="rId598" Type="http://schemas.openxmlformats.org/officeDocument/2006/relationships/hyperlink" Target="https://s.taobao.com/search?q=%E5%8F%8C%E5%B1%82UV%E9%95%9C&amp;imgfile=&amp;js=1&amp;stats_click=search_radio_all%3A1&amp;initiative_id=staobaoz_20151213&amp;ie=utf8" TargetMode="External"/><Relationship Id="rId113" Type="http://schemas.openxmlformats.org/officeDocument/2006/relationships/hyperlink" Target="https://s.taobao.com/search?q=%E4%B8%93%E7%94%A8%E5%BA%A7%E5%85%85&amp;js=1&amp;style=list&amp;stats_click=search_radio_all%3A1&amp;initiative_id=staobaoz_20151211&amp;ie=utf8&amp;cps=yes&amp;cat=50480001" TargetMode="External"/><Relationship Id="rId355" Type="http://schemas.openxmlformats.org/officeDocument/2006/relationships/hyperlink" Target="http://world.tmall.com/item/44843925113.htm" TargetMode="External"/><Relationship Id="rId597" Type="http://schemas.openxmlformats.org/officeDocument/2006/relationships/hyperlink" Target="http://world.taobao.com/item/522700943445.htm" TargetMode="External"/><Relationship Id="rId112" Type="http://schemas.openxmlformats.org/officeDocument/2006/relationships/hyperlink" Target="http://world.taobao.com/item/45219159638.htm" TargetMode="External"/><Relationship Id="rId354" Type="http://schemas.openxmlformats.org/officeDocument/2006/relationships/hyperlink" Target="https://s.taobao.com/search?q=%E4%BD%B3%E8%83%BD%E4%B8%93%E4%B8%9A%E7%9B%B8%E6%9C%BA%E6%B6%B2%E6%99%B6%E4%BF%9D%E6%8A%A4%E8%86%9C&amp;js=1&amp;style=list&amp;stats_click=search_radio_all%3A1&amp;initiative_id=staobaoz_20151211&amp;ie=utf8" TargetMode="External"/><Relationship Id="rId596" Type="http://schemas.openxmlformats.org/officeDocument/2006/relationships/hyperlink" Target="https://s.taobao.com/search?q=%E8%80%90%E5%8F%B8+58mm+UV%E9%95%9C&amp;imgfile=&amp;js=1&amp;stats_click=search_radio_all%3A1&amp;initiative_id=staobaoz_20151213&amp;ie=utf8" TargetMode="External"/><Relationship Id="rId111" Type="http://schemas.openxmlformats.org/officeDocument/2006/relationships/hyperlink" Target="https://s.taobao.com/search?q=%E7%94%B5%E6%B1%A0%E5%85%85%E7%94%B5%E5%99%A8LC%EF%BC%8DE7C%EF%BC%88%E5%90%AB%E7%94%B5%E6%BA%90%E7%BA%BF%EF%BC%89&amp;js=1&amp;style=list&amp;stats_click=search_radio_all%3A1&amp;initiative_id=staobaoz_20151211&amp;ie=utf8&amp;cps=yes&amp;cat=50470004" TargetMode="External"/><Relationship Id="rId353" Type="http://schemas.openxmlformats.org/officeDocument/2006/relationships/hyperlink" Target="http://world.taobao.com/item/23969324559.htm" TargetMode="External"/><Relationship Id="rId595" Type="http://schemas.openxmlformats.org/officeDocument/2006/relationships/hyperlink" Target="http://world.taobao.com/item/20373091017.htm" TargetMode="External"/><Relationship Id="rId305" Type="http://schemas.openxmlformats.org/officeDocument/2006/relationships/hyperlink" Target="https://s.taobao.com/search?q=%E9%95%9C%E5%A4%B4%E7%9B%96&amp;js=1&amp;style=list&amp;stats_click=search_radio_all%3A1&amp;initiative_id=staobaoz_20151211&amp;ie=utf8&amp;cps=yes&amp;cat=14" TargetMode="External"/><Relationship Id="rId547" Type="http://schemas.openxmlformats.org/officeDocument/2006/relationships/hyperlink" Target="http://world.tmall.com/item/23931676362.htm?spm=a312a.7700714.0.0.VDbzGU&amp;sku_properties=5919063:3266779" TargetMode="External"/><Relationship Id="rId304" Type="http://schemas.openxmlformats.org/officeDocument/2006/relationships/hyperlink" Target="https://detail.tmall.com/item.htm?spm=a230r.1.14.3.57ZLrH&amp;id=45126747218&amp;cm_id=140105335569ed55e27b&amp;abbucket=5&amp;sku_properties=5919063:6536025" TargetMode="External"/><Relationship Id="rId546" Type="http://schemas.openxmlformats.org/officeDocument/2006/relationships/hyperlink" Target="https://s.taobao.com/search?q=kenko%E5%8E%9F%E8%A3%8567mm&amp;js=1&amp;style=list&amp;stats_click=search_radio_all%3A1&amp;initiative_id=staobaoz_20151211&amp;ie=utf8&amp;cps=yes&amp;cat=50470004" TargetMode="External"/><Relationship Id="rId303" Type="http://schemas.openxmlformats.org/officeDocument/2006/relationships/hyperlink" Target="https://s.taobao.com/search?q=%E9%AB%98%E7%BA%A7%E9%87%91%E5%88%9A%E5%B1%8F&amp;js=1&amp;style=list&amp;stats_click=search_radio_all%3A1&amp;initiative_id=staobaoz_20151211&amp;ie=utf8" TargetMode="External"/><Relationship Id="rId545" Type="http://schemas.openxmlformats.org/officeDocument/2006/relationships/hyperlink" Target="http://world.taobao.com/item/522863996797.htm" TargetMode="External"/><Relationship Id="rId302" Type="http://schemas.openxmlformats.org/officeDocument/2006/relationships/hyperlink" Target="http://world.taobao.com/item/44895648806.htm" TargetMode="External"/><Relationship Id="rId544" Type="http://schemas.openxmlformats.org/officeDocument/2006/relationships/hyperlink" Target="https://s.taobao.com/search?q=kase%E5%8D%A1%E8%89%B2+ii%E4%BB%A3%E5%A4%9A%E5%B1%82uv%E9%95%9C&amp;js=1&amp;style=list&amp;stats_click=search_radio_all%3A1&amp;initiative_id=staobaoz_20151211&amp;ie=utf8" TargetMode="External"/><Relationship Id="rId309" Type="http://schemas.openxmlformats.org/officeDocument/2006/relationships/hyperlink" Target="https://s.taobao.com/search?q=%E8%BF%91%E6%91%84%E6%8E%A5%E5%9C%88&amp;js=1&amp;style=list&amp;stats_click=search_radio_all%3A1&amp;initiative_id=staobaoz_20151211&amp;ie=utf8&amp;cps=yes&amp;cat=14" TargetMode="External"/><Relationship Id="rId308" Type="http://schemas.openxmlformats.org/officeDocument/2006/relationships/hyperlink" Target="http://world.taobao.com/item/44895648806.htm" TargetMode="External"/><Relationship Id="rId307" Type="http://schemas.openxmlformats.org/officeDocument/2006/relationships/hyperlink" Target="https://s.taobao.com/search?q=%E8%87%AA%E6%8B%8D%E9%95%9C&amp;js=1&amp;style=list&amp;stats_click=search_radio_all%3A1&amp;initiative_id=staobaoz_20151211&amp;ie=utf8" TargetMode="External"/><Relationship Id="rId549" Type="http://schemas.openxmlformats.org/officeDocument/2006/relationships/hyperlink" Target="http://world.taobao.com/item/36574928690.htm" TargetMode="External"/><Relationship Id="rId306" Type="http://schemas.openxmlformats.org/officeDocument/2006/relationships/hyperlink" Target="http://world.taobao.com/item/522606643900.htm" TargetMode="External"/><Relationship Id="rId548" Type="http://schemas.openxmlformats.org/officeDocument/2006/relationships/hyperlink" Target="https://s.taobao.com/search?q=%E5%8F%98%E8%89%B2%E9%BE%99+TWS+MCUV%E6%BB%A4%E9%95%9C&amp;imgfile=&amp;js=1&amp;stats_click=search_radio_all%3A1&amp;initiative_id=staobaoz_20151213&amp;ie=utf8" TargetMode="External"/><Relationship Id="rId301" Type="http://schemas.openxmlformats.org/officeDocument/2006/relationships/hyperlink" Target="https://s.taobao.com/search?q=%E9%98%B2%E7%88%86%E9%87%91%E5%88%9A%E5%B1%8F&amp;js=1&amp;style=list&amp;stats_click=search_radio_all%3A1&amp;initiative_id=staobaoz_20151211&amp;ie=utf8" TargetMode="External"/><Relationship Id="rId543" Type="http://schemas.openxmlformats.org/officeDocument/2006/relationships/hyperlink" Target="http://world.tmall.com/item/45007891695.htm" TargetMode="External"/><Relationship Id="rId300" Type="http://schemas.openxmlformats.org/officeDocument/2006/relationships/hyperlink" Target="https://item.taobao.com/item.htm?spm=a230r.1.14.45.JooTKV&amp;id=42445756648&amp;ns=1&amp;abbucket=2" TargetMode="External"/><Relationship Id="rId542" Type="http://schemas.openxmlformats.org/officeDocument/2006/relationships/hyperlink" Target="https://s.taobao.com/search?q=%E6%AD%A3%E5%93%81NISI%E8%80%90%E6%96%AF%E5%A4%9A%E5%B1%82UV%E9%95%9C&amp;js=1&amp;style=list&amp;stats_click=search_radio_all%3A1&amp;initiative_id=staobaoz_20151211&amp;ie=utf8" TargetMode="External"/><Relationship Id="rId541" Type="http://schemas.openxmlformats.org/officeDocument/2006/relationships/hyperlink" Target="http://world.tmall.com/item/45007891695.htm" TargetMode="External"/><Relationship Id="rId540" Type="http://schemas.openxmlformats.org/officeDocument/2006/relationships/hyperlink" Target="https://s.taobao.com/search?q=%E6%AD%A3%E5%93%81NISI%E8%80%90%E6%96%AF%E5%8D%95%E5%B1%82UV%E9%95%9C&amp;js=1&amp;style=list&amp;stats_click=search_radio_all%3A1&amp;initiative_id=staobaoz_20151211&amp;ie=utf8" TargetMode="External"/><Relationship Id="rId536" Type="http://schemas.openxmlformats.org/officeDocument/2006/relationships/hyperlink" Target="https://s.taobao.com/search?q=kase%E5%8D%A1%E8%89%B2+ii%E4%BB%A3%E5%8D%95%E5%B1%82uv%E9%95%9C&amp;js=1&amp;style=list&amp;stats_click=search_radio_all%3A1&amp;initiative_id=staobaoz_20151211&amp;ie=utf8" TargetMode="External"/><Relationship Id="rId535" Type="http://schemas.openxmlformats.org/officeDocument/2006/relationships/hyperlink" Target="http://world.tmall.com/item/45007891695.htm" TargetMode="External"/><Relationship Id="rId777" Type="http://schemas.openxmlformats.org/officeDocument/2006/relationships/drawing" Target="../drawings/worksheetdrawing1.xml"/><Relationship Id="rId534" Type="http://schemas.openxmlformats.org/officeDocument/2006/relationships/hyperlink" Target="https://s.taobao.com/search?q=%E7%BB%BF%E5%8F%B6UV%E9%95%9C&amp;js=1&amp;style=list&amp;stats_click=search_radio_all%3A1&amp;initiative_id=staobaoz_20151211&amp;ie=utf8" TargetMode="External"/><Relationship Id="rId776" Type="http://schemas.openxmlformats.org/officeDocument/2006/relationships/hyperlink" Target="https://s.taobao.com/search?q=%E8%85%BE%E9%BE%99%E9%81%AE%E5%85%89%E7%BD%A9&amp;imgfile=&amp;js=1&amp;stats_click=search_radio_all%3A1&amp;initiative_id=staobaoz_20160203&amp;ie=utf8" TargetMode="External"/><Relationship Id="rId533" Type="http://schemas.openxmlformats.org/officeDocument/2006/relationships/hyperlink" Target="http://world.taobao.com/item/41802068265.htm" TargetMode="External"/><Relationship Id="rId775" Type="http://schemas.openxmlformats.org/officeDocument/2006/relationships/hyperlink" Target="https://s.taobao.com/search?q=EW73B%E9%81%AE%E5%85%89%E7%BD%A9&amp;imgfile=&amp;js=1&amp;stats_click=search_radio_all%3A1&amp;initiative_id=staobaoz_20151213&amp;ie=utf8" TargetMode="External"/><Relationship Id="rId539" Type="http://schemas.openxmlformats.org/officeDocument/2006/relationships/hyperlink" Target="http://world.tmall.com/item/45007891695.htm" TargetMode="External"/><Relationship Id="rId538" Type="http://schemas.openxmlformats.org/officeDocument/2006/relationships/hyperlink" Target="https://s.taobao.com/search?q=%E7%BB%BF%E5%8F%B6UV%E9%95%9C&amp;js=1&amp;style=list&amp;stats_click=search_radio_all%3A1&amp;initiative_id=staobaoz_20151211&amp;ie=utf8" TargetMode="External"/><Relationship Id="rId537" Type="http://schemas.openxmlformats.org/officeDocument/2006/relationships/hyperlink" Target="http://world.tmall.com/item/45007891695.htm" TargetMode="External"/><Relationship Id="rId770" Type="http://schemas.openxmlformats.org/officeDocument/2006/relationships/hyperlink" Target="http://world.taobao.com/item/35540978058.htm" TargetMode="External"/><Relationship Id="rId532" Type="http://schemas.openxmlformats.org/officeDocument/2006/relationships/hyperlink" Target="https://s.taobao.com/search?q=%E5%8D%A1%E8%89%B2MCUV&amp;js=1&amp;style=list&amp;stats_click=search_radio_all%3A1&amp;initiative_id=staobaoz_20151211&amp;ie=utf8" TargetMode="External"/><Relationship Id="rId774" Type="http://schemas.openxmlformats.org/officeDocument/2006/relationships/hyperlink" Target="http://world.taobao.com/item/43853759026.htm" TargetMode="External"/><Relationship Id="rId531" Type="http://schemas.openxmlformats.org/officeDocument/2006/relationships/hyperlink" Target="http://world.taobao.com/item/35540978058.htm" TargetMode="External"/><Relationship Id="rId773" Type="http://schemas.openxmlformats.org/officeDocument/2006/relationships/hyperlink" Target="https://s.taobao.com/search?q=EW73B%E9%81%AE%E5%85%89%E7%BD%A9&amp;imgfile=&amp;js=1&amp;stats_click=search_radio_all%3A1&amp;initiative_id=staobaoz_20151213&amp;ie=utf8" TargetMode="External"/><Relationship Id="rId530" Type="http://schemas.openxmlformats.org/officeDocument/2006/relationships/hyperlink" Target="https://s.taobao.com/search?q=%E7%A6%8F%E8%8E%B1%E7%89%B9MCUV&amp;js=1&amp;style=list&amp;stats_click=search_radio_all%3A1&amp;initiative_id=staobaoz_20151211&amp;ie=utf8" TargetMode="External"/><Relationship Id="rId772" Type="http://schemas.openxmlformats.org/officeDocument/2006/relationships/hyperlink" Target="http://world.taobao.com/item/18999829018.htm" TargetMode="External"/><Relationship Id="rId771" Type="http://schemas.openxmlformats.org/officeDocument/2006/relationships/hyperlink" Target="https://s.taobao.com/search?q=%E5%9B%BD%E4%BA%A7%E9%81%AE%E5%85%89%E7%BD%A9&amp;js=1&amp;style=list&amp;stats_click=search_radio_all%3A1&amp;initiative_id=staobaoz_20151211&amp;ie=utf8" TargetMode="External"/><Relationship Id="rId327" Type="http://schemas.openxmlformats.org/officeDocument/2006/relationships/hyperlink" Target="https://s.taobao.com/search?q=%E5%93%81%E8%83%9C%E9%AD%94%E5%B8%83+%E5%93%81%E8%83%9C%E9%95%9C%E5%A4%B4%E7%BA%B8&amp;js=1&amp;style=list&amp;stats_click=search_radio_all%3A1&amp;initiative_id=staobaoz_20151211&amp;ie=utf8" TargetMode="External"/><Relationship Id="rId569" Type="http://schemas.openxmlformats.org/officeDocument/2006/relationships/hyperlink" Target="http://world.taobao.com/item/23969324559.htm" TargetMode="External"/><Relationship Id="rId326" Type="http://schemas.openxmlformats.org/officeDocument/2006/relationships/hyperlink" Target="http://world.taobao.com/item/523084126902.htm" TargetMode="External"/><Relationship Id="rId568" Type="http://schemas.openxmlformats.org/officeDocument/2006/relationships/hyperlink" Target="https://s.taobao.com/search?q=%E4%BD%B3%E8%83%BD%E5%8E%9F%E8%A3%85%E8%B6%85%E8%96%84%E5%A4%9A%E5%B1%82%E9%95%80%E8%86%9CUV%E9%95%9C&amp;js=1&amp;style=list&amp;stats_click=search_radio_all%3A1&amp;initiative_id=staobaoz_20151211&amp;ie=utf8" TargetMode="External"/><Relationship Id="rId325" Type="http://schemas.openxmlformats.org/officeDocument/2006/relationships/hyperlink" Target="https://s.taobao.com/search?q=%E9%95%9C%E5%A4%B4%E7%BA%B8&amp;js=1&amp;style=list&amp;stats_click=search_radio_all%3A1&amp;initiative_id=staobaoz_20151211&amp;ie=utf8&amp;cps=yes&amp;cat=50008090" TargetMode="External"/><Relationship Id="rId567" Type="http://schemas.openxmlformats.org/officeDocument/2006/relationships/hyperlink" Target="http://world.taobao.com/item/23896264169.htm" TargetMode="External"/><Relationship Id="rId324" Type="http://schemas.openxmlformats.org/officeDocument/2006/relationships/hyperlink" Target="http://world.taobao.com/item/43859660891.htm" TargetMode="External"/><Relationship Id="rId566" Type="http://schemas.openxmlformats.org/officeDocument/2006/relationships/hyperlink" Target="https://s.taobao.com/search?q=%E6%96%B0%E5%A2%83%E7%95%8C%E8%B6%85%E8%96%84UV%E9%95%9C&amp;js=1&amp;style=list&amp;stats_click=search_radio_all%3A1&amp;initiative_id=staobaoz_20151211&amp;ie=utf8" TargetMode="External"/><Relationship Id="rId329" Type="http://schemas.openxmlformats.org/officeDocument/2006/relationships/hyperlink" Target="https://s.taobao.com/search?q=%E6%99%AE%E9%80%9A%E9%80%9A%E7%94%A8%E6%BB%A4%E9%95%9C&amp;js=1&amp;style=list&amp;stats_click=search_radio_all%3A1&amp;initiative_id=staobaoz_20151211&amp;ie=utf8" TargetMode="External"/><Relationship Id="rId328" Type="http://schemas.openxmlformats.org/officeDocument/2006/relationships/hyperlink" Target="http://world.taobao.com/item/20167630571.htm" TargetMode="External"/><Relationship Id="rId561" Type="http://schemas.openxmlformats.org/officeDocument/2006/relationships/hyperlink" Target="http://world.taobao.com/item/18820622609.htm" TargetMode="External"/><Relationship Id="rId560" Type="http://schemas.openxmlformats.org/officeDocument/2006/relationships/hyperlink" Target="https://s.taobao.com/search?q=%E8%82%AF%E9%AB%9858mmUV%E9%95%9C&amp;js=1&amp;style=list&amp;stats_click=search_radio_all%3A1&amp;initiative_id=staobaoz_20151211&amp;ie=utf8" TargetMode="External"/><Relationship Id="rId323" Type="http://schemas.openxmlformats.org/officeDocument/2006/relationships/hyperlink" Target="https://s.taobao.com/search?q=%E9%BA%82%E7%9A%AE+%E9%95%9C&amp;imgfile=&amp;js=1&amp;stats_click=search_radio_all%3A1&amp;initiative_id=staobaoz_20160111&amp;ie=utf8" TargetMode="External"/><Relationship Id="rId565" Type="http://schemas.openxmlformats.org/officeDocument/2006/relationships/hyperlink" Target="http://world.taobao.com/item/23896264169.htm" TargetMode="External"/><Relationship Id="rId322" Type="http://schemas.openxmlformats.org/officeDocument/2006/relationships/hyperlink" Target="http://world.taobao.com/item/36574928690.htm" TargetMode="External"/><Relationship Id="rId564" Type="http://schemas.openxmlformats.org/officeDocument/2006/relationships/hyperlink" Target="https://s.taobao.com/search?q=%E6%97%A5%E6%9C%AC%E6%95%B0%E7%A0%81%E5%A4%A7%E5%B8%88%E8%B6%85%E8%96%84%E5%A4%9A%E5%B1%8258MM+UV%E9%95%9C&amp;js=1&amp;style=list&amp;stats_click=search_radio_all%3A1&amp;initiative_id=staobaoz_20151211&amp;ie=utf8" TargetMode="External"/><Relationship Id="rId321" Type="http://schemas.openxmlformats.org/officeDocument/2006/relationships/hyperlink" Target="https://s.taobao.com/search?q=%E6%93%A6%E9%95%9C%E7%BA%B8&amp;js=1&amp;style=list&amp;stats_click=search_radio_all%3A1&amp;initiative_id=staobaoz_20151211&amp;ie=utf8&amp;cps=yes&amp;cat=50008090" TargetMode="External"/><Relationship Id="rId563" Type="http://schemas.openxmlformats.org/officeDocument/2006/relationships/hyperlink" Target="http://world.taobao.com/item/18820622609.htm" TargetMode="External"/><Relationship Id="rId320" Type="http://schemas.openxmlformats.org/officeDocument/2006/relationships/hyperlink" Target="http://world.taobao.com/item/44799639459.htm" TargetMode="External"/><Relationship Id="rId562" Type="http://schemas.openxmlformats.org/officeDocument/2006/relationships/hyperlink" Target="https://s.taobao.com/search?q=%E6%97%A5%E6%9C%AC%E8%82%AF%E9%AB%98%E5%8F%8C%E5%B1%8258MM+UV%E9%95%9C&amp;js=1&amp;style=list&amp;stats_click=search_radio_all%3A1&amp;initiative_id=staobaoz_20151211&amp;ie=utf8" TargetMode="External"/><Relationship Id="rId316" Type="http://schemas.openxmlformats.org/officeDocument/2006/relationships/hyperlink" Target="http://world.taobao.com/item/27462844289.htm?spm=a312a.7700714.0.0.noAj4C" TargetMode="External"/><Relationship Id="rId558" Type="http://schemas.openxmlformats.org/officeDocument/2006/relationships/hyperlink" Target="https://s.taobao.com/search?q=%E4%BA%9A%E6%80%9D%E9%AB%98%E9%80%8F%E5%85%8958mm+UV%E9%95%9C&amp;js=1&amp;style=list&amp;stats_click=search_radio_all%3A1&amp;initiative_id=staobaoz_20151211&amp;ie=utf8" TargetMode="External"/><Relationship Id="rId315" Type="http://schemas.openxmlformats.org/officeDocument/2006/relationships/hyperlink" Target="https://s.taobao.com/search?q=%E8%87%AA%E6%8B%8D%E9%95%9C&amp;imgfile=&amp;js=1&amp;stats_click=search_radio_all%3A1&amp;initiative_id=staobaoz_20151213&amp;ie=utf8&amp;cps=yes&amp;cat=50067157" TargetMode="External"/><Relationship Id="rId557" Type="http://schemas.openxmlformats.org/officeDocument/2006/relationships/hyperlink" Target="http://world.tmall.com/item/37745552927.htm" TargetMode="External"/><Relationship Id="rId314" Type="http://schemas.openxmlformats.org/officeDocument/2006/relationships/hyperlink" Target="http://world.taobao.com/item/522606643900.htm" TargetMode="External"/><Relationship Id="rId556" Type="http://schemas.openxmlformats.org/officeDocument/2006/relationships/hyperlink" Target="https://s.taobao.com/search?q=%E8%82%AF%E9%AB%98UV%E9%95%9C&amp;js=1&amp;style=list&amp;stats_click=search_radio_all%3A1&amp;initiative_id=staobaoz_20151211&amp;ie=utf8&amp;cps=yes&amp;cat=50470004" TargetMode="External"/><Relationship Id="rId313" Type="http://schemas.openxmlformats.org/officeDocument/2006/relationships/hyperlink" Target="https://s.taobao.com/search?q=%E9%95%9C%E5%A4%B4%E7%BB%B3&amp;js=1&amp;style=list&amp;stats_click=search_radio_all%3A1&amp;initiative_id=staobaoz_20151211&amp;ie=utf8&amp;cps=yes&amp;cat=50008090" TargetMode="External"/><Relationship Id="rId555" Type="http://schemas.openxmlformats.org/officeDocument/2006/relationships/hyperlink" Target="http://world.taobao.com/item/44881048637.htm" TargetMode="External"/><Relationship Id="rId319" Type="http://schemas.openxmlformats.org/officeDocument/2006/relationships/hyperlink" Target="https://s.taobao.com/search?q=%E4%B8%93%E4%B8%9A%E6%B8%85%E6%B4%81%E9%95%9C%E5%A4%B4%E7%BA%B8&amp;js=1&amp;style=list&amp;stats_click=search_radio_all%3A1&amp;initiative_id=staobaoz_20151211&amp;ie=utf8&amp;cps=yes&amp;cat=50008090" TargetMode="External"/><Relationship Id="rId318" Type="http://schemas.openxmlformats.org/officeDocument/2006/relationships/hyperlink" Target="http://world.tmall.com/item/23931676362.htm?spm=a312a.7700714.0.0.VDbzGU&amp;sku_properties=5919063:3266779" TargetMode="External"/><Relationship Id="rId317" Type="http://schemas.openxmlformats.org/officeDocument/2006/relationships/hyperlink" Target="https://s.taobao.com/search?q=%E5%93%81%E8%83%9C%E9%95%9C%E5%A4%B4%E7%BA%B8&amp;js=1&amp;style=list&amp;stats_click=search_radio_all%3A1&amp;initiative_id=staobaoz_20151211&amp;ie=utf8&amp;cps=yes&amp;cat=50470004" TargetMode="External"/><Relationship Id="rId559" Type="http://schemas.openxmlformats.org/officeDocument/2006/relationships/hyperlink" Target="http://world.taobao.com/item/523254918792.htm" TargetMode="External"/><Relationship Id="rId550" Type="http://schemas.openxmlformats.org/officeDocument/2006/relationships/hyperlink" Target="https://s.taobao.com/search?q=%E6%97%A5%E6%9C%AC%E5%8E%9F%E8%A3%85kenike%E5%8D%95%E9%9D%A2%E5%A4%9A%E5%B1%82uv%E9%95%9C&amp;js=1&amp;style=list&amp;stats_click=search_radio_all%3A1&amp;initiative_id=staobaoz_20151211&amp;ie=utf8&amp;cps=yes&amp;cat=50470004" TargetMode="External"/><Relationship Id="rId312" Type="http://schemas.openxmlformats.org/officeDocument/2006/relationships/hyperlink" Target="http://world.taobao.com/item/44895648806.htm" TargetMode="External"/><Relationship Id="rId554" Type="http://schemas.openxmlformats.org/officeDocument/2006/relationships/hyperlink" Target="https://s.taobao.com/search?q=kenike+SMC+uv%E9%95%9C&amp;imgfile=&amp;js=1&amp;stats_click=search_radio_all%3A1&amp;initiative_id=staobaoz_20160126&amp;ie=utf8" TargetMode="External"/><Relationship Id="rId311" Type="http://schemas.openxmlformats.org/officeDocument/2006/relationships/hyperlink" Target="https://s.taobao.com/search?q=%E7%BB%BF%E5%8F%B6%E8%BF%91%E6%91%84%E9%95%9C&amp;js=1&amp;style=list&amp;stats_click=search_radio_all%3A1&amp;initiative_id=staobaoz_20151211&amp;ie=utf8" TargetMode="External"/><Relationship Id="rId553" Type="http://schemas.openxmlformats.org/officeDocument/2006/relationships/hyperlink" Target="http://world.taobao.com/item/36574928690.htm" TargetMode="External"/><Relationship Id="rId310" Type="http://schemas.openxmlformats.org/officeDocument/2006/relationships/hyperlink" Target="http://world.taobao.com/item/19999809846.htm" TargetMode="External"/><Relationship Id="rId552" Type="http://schemas.openxmlformats.org/officeDocument/2006/relationships/hyperlink" Target="https://s.taobao.com/search?q=62mm+UV%E9%95%9C&amp;js=1&amp;style=list&amp;stats_click=search_radio_all%3A1&amp;initiative_id=staobaoz_20151211&amp;ie=utf8&amp;cps=yes&amp;cat=50470004" TargetMode="External"/><Relationship Id="rId551" Type="http://schemas.openxmlformats.org/officeDocument/2006/relationships/hyperlink" Target="http://world.tmall.com/item/18049170006.htm" TargetMode="External"/><Relationship Id="rId297" Type="http://schemas.openxmlformats.org/officeDocument/2006/relationships/hyperlink" Target="https://s.taobao.com/search?q=%E5%9F%BA%E7%A1%80%E5%85%A5%E9%97%A8%E4%B9%A6&amp;js=1&amp;style=list&amp;stats_click=search_radio_all%3A1&amp;initiative_id=staobaoz_20151211&amp;ie=utf8" TargetMode="External"/><Relationship Id="rId296" Type="http://schemas.openxmlformats.org/officeDocument/2006/relationships/hyperlink" Target="http://world.taobao.com/item/43736454825.htm" TargetMode="External"/><Relationship Id="rId295" Type="http://schemas.openxmlformats.org/officeDocument/2006/relationships/hyperlink" Target="https://s.taobao.com/search?q=%E3%80%8A%E5%85%A5%E9%97%A8%E6%91%84%E5%BD%B1%E4%B9%A6%E3%80%8B%E7%BA%B8%E8%B4%A8%E4%B9%A6%E4%B8%80%E6%9C%AC&amp;js=1&amp;style=list&amp;stats_click=search_radio_all%3A1&amp;initiative_id=staobaoz_20151211&amp;ie=utf8" TargetMode="External"/><Relationship Id="rId294" Type="http://schemas.openxmlformats.org/officeDocument/2006/relationships/hyperlink" Target="http://world.taobao.com/item/19999809846.htm" TargetMode="External"/><Relationship Id="rId299" Type="http://schemas.openxmlformats.org/officeDocument/2006/relationships/hyperlink" Target="https://s.taobao.com/search?q=%E4%BD%B3%E8%83%BD%E9%87%91%E5%88%9A%E5%B1%8F&amp;js=1&amp;style=list&amp;stats_click=search_radio_all%3A1&amp;initiative_id=staobaoz_20151211&amp;ie=utf8" TargetMode="External"/><Relationship Id="rId298" Type="http://schemas.openxmlformats.org/officeDocument/2006/relationships/hyperlink" Target="https://item.taobao.com/item.htm?spm=a230r.1.14.47.D7usJI&amp;id=45211183332&amp;ns=1&amp;abbucket=3" TargetMode="External"/><Relationship Id="rId271" Type="http://schemas.openxmlformats.org/officeDocument/2006/relationships/hyperlink" Target="https://s.taobao.com/search?q=%E9%95%9C%E5%A4%B4%E7%AC%94&amp;js=1&amp;style=list&amp;stats_click=search_radio_all%3A1&amp;initiative_id=staobaoz_20151211&amp;ie=utf8" TargetMode="External"/><Relationship Id="rId270" Type="http://schemas.openxmlformats.org/officeDocument/2006/relationships/hyperlink" Target="https://item.taobao.com/item.htm?spm=a230r.1.14.47.D7usJI&amp;id=45211183332&amp;ns=1&amp;abbucket=3" TargetMode="External"/><Relationship Id="rId269" Type="http://schemas.openxmlformats.org/officeDocument/2006/relationships/hyperlink" Target="https://s.taobao.com/search?q=%E4%B8%AD%E7%81%B0%E9%95%9C&amp;js=1&amp;style=list&amp;stats_click=search_radio_all%3A1&amp;initiative_id=staobaoz_20151211&amp;ie=utf8" TargetMode="External"/><Relationship Id="rId264" Type="http://schemas.openxmlformats.org/officeDocument/2006/relationships/hyperlink" Target="https://detail.tmall.com/item.htm?spm=a230r.1.14.3.57ZLrH&amp;id=45126747218&amp;cm_id=140105335569ed55e27b&amp;abbucket=5&amp;sku_properties=5919063:6536025" TargetMode="External"/><Relationship Id="rId263" Type="http://schemas.openxmlformats.org/officeDocument/2006/relationships/hyperlink" Target="https://s.taobao.com/search?q=EOS%E6%95%B0%E7%A0%81%E8%A7%A3%E5%86%B3%E6%96%B9%E6%A1%88%E5%85%89%E7%9B%98&amp;js=1&amp;style=list&amp;stats_click=search_radio_all%3A1&amp;initiative_id=staobaoz_20151211&amp;ie=utf8" TargetMode="External"/><Relationship Id="rId262" Type="http://schemas.openxmlformats.org/officeDocument/2006/relationships/hyperlink" Target="https://detail.tmall.com/item.htm?spm=a230r.1.14.15.57ZLrH&amp;id=44848285990&amp;cm_id=140105335569ed55e27b&amp;abbucket=5&amp;skuId=82840486712" TargetMode="External"/><Relationship Id="rId261" Type="http://schemas.openxmlformats.org/officeDocument/2006/relationships/hyperlink" Target="https://s.taobao.com/search?q=%E7%BB%BF%E5%8F%B6%E6%98%9F%E5%85%89%E9%95%9C&amp;js=1&amp;style=list&amp;stats_click=search_radio_all%3A1&amp;initiative_id=staobaoz_20151211&amp;ie=utf8" TargetMode="External"/><Relationship Id="rId268" Type="http://schemas.openxmlformats.org/officeDocument/2006/relationships/hyperlink" Target="https://item.taobao.com/item.htm?spm=a230r.1.14.27.57ZLrH&amp;id=522137161830&amp;ns=1&amp;abbucket=5" TargetMode="External"/><Relationship Id="rId267" Type="http://schemas.openxmlformats.org/officeDocument/2006/relationships/hyperlink" Target="https://s.taobao.com/search?q=%E4%BB%B7%E5%80%BC100%E5%85%83%EF%BC%88600%E5%88%86%E9%92%9F%EF%BC%89%E5%BE%AE%E4%BC%9A%E8%AF%9D%E8%B4%B9&amp;js=1&amp;style=list&amp;stats_click=search_radio_all%3A1&amp;initiative_id=staobaoz_20151211&amp;ie=utf8" TargetMode="External"/><Relationship Id="rId266" Type="http://schemas.openxmlformats.org/officeDocument/2006/relationships/hyperlink" Target="https://item.taobao.com/item.htm?spm=a230r.1.14.27.57ZLrH&amp;id=522137161830&amp;ns=1&amp;abbucket=5" TargetMode="External"/><Relationship Id="rId265" Type="http://schemas.openxmlformats.org/officeDocument/2006/relationships/hyperlink" Target="https://s.taobao.com/search?q=%E6%9C%BA%E8%BA%AB%E7%9B%96&amp;js=1&amp;style=list&amp;stats_click=search_radio_all%3A1&amp;initiative_id=staobaoz_20151211&amp;ie=utf8&amp;cps=yes&amp;cat=14" TargetMode="External"/><Relationship Id="rId260" Type="http://schemas.openxmlformats.org/officeDocument/2006/relationships/hyperlink" Target="http://world.taobao.com/item/43168072227.htm" TargetMode="External"/><Relationship Id="rId259" Type="http://schemas.openxmlformats.org/officeDocument/2006/relationships/hyperlink" Target="https://s.taobao.com/search?q=%E5%8D%93%E7%BE%8E8%E7%BA%BF%E6%98%9F%E5%85%89%E9%95%9C&amp;js=1&amp;style=list&amp;stats_click=search_radio_all%3A1&amp;initiative_id=staobaoz_20151211&amp;ie=utf8&amp;cps=yes&amp;cat=50008090" TargetMode="External"/><Relationship Id="rId258" Type="http://schemas.openxmlformats.org/officeDocument/2006/relationships/hyperlink" Target="http://world.taobao.com/item/42681494957.htm" TargetMode="External"/><Relationship Id="rId253" Type="http://schemas.openxmlformats.org/officeDocument/2006/relationships/hyperlink" Target="http://world.tmall.com/item/44231886556.htm" TargetMode="External"/><Relationship Id="rId495" Type="http://schemas.openxmlformats.org/officeDocument/2006/relationships/hyperlink" Target="https://s.taobao.com/search?q=%E7%83%AD%E9%9D%B4%E6%B0%B4%E5%B9%B3%E4%BB%AA&amp;js=1&amp;style=list&amp;stats_click=search_radio_all%3A1&amp;initiative_id=staobaoz_20151211&amp;ie=utf8" TargetMode="External"/><Relationship Id="rId252" Type="http://schemas.openxmlformats.org/officeDocument/2006/relationships/hyperlink" Target="http://world.taobao.com/item/16831203027.htm" TargetMode="External"/><Relationship Id="rId494" Type="http://schemas.openxmlformats.org/officeDocument/2006/relationships/hyperlink" Target="https://item.taobao.com/item.htm?spm=a230r.1.14.47.D7usJI&amp;id=45211183332&amp;ns=1&amp;abbucket=3" TargetMode="External"/><Relationship Id="rId251" Type="http://schemas.openxmlformats.org/officeDocument/2006/relationships/hyperlink" Target="http://world.taobao.com/item/40148868087.htm" TargetMode="External"/><Relationship Id="rId493" Type="http://schemas.openxmlformats.org/officeDocument/2006/relationships/hyperlink" Target="https://s.taobao.com/search?q=%E6%B0%B4%E5%B9%B3%E4%BB%AA&amp;js=1&amp;style=list&amp;stats_click=search_radio_all%3A1&amp;initiative_id=staobaoz_20151211&amp;ie=utf8" TargetMode="External"/><Relationship Id="rId250" Type="http://schemas.openxmlformats.org/officeDocument/2006/relationships/hyperlink" Target="http://world.taobao.com/item/23896264169.htm" TargetMode="External"/><Relationship Id="rId492" Type="http://schemas.openxmlformats.org/officeDocument/2006/relationships/hyperlink" Target="https://detail.tmall.com/item.htm?spm=a230r.1.14.15.57ZLrH&amp;id=44848285990&amp;cm_id=140105335569ed55e27b&amp;abbucket=5&amp;skuId=82840486718" TargetMode="External"/><Relationship Id="rId257" Type="http://schemas.openxmlformats.org/officeDocument/2006/relationships/hyperlink" Target="https://s.taobao.com/search?q=%E8%89%BE%E8%92%99%E6%98%9F%E5%85%89%E9%95%9C&amp;js=1&amp;style=list&amp;stats_click=search_radio_all%3A1&amp;initiative_id=staobaoz_20151211&amp;ie=utf8" TargetMode="External"/><Relationship Id="rId499" Type="http://schemas.openxmlformats.org/officeDocument/2006/relationships/hyperlink" Target="https://s.taobao.com/search?q=4S%E6%91%84%E5%BD%B1%E5%A4%A7%E5%B8%88%E5%A5%97%E8%A3%85&amp;js=1&amp;style=list&amp;stats_click=search_radio_all%3A1&amp;initiative_id=staobaoz_20151211&amp;ie=utf8" TargetMode="External"/><Relationship Id="rId256" Type="http://schemas.openxmlformats.org/officeDocument/2006/relationships/hyperlink" Target="https://item.taobao.com/item.htm?spm=a230r.1.14.45.JooTKV&amp;id=42445756648&amp;ns=1&amp;abbucket=2" TargetMode="External"/><Relationship Id="rId498" Type="http://schemas.openxmlformats.org/officeDocument/2006/relationships/hyperlink" Target="https://detail.tmall.com/item.htm?spm=a220o.1000855.0.da321h.j7h6ds&amp;id=44878368096&amp;skuId=99988956126" TargetMode="External"/><Relationship Id="rId255" Type="http://schemas.openxmlformats.org/officeDocument/2006/relationships/hyperlink" Target="https://s.taobao.com/search?q=%E6%98%9F%E5%85%89%E9%95%9C&amp;js=1&amp;style=list&amp;stats_click=search_radio_all%3A1&amp;initiative_id=staobaoz_20151211&amp;ie=utf8&amp;cps=yes&amp;cat=14" TargetMode="External"/><Relationship Id="rId497" Type="http://schemas.openxmlformats.org/officeDocument/2006/relationships/hyperlink" Target="https://s.taobao.com/search?q=%E4%B8%93%E7%94%A8%E7%83%AD%E9%9D%B4%E7%9B%96&amp;js=1&amp;style=list&amp;stats_click=search_radio_all%3A1&amp;initiative_id=staobaoz_20151211&amp;ie=utf8&amp;cps=yes&amp;cat=50008090" TargetMode="External"/><Relationship Id="rId254" Type="http://schemas.openxmlformats.org/officeDocument/2006/relationships/hyperlink" Target="https://item.taobao.com/item.htm?spm=a230r.1.14.27.57ZLrH&amp;id=522137161830&amp;ns=1&amp;abbucket=5" TargetMode="External"/><Relationship Id="rId496" Type="http://schemas.openxmlformats.org/officeDocument/2006/relationships/hyperlink" Target="http://world.taobao.com/item/24596036343.htm" TargetMode="External"/><Relationship Id="rId293" Type="http://schemas.openxmlformats.org/officeDocument/2006/relationships/hyperlink" Target="https://s.taobao.com/search?q=%E4%B8%93%E4%B8%9A%E4%B8%93%E7%94%A8%E7%94%B5%E5%AD%90%E7%89%88%E5%9F%B9%E8%AE%AD%E6%95%99%E6%9D%90&amp;js=1&amp;style=list&amp;stats_click=search_radio_all%3A1&amp;initiative_id=staobaoz_20151211&amp;ie=utf8" TargetMode="External"/><Relationship Id="rId292" Type="http://schemas.openxmlformats.org/officeDocument/2006/relationships/hyperlink" Target="http://world.taobao.com/item/19999809846.htm" TargetMode="External"/><Relationship Id="rId291" Type="http://schemas.openxmlformats.org/officeDocument/2006/relationships/hyperlink" Target="https://s.taobao.com/search?q=%E7%94%B5%E5%AD%90%E7%89%88%E6%91%84%E5%BD%B1%E5%9F%BA%E7%A1%80%E4%B8%8E%E5%85%A5%E9%97%A8%E4%B9%A6&amp;js=1&amp;style=list&amp;stats_click=search_radio_all%3A1&amp;initiative_id=staobaoz_20151211&amp;ie=utf8" TargetMode="External"/><Relationship Id="rId290" Type="http://schemas.openxmlformats.org/officeDocument/2006/relationships/hyperlink" Target="http://world.taobao.com/item/522610228084.htm" TargetMode="External"/><Relationship Id="rId286" Type="http://schemas.openxmlformats.org/officeDocument/2006/relationships/hyperlink" Target="https://detail.tmall.com/item.htm?spm=a230r.1.14.15.57ZLrH&amp;id=44848285990&amp;cm_id=140105335569ed55e27b&amp;abbucket=5&amp;skuId=82840486715" TargetMode="External"/><Relationship Id="rId285" Type="http://schemas.openxmlformats.org/officeDocument/2006/relationships/hyperlink" Target="https://s.taobao.com/search?q=%E6%91%84%E5%BD%B1%E6%95%99%E6%9D%90&amp;js=1&amp;style=list&amp;stats_click=search_radio_all%3A1&amp;initiative_id=staobaoz_20151211&amp;ie=utf8" TargetMode="External"/><Relationship Id="rId284" Type="http://schemas.openxmlformats.org/officeDocument/2006/relationships/hyperlink" Target="https://item.taobao.com/item.htm?spm=a230r.1.14.53.57ZLrH&amp;id=522606643900&amp;ns=1&amp;abbucket=11" TargetMode="External"/><Relationship Id="rId283" Type="http://schemas.openxmlformats.org/officeDocument/2006/relationships/hyperlink" Target="https://s.taobao.com/search?q=%E8%9A%82%E8%9A%81%E5%8E%9F%E5%88%9B%E5%A4%A7%E7%99%BD%E8%AF%9D%E6%95%99%E7%A8%8B2.0&amp;js=1&amp;style=list&amp;stats_click=search_radio_all%3A1&amp;initiative_id=staobaoz_20151211&amp;ie=utf8" TargetMode="External"/><Relationship Id="rId289" Type="http://schemas.openxmlformats.org/officeDocument/2006/relationships/hyperlink" Target="https://s.taobao.com/search?q=%E7%94%B5%E5%AD%90%E7%89%88%E6%91%84%E5%BD%B1%E5%9F%B9%E8%AE%AD%E6%95%99%E6%9D%90&amp;js=1&amp;style=list&amp;stats_click=search_radio_all%3A1&amp;initiative_id=staobaoz_20151211&amp;ie=utf8" TargetMode="External"/><Relationship Id="rId288" Type="http://schemas.openxmlformats.org/officeDocument/2006/relationships/hyperlink" Target="http://world.taobao.com/item/522610228084.htm" TargetMode="External"/><Relationship Id="rId287" Type="http://schemas.openxmlformats.org/officeDocument/2006/relationships/hyperlink" Target="https://s.taobao.com/search?q=%E4%BD%B3%E8%83%BD%E5%9B%AD%E5%9C%B0%E5%AD%A3%E5%88%8A&amp;js=1&amp;style=list&amp;stats_click=search_radio_all%3A1&amp;initiative_id=staobaoz_20151211&amp;ie=utf8" TargetMode="External"/><Relationship Id="rId282" Type="http://schemas.openxmlformats.org/officeDocument/2006/relationships/hyperlink" Target="https://detail.tmall.com/item.htm?spm=a230r.1.14.3.57ZLrH&amp;id=45126747218&amp;cm_id=140105335569ed55e27b&amp;abbucket=5&amp;sku_properties=5919063:6536025" TargetMode="External"/><Relationship Id="rId281" Type="http://schemas.openxmlformats.org/officeDocument/2006/relationships/hyperlink" Target="https://s.taobao.com/search?q=%E9%95%9C%E5%A4%B4%E6%B8%85%E6%B4%81%E7%AC%94&amp;js=1&amp;style=list&amp;stats_click=search_radio_all%3A1&amp;initiative_id=staobaoz_20151211&amp;ie=utf8" TargetMode="External"/><Relationship Id="rId280" Type="http://schemas.openxmlformats.org/officeDocument/2006/relationships/hyperlink" Target="https://item.taobao.com/item.htm?spm=a230r.1.14.49.rC1TEB&amp;id=43474381580&amp;ns=1&amp;abbucket=28" TargetMode="External"/><Relationship Id="rId275" Type="http://schemas.openxmlformats.org/officeDocument/2006/relationships/hyperlink" Target="https://s.taobao.com/search?q=%E6%B8%85%E6%B4%81%E7%AC%94&amp;js=1&amp;style=list&amp;stats_click=search_radio_all%3A1&amp;initiative_id=staobaoz_20151211&amp;ie=utf8&amp;cps=yes&amp;cat=50008090" TargetMode="External"/><Relationship Id="rId274" Type="http://schemas.openxmlformats.org/officeDocument/2006/relationships/hyperlink" Target="http://world.taobao.com/item/35674260254.htm" TargetMode="External"/><Relationship Id="rId273" Type="http://schemas.openxmlformats.org/officeDocument/2006/relationships/hyperlink" Target="https://s.taobao.com/search?q=nisi%E6%AD%A3%E5%93%81%E8%80%90%E5%8F%B8%E9%95%9C%E5%A4%B4%E7%AC%94&amp;js=1&amp;style=list&amp;stats_click=search_radio_all%3A1&amp;initiative_id=staobaoz_20151211&amp;ie=utf8" TargetMode="External"/><Relationship Id="rId272" Type="http://schemas.openxmlformats.org/officeDocument/2006/relationships/hyperlink" Target="http://world.tmall.com/item/44843925113.htm" TargetMode="External"/><Relationship Id="rId279" Type="http://schemas.openxmlformats.org/officeDocument/2006/relationships/hyperlink" Target="https://s.taobao.com/search?q=%E5%9B%BD%E9%99%85%E9%80%9A%E4%B8%93%E4%B8%9A%E9%95%9C%E5%A4%B4%E7%AC%94&amp;js=1&amp;style=list&amp;stats_click=search_radio_all%3A1&amp;initiative_id=staobaoz_20151211&amp;ie=utf8" TargetMode="External"/><Relationship Id="rId278" Type="http://schemas.openxmlformats.org/officeDocument/2006/relationships/hyperlink" Target="http://world.taobao.com/item/24596036343.htm" TargetMode="External"/><Relationship Id="rId277" Type="http://schemas.openxmlformats.org/officeDocument/2006/relationships/hyperlink" Target="https://s.taobao.com/search?q=%E9%AB%98%E7%BA%A7%E6%B8%85%E6%B4%81%E7%AC%94&amp;js=1&amp;style=list&amp;stats_click=search_radio_all%3A1&amp;initiative_id=staobaoz_20151211&amp;ie=utf8" TargetMode="External"/><Relationship Id="rId276" Type="http://schemas.openxmlformats.org/officeDocument/2006/relationships/hyperlink" Target="http://world.taobao.com/item/43859660891.htm" TargetMode="External"/><Relationship Id="rId629" Type="http://schemas.openxmlformats.org/officeDocument/2006/relationships/hyperlink" Target="http://world.tmall.com/item/23931676362.htm?spm=a312a.7700714.0.0.VDbzGU&amp;sku_properties=5919063:3266779" TargetMode="External"/><Relationship Id="rId624" Type="http://schemas.openxmlformats.org/officeDocument/2006/relationships/hyperlink" Target="https://s.taobao.com/search?q=%E4%BD%B3%E8%83%BD%E5%8D%95%E5%8F%8D%E9%98%B2%E9%9B%A8%E5%8D%95%E8%82%A9%E6%91%84%E5%BD%B1%E5%8C%85&amp;js=1&amp;style=list&amp;stats_click=search_radio_all%3A1&amp;initiative_id=staobaoz_20151211&amp;ie=utf8" TargetMode="External"/><Relationship Id="rId623" Type="http://schemas.openxmlformats.org/officeDocument/2006/relationships/hyperlink" Target="https://item.taobao.com/item.htm?spm=a230r.1.14.47.D7usJI&amp;id=45211183332&amp;ns=1&amp;abbucket=3" TargetMode="External"/><Relationship Id="rId622" Type="http://schemas.openxmlformats.org/officeDocument/2006/relationships/hyperlink" Target="https://s.taobao.com/search?q=EOS%E4%B8%93%E4%B8%9A%E5%AE%9A%E5%88%B6%E7%9B%B8%E6%9C%BA%E5%8C%85&amp;js=1&amp;style=list&amp;stats_click=search_radio_all%3A1&amp;initiative_id=staobaoz_20151211&amp;ie=utf8" TargetMode="External"/><Relationship Id="rId621" Type="http://schemas.openxmlformats.org/officeDocument/2006/relationships/hyperlink" Target="https://detail.tmall.com/item.htm?spm=a230r.1.14.15.57ZLrH&amp;id=44848285990&amp;cm_id=140105335569ed55e27b&amp;abbucket=5&amp;skuId=82840486713" TargetMode="External"/><Relationship Id="rId628" Type="http://schemas.openxmlformats.org/officeDocument/2006/relationships/hyperlink" Target="https://s.taobao.com/search?q=%E5%8D%95%E5%8F%8D%E4%B8%93%E4%B8%9A%E7%9B%B8%E6%9C%BA%E5%8C%85&amp;js=1&amp;style=list&amp;stats_click=search_radio_all%3A1&amp;initiative_id=staobaoz_20151211&amp;ie=utf8" TargetMode="External"/><Relationship Id="rId627" Type="http://schemas.openxmlformats.org/officeDocument/2006/relationships/hyperlink" Target="http://world.taobao.com/item/43859660891.htm" TargetMode="External"/><Relationship Id="rId626" Type="http://schemas.openxmlformats.org/officeDocument/2006/relationships/hyperlink" Target="https://s.taobao.com/search?q=%E4%BD%B3%E8%83%BD%E7%BB%8F%E5%85%B8%E5%8D%95%E5%8F%8D%E6%91%84%E5%BD%B1%E5%8C%85&amp;js=1&amp;style=list&amp;stats_click=search_radio_all%3A1&amp;initiative_id=staobaoz_20151211&amp;ie=utf8&amp;cps=yes&amp;cat=50008090" TargetMode="External"/><Relationship Id="rId625" Type="http://schemas.openxmlformats.org/officeDocument/2006/relationships/hyperlink" Target="https://item.taobao.com/item.htm?spm=a230r.1.14.47.D7usJI&amp;id=45211183332&amp;ns=1&amp;abbucket=3" TargetMode="External"/><Relationship Id="rId620" Type="http://schemas.openxmlformats.org/officeDocument/2006/relationships/hyperlink" Target="https://s.taobao.com/search?q=%E5%8D%A1%E5%A1%94DB452%E7%9B%B8%E6%9C%BA%E5%8C%85%EF%BC%88%E5%A4%9A%E9%95%9C%E5%A4%B4%E4%B8%93%E7%94%A8%EF%BC%89&amp;js=1&amp;style=list&amp;stats_click=search_radio_all%3A1&amp;initiative_id=staobaoz_20151211&amp;ie=utf8" TargetMode="External"/><Relationship Id="rId619" Type="http://schemas.openxmlformats.org/officeDocument/2006/relationships/hyperlink" Target="https://item.taobao.com/item.htm?spm=a230r.1.14.27.57ZLrH&amp;id=522137161830&amp;ns=1&amp;abbucket=5" TargetMode="External"/><Relationship Id="rId618" Type="http://schemas.openxmlformats.org/officeDocument/2006/relationships/hyperlink" Target="https://s.taobao.com/search?q=%E5%8D%A1%E5%A1%9412DL%E7%9B%B8%E6%9C%BA%E5%8C%85%EF%BC%88%E5%8D%95%E9%95%9C%E5%A4%B4%E4%B8%93%E7%94%A8%EF%BC%89&amp;js=1&amp;style=list&amp;stats_click=search_radio_all%3A1&amp;initiative_id=staobaoz_20151211&amp;ie=utf8" TargetMode="External"/><Relationship Id="rId613" Type="http://schemas.openxmlformats.org/officeDocument/2006/relationships/hyperlink" Target="http://world.taobao.com/item/23896264169.htm" TargetMode="External"/><Relationship Id="rId612" Type="http://schemas.openxmlformats.org/officeDocument/2006/relationships/hyperlink" Target="https://s.taobao.com/search?q=%E9%A9%AC%E7%94%B0%E7%9C%9F%E7%9A%AE%E6%89%8B%E8%85%95%E5%B8%A6&amp;js=1&amp;style=list&amp;stats_click=search_radio_all%3A1&amp;initiative_id=staobaoz_20151211&amp;ie=utf8&amp;cps=yes&amp;cat=50008090" TargetMode="External"/><Relationship Id="rId611" Type="http://schemas.openxmlformats.org/officeDocument/2006/relationships/hyperlink" Target="https://item.taobao.com/item.htm?spm=a230r.1.14.53.57ZLrH&amp;id=522606643900&amp;ns=1&amp;abbucket=14" TargetMode="External"/><Relationship Id="rId610" Type="http://schemas.openxmlformats.org/officeDocument/2006/relationships/hyperlink" Target="https://s.taobao.com/search?q=%E6%89%8B%E8%85%95%E5%B8%A6&amp;js=1&amp;style=list&amp;stats_click=search_radio_all%3A1&amp;initiative_id=staobaoz_20151211&amp;ie=utf8&amp;cps=yes&amp;cat=50470004" TargetMode="External"/><Relationship Id="rId617" Type="http://schemas.openxmlformats.org/officeDocument/2006/relationships/hyperlink" Target="https://item.taobao.com/item.htm?spm=a230r.1.14.27.57ZLrH&amp;id=522137161830&amp;ns=1&amp;abbucket=5" TargetMode="External"/><Relationship Id="rId616" Type="http://schemas.openxmlformats.org/officeDocument/2006/relationships/hyperlink" Target="https://s.taobao.com/search?q=%E5%BE%AE%E8%B7%9D%E9%95%9C&amp;js=1&amp;style=list&amp;stats_click=search_radio_all%3A1&amp;initiative_id=staobaoz_20151211&amp;ie=utf8&amp;cps=yes&amp;cat=50008090" TargetMode="External"/><Relationship Id="rId615" Type="http://schemas.openxmlformats.org/officeDocument/2006/relationships/hyperlink" Target="https://item.taobao.com/item.htm?spm=a230r.1.14.27.57ZLrH&amp;id=522137161830&amp;ns=1&amp;abbucket=5" TargetMode="External"/><Relationship Id="rId614" Type="http://schemas.openxmlformats.org/officeDocument/2006/relationships/hyperlink" Target="https://s.taobao.com/search?q=%E4%BD%B3%E8%83%BD%E6%89%8B%E8%85%95%E5%B8%A6&amp;js=1&amp;style=list&amp;stats_click=search_radio_all%3A1&amp;initiative_id=staobaoz_20151211&amp;ie=utf8&amp;cps=yes&amp;cat=50470004" TargetMode="External"/><Relationship Id="rId409" Type="http://schemas.openxmlformats.org/officeDocument/2006/relationships/hyperlink" Target="https://s.taobao.com/search?q=%E6%B8%85%E6%B4%81%E8%86%9C%E5%B8%83&amp;js=1&amp;style=list&amp;stats_click=search_radio_all%3A1&amp;initiative_id=staobaoz_20151211&amp;ie=utf8&amp;cps=yes&amp;cat=50008090" TargetMode="External"/><Relationship Id="rId404" Type="http://schemas.openxmlformats.org/officeDocument/2006/relationships/hyperlink" Target="http://world.taobao.com/item/43859660891.htm" TargetMode="External"/><Relationship Id="rId646" Type="http://schemas.openxmlformats.org/officeDocument/2006/relationships/hyperlink" Target="https://s.taobao.com/search?q=%E4%BD%B3%E8%83%BDB86%E5%8D%95%E5%8F%8D%E5%8C%85&amp;js=1&amp;style=list&amp;stats_click=search_radio_all%3A1&amp;initiative_id=staobaoz_20151211&amp;ie=utf8" TargetMode="External"/><Relationship Id="rId403" Type="http://schemas.openxmlformats.org/officeDocument/2006/relationships/hyperlink" Target="https://s.taobao.com/search?q=%E6%B0%94%E5%90%B9&amp;js=1&amp;style=list&amp;stats_click=search_radio_all%3A1&amp;initiative_id=staobaoz_20151211&amp;ie=utf8&amp;cps=yes&amp;cat=50008090" TargetMode="External"/><Relationship Id="rId645" Type="http://schemas.openxmlformats.org/officeDocument/2006/relationships/hyperlink" Target="https://item.taobao.com/item.htm?spm=a230r.1.14.53.57ZLrH&amp;id=522606643900&amp;ns=1&amp;abbucket=21" TargetMode="External"/><Relationship Id="rId402" Type="http://schemas.openxmlformats.org/officeDocument/2006/relationships/hyperlink" Target="https://item.taobao.com/item.htm?spm=a230r.1.14.47.D7usJI&amp;id=45211183332&amp;ns=1&amp;abbucket=3" TargetMode="External"/><Relationship Id="rId644" Type="http://schemas.openxmlformats.org/officeDocument/2006/relationships/hyperlink" Target="https://s.taobao.com/search?q=%E5%8D%95%E5%8F%8D%E4%B8%93%E7%94%A8%E5%8D%95%E8%82%A9%E5%8C%85&amp;js=1&amp;style=list&amp;stats_click=search_radio_all%3A1&amp;initiative_id=staobaoz_20151211&amp;ie=utf8&amp;cps=yes&amp;cat=50008090" TargetMode="External"/><Relationship Id="rId401" Type="http://schemas.openxmlformats.org/officeDocument/2006/relationships/hyperlink" Target="https://s.taobao.com/search?q=%E5%BE%B7%E5%9B%BD%E7%88%B1%E4%B8%BD%E6%B0%94%E5%90%B9&amp;js=1&amp;style=list&amp;stats_click=search_radio_all%3A1&amp;initiative_id=staobaoz_20151211&amp;ie=utf8" TargetMode="External"/><Relationship Id="rId643" Type="http://schemas.openxmlformats.org/officeDocument/2006/relationships/hyperlink" Target="http://world.tmall.com/item/45004671341.htm" TargetMode="External"/><Relationship Id="rId408" Type="http://schemas.openxmlformats.org/officeDocument/2006/relationships/hyperlink" Target="http://world.tmall.com/item/45837345735.htm" TargetMode="External"/><Relationship Id="rId407" Type="http://schemas.openxmlformats.org/officeDocument/2006/relationships/hyperlink" Target="https://s.taobao.com/search?q=%E6%B8%85%E6%B4%81%E5%A5%97%E8%A3%85&amp;js=1&amp;style=list&amp;stats_click=search_radio_all%3A1&amp;initiative_id=staobaoz_20151211&amp;ie=utf8&amp;cps=yes&amp;cat=50008090" TargetMode="External"/><Relationship Id="rId649" Type="http://schemas.openxmlformats.org/officeDocument/2006/relationships/hyperlink" Target="https://detail.tmall.com/item.htm?spm=a1z10.1-b.w9226568-9716460539.27.RzH6RS&amp;id=44843925113&amp;skuId=83007665794" TargetMode="External"/><Relationship Id="rId406" Type="http://schemas.openxmlformats.org/officeDocument/2006/relationships/hyperlink" Target="https://detail.tmall.com/item.htm?spm=a230r.1.14.15.57ZLrH&amp;id=44848285990&amp;cm_id=140105335569ed55e27b&amp;abbucket=5&amp;skuId=82840486722" TargetMode="External"/><Relationship Id="rId648" Type="http://schemas.openxmlformats.org/officeDocument/2006/relationships/hyperlink" Target="https://s.taobao.com/search?q=%E8%90%8C%E8%90%8C%E6%80%AAEOS%E6%97%B6%E5%B0%9A%E5%8D%95%E8%82%A9%E6%91%84%E5%BD%B1%E5%8C%85&amp;js=1&amp;style=list&amp;stats_click=search_radio_all%3A1&amp;initiative_id=staobaoz_20151211&amp;ie=utf8" TargetMode="External"/><Relationship Id="rId405" Type="http://schemas.openxmlformats.org/officeDocument/2006/relationships/hyperlink" Target="https://s.taobao.com/search?q=%E5%A4%A7%E5%8F%B7%E6%B0%94%E5%90%B9&amp;js=1&amp;style=list&amp;stats_click=search_radio_all%3A1&amp;initiative_id=staobaoz_20151211&amp;ie=utf8&amp;cps=yes&amp;cat=50008090" TargetMode="External"/><Relationship Id="rId647" Type="http://schemas.openxmlformats.org/officeDocument/2006/relationships/hyperlink" Target="https://detail.tmall.com/item.htm?spm=a1z10.1-b.w9226568-9716460539.27.RzH6RS&amp;id=44843925113&amp;skuId=83007665794" TargetMode="External"/><Relationship Id="rId400" Type="http://schemas.openxmlformats.org/officeDocument/2006/relationships/hyperlink" Target="https://detail.tmall.com/item.htm?spm=a230r.1.14.15.57ZLrH&amp;id=44848285990&amp;cm_id=140105335569ed55e27b&amp;abbucket=5&amp;skuId=82840486714" TargetMode="External"/><Relationship Id="rId642" Type="http://schemas.openxmlformats.org/officeDocument/2006/relationships/hyperlink" Target="https://s.taobao.com/search?q=%E5%9B%BD%E5%AE%B6%E5%9C%B0%E7%90%86%E6%91%84%E5%BD%B1%E5%8C%85&amp;js=1&amp;style=list&amp;stats_click=search_radio_all%3A1&amp;initiative_id=staobaoz_20151211&amp;ie=utf8&amp;cps=yes&amp;cat=50008090" TargetMode="External"/><Relationship Id="rId641" Type="http://schemas.openxmlformats.org/officeDocument/2006/relationships/hyperlink" Target="http://world.taobao.com/item/27462844289.htm?spm=a312a.7700714.0.0.noAj4C" TargetMode="External"/><Relationship Id="rId640" Type="http://schemas.openxmlformats.org/officeDocument/2006/relationships/hyperlink" Target="https://s.taobao.com/search?q=%E6%96%B0%E6%AC%BEEOS700D%E4%B8%93%E7%94%A8%E6%91%84%E5%BD%B1%E5%8C%85&amp;js=1&amp;style=list&amp;stats_click=search_radio_all%3A1&amp;initiative_id=staobaoz_20151211&amp;ie=utf8" TargetMode="External"/><Relationship Id="rId635" Type="http://schemas.openxmlformats.org/officeDocument/2006/relationships/hyperlink" Target="http://world.tmall.com/item/44843925113.htm" TargetMode="External"/><Relationship Id="rId634" Type="http://schemas.openxmlformats.org/officeDocument/2006/relationships/hyperlink" Target="https://s.taobao.com/search?q=%E4%BD%B3%E8%83%BDEOS+5D%E5%8E%9F%E8%A3%85%E5%8C%85%EF%BC%88%E5%B8%A6%E9%98%B2%E9%9B%A8%E7%BD%A9+1%E6%9C%BA3%E9%95%9C%EF%BC%89&amp;js=1&amp;style=list&amp;stats_click=search_radio_all%3A1&amp;initiative_id=staobaoz_20151211&amp;ie=utf8" TargetMode="External"/><Relationship Id="rId633" Type="http://schemas.openxmlformats.org/officeDocument/2006/relationships/hyperlink" Target="http://world.tmall.com/item/23931676362.htm?spm=a312a.7700714.0.0.VDbzGU&amp;sku_properties=5919063:3266779" TargetMode="External"/><Relationship Id="rId632" Type="http://schemas.openxmlformats.org/officeDocument/2006/relationships/hyperlink" Target="https://s.taobao.com/search?q=%E4%BD%B3%E8%83%BDEOS+C55%E5%8C%85%EF%BC%88%E5%B8%A6%E9%98%B2%E9%9B%A8%E7%BD%A9+1%E6%9C%BA2%E9%95%9C%EF%BC%89&amp;js=1&amp;style=list&amp;stats_click=search_radio_all%3A1&amp;initiative_id=staobaoz_20151211&amp;ie=utf8" TargetMode="External"/><Relationship Id="rId639" Type="http://schemas.openxmlformats.org/officeDocument/2006/relationships/hyperlink" Target="http://world.taobao.com/item/24596036343.htm" TargetMode="External"/><Relationship Id="rId638" Type="http://schemas.openxmlformats.org/officeDocument/2006/relationships/hyperlink" Target="https://s.taobao.com/search?q=d%EF%BC%8D4%E4%B8%93%E4%B8%9A%E7%9B%B8%E6%9C%BA%E5%8C%85&amp;js=1&amp;style=list&amp;stats_click=search_radio_all%3A1&amp;initiative_id=staobaoz_20151211&amp;ie=utf8" TargetMode="External"/><Relationship Id="rId637" Type="http://schemas.openxmlformats.org/officeDocument/2006/relationships/hyperlink" Target="http://world.tmall.com/item/523785599849.htm" TargetMode="External"/><Relationship Id="rId636" Type="http://schemas.openxmlformats.org/officeDocument/2006/relationships/hyperlink" Target="https://s.taobao.com/search?q=d%EF%BC%8D4%E4%B8%93%E4%B8%9A%E7%9B%B8%E6%9C%BA%E5%8C%85&amp;js=1&amp;style=list&amp;stats_click=search_radio_all%3A1&amp;initiative_id=staobaoz_20151211&amp;ie=utf8" TargetMode="External"/><Relationship Id="rId631" Type="http://schemas.openxmlformats.org/officeDocument/2006/relationships/hyperlink" Target="http://world.tmall.com/item/23931676362.htm?spm=a312a.7700714.0.0.VDbzGU&amp;sku_properties=5919063:3266779" TargetMode="External"/><Relationship Id="rId630" Type="http://schemas.openxmlformats.org/officeDocument/2006/relationships/hyperlink" Target="https://s.taobao.com/search?q=%E4%BD%B3%E8%83%BDEOS+C50%E5%8C%85%EF%BC%88%E5%B8%A6%E9%98%B2%E9%9B%A8%E7%BD%A9+1%E6%9C%BA1%E9%95%9C%EF%BC%89&amp;js=1&amp;style=list&amp;stats_click=search_radio_all%3A1&amp;initiative_id=staobaoz_20151211&amp;ie=utf8" TargetMode="External"/><Relationship Id="rId609" Type="http://schemas.openxmlformats.org/officeDocument/2006/relationships/hyperlink" Target="http://world.taobao.com/item/42468840454.htm" TargetMode="External"/><Relationship Id="rId608" Type="http://schemas.openxmlformats.org/officeDocument/2006/relationships/hyperlink" Target="https://s.taobao.com/search?q=%E6%A0%BC%E8%8E%B1%E8%8F%B2+UV%E9%95%9C&amp;imgfile=&amp;js=1&amp;style=list&amp;stats_click=search_radio_all%3A1&amp;initiative_id=staobaoz_20160102&amp;ie=utf8" TargetMode="External"/><Relationship Id="rId607" Type="http://schemas.openxmlformats.org/officeDocument/2006/relationships/hyperlink" Target="http://world.tmall.com/item/20728727154.htm" TargetMode="External"/><Relationship Id="rId602" Type="http://schemas.openxmlformats.org/officeDocument/2006/relationships/hyperlink" Target="https://s.taobao.com/search?q=%E5%8F%98%E8%89%B2%E9%BE%99+58mm+MCUV&amp;imgfile=&amp;js=1&amp;stats_click=search_radio_all%3A1&amp;initiative_id=staobaoz_20151213&amp;ie=utf8" TargetMode="External"/><Relationship Id="rId601" Type="http://schemas.openxmlformats.org/officeDocument/2006/relationships/hyperlink" Target="http://world.tmall.com/item/36982442137.htm" TargetMode="External"/><Relationship Id="rId600" Type="http://schemas.openxmlformats.org/officeDocument/2006/relationships/hyperlink" Target="https://s.taobao.com/search?q=%E5%8F%98%E8%89%B2%E9%BE%99+58mm+UV&amp;imgfile=&amp;js=1&amp;stats_click=search_radio_all%3A1&amp;initiative_id=staobaoz_20151213&amp;ie=utf8" TargetMode="External"/><Relationship Id="rId606" Type="http://schemas.openxmlformats.org/officeDocument/2006/relationships/hyperlink" Target="https://s.taobao.com/search?q=kase%E5%8D%A1%E8%89%B2+58mm+%E5%A4%9A%E5%B1%82+MCUV%E9%95%9C&amp;imgfile=&amp;js=1&amp;stats_click=search_radio_all%3A1&amp;initiative_id=staobaoz_20151213&amp;ie=utf8" TargetMode="External"/><Relationship Id="rId605" Type="http://schemas.openxmlformats.org/officeDocument/2006/relationships/hyperlink" Target="http://world.taobao.com/item/24291960195.htm" TargetMode="External"/><Relationship Id="rId604" Type="http://schemas.openxmlformats.org/officeDocument/2006/relationships/hyperlink" Target="https://s.taobao.com/search?q=%E5%8F%98%E8%89%B2%E9%BE%99+67mm+MCUV&amp;imgfile=&amp;js=1&amp;stats_click=search_radio_all%3A1&amp;initiative_id=staobaoz_20151213&amp;ie=utf8" TargetMode="External"/><Relationship Id="rId603" Type="http://schemas.openxmlformats.org/officeDocument/2006/relationships/hyperlink" Target="http://world.tmall.com/item/36982442137.htm" TargetMode="External"/><Relationship Id="rId228" Type="http://schemas.openxmlformats.org/officeDocument/2006/relationships/hyperlink" Target="http://world.taobao.com/item/521513506795.htm" TargetMode="External"/><Relationship Id="rId227" Type="http://schemas.openxmlformats.org/officeDocument/2006/relationships/hyperlink" Target="https://s.taobao.com/search?q=%E5%AE%9D%E8%B4%9D+Baby+EOS700D+%E9%98%B2%E6%8A%A4%E5%B1%8F%E9%AB%98%E9%80%8F%E5%85%89%E9%AB%98%E5%BC%BA%E5%BA%A6%E5%85%A8%E9%9D%A2%E9%98%B2%E6%8A%A4&amp;js=1&amp;style=list&amp;stats_click=search_radio_all%3A1&amp;initiative_id=staobaoz_20151211&amp;ie=utf8&amp;cps=yes&amp;cat=50470004" TargetMode="External"/><Relationship Id="rId469" Type="http://schemas.openxmlformats.org/officeDocument/2006/relationships/hyperlink" Target="https://s.taobao.com/search?q=%E4%BC%9F%E5%B3%B06662A&amp;imgfile=&amp;js=1&amp;style=list&amp;stats_click=search_radio_all%3A1&amp;initiative_id=staobaoz_20160102&amp;ie=utf8" TargetMode="External"/><Relationship Id="rId226" Type="http://schemas.openxmlformats.org/officeDocument/2006/relationships/hyperlink" Target="http://world.taobao.com/item/24596036343.htm" TargetMode="External"/><Relationship Id="rId468" Type="http://schemas.openxmlformats.org/officeDocument/2006/relationships/hyperlink" Target="http://world.taobao.com/item/24596036343.htm" TargetMode="External"/><Relationship Id="rId225" Type="http://schemas.openxmlformats.org/officeDocument/2006/relationships/hyperlink" Target="https://s.taobao.com/search?q=%E4%B8%93%E7%94%A8%E9%87%91%E5%88%9A%E9%98%B2%E6%8A%A4%E5%B1%8F&amp;js=1&amp;style=list&amp;stats_click=search_radio_all%3A1&amp;initiative_id=staobaoz_20151211&amp;ie=utf8" TargetMode="External"/><Relationship Id="rId467" Type="http://schemas.openxmlformats.org/officeDocument/2006/relationships/hyperlink" Target="https://s.taobao.com/search?q=%E4%BA%91%E8%85%BE%E4%B8%89%E7%BB%B4%E4%BA%91%E5%8F%B0%E4%B8%89%E8%84%9A%E6%9E%B6&amp;js=1&amp;style=list&amp;stats_click=search_radio_all%3A1&amp;initiative_id=staobaoz_20151211&amp;ie=utf8&amp;cps=yes&amp;cat=50008090" TargetMode="External"/><Relationship Id="rId229" Type="http://schemas.openxmlformats.org/officeDocument/2006/relationships/hyperlink" Target="https://s.taobao.com/search?q=%E6%B6%B2%E6%99%B6%E4%BF%9D%E6%8A%A4%E5%B1%8F&amp;js=1&amp;style=list&amp;stats_click=search_radio_all%3A1&amp;initiative_id=staobaoz_20151211&amp;ie=utf8&amp;cps=yes&amp;cat=50470004" TargetMode="External"/><Relationship Id="rId220" Type="http://schemas.openxmlformats.org/officeDocument/2006/relationships/hyperlink" Target="http://world.taobao.com/item/35540978058.htm" TargetMode="External"/><Relationship Id="rId462" Type="http://schemas.openxmlformats.org/officeDocument/2006/relationships/hyperlink" Target="http://world.tmall.com/item/45004671341.htm" TargetMode="External"/><Relationship Id="rId461" Type="http://schemas.openxmlformats.org/officeDocument/2006/relationships/hyperlink" Target="https://s.taobao.com/search?q=%E7%99%BE%E8%AF%BA%E4%B8%89%E8%84%9A%E6%9E%B6&amp;js=1&amp;style=list&amp;stats_click=search_radio_all%3A1&amp;initiative_id=staobaoz_20151211&amp;ie=utf8&amp;cps=yes&amp;cat=50008090" TargetMode="External"/><Relationship Id="rId460" Type="http://schemas.openxmlformats.org/officeDocument/2006/relationships/hyperlink" Target="http://world.tmall.com/item/45097325617.htm" TargetMode="External"/><Relationship Id="rId224" Type="http://schemas.openxmlformats.org/officeDocument/2006/relationships/hyperlink" Target="http://world.taobao.com/item/44419589190.htm" TargetMode="External"/><Relationship Id="rId466" Type="http://schemas.openxmlformats.org/officeDocument/2006/relationships/hyperlink" Target="http://world.tmall.com/item/20728727154.htm" TargetMode="External"/><Relationship Id="rId223" Type="http://schemas.openxmlformats.org/officeDocument/2006/relationships/hyperlink" Target="https://s.taobao.com/search?q=%E7%9B%B8%E6%9C%BA%E9%95%9C%E5%A4%B4%E6%89%A3&amp;js=1&amp;style=list&amp;stats_click=search_radio_all%3A1&amp;initiative_id=staobaoz_20151211&amp;ie=utf8" TargetMode="External"/><Relationship Id="rId465" Type="http://schemas.openxmlformats.org/officeDocument/2006/relationships/hyperlink" Target="https://s.taobao.com/search?q=CX-560%E4%B8%89%E8%84%9A%E6%9E%B6&amp;js=1&amp;style=list&amp;stats_click=search_radio_all%3A1&amp;initiative_id=staobaoz_20151211&amp;ie=utf8&amp;cps=yes&amp;cat=50008090" TargetMode="External"/><Relationship Id="rId222" Type="http://schemas.openxmlformats.org/officeDocument/2006/relationships/hyperlink" Target="http://world.taobao.com/item/41802068265.htm" TargetMode="External"/><Relationship Id="rId464" Type="http://schemas.openxmlformats.org/officeDocument/2006/relationships/hyperlink" Target="https://detail.tmall.com/item.htm?spm=a1z10.1-b.w9226568-9716460539.27.RzH6RS&amp;id=44843925113&amp;skuId=83007665794" TargetMode="External"/><Relationship Id="rId221" Type="http://schemas.openxmlformats.org/officeDocument/2006/relationships/hyperlink" Target="https://s.taobao.com/search?q=%E9%95%9C%E5%A4%B4%E9%98%B2%E4%B8%A2%E6%89%A3&amp;js=1&amp;style=list&amp;stats_click=search_radio_all%3A1&amp;initiative_id=staobaoz_20151211&amp;ie=utf8" TargetMode="External"/><Relationship Id="rId463" Type="http://schemas.openxmlformats.org/officeDocument/2006/relationships/hyperlink" Target="https://s.taobao.com/search?q=%E4%BA%91%E8%85%BE690%E4%B8%89%E8%84%9A%E6%9E%B6&amp;js=1&amp;style=list&amp;stats_click=search_radio_all%3A1&amp;initiative_id=staobaoz_20151211&amp;ie=utf8&amp;cps=yes&amp;cat=50008090" TargetMode="External"/><Relationship Id="rId217" Type="http://schemas.openxmlformats.org/officeDocument/2006/relationships/hyperlink" Target="https://s.taobao.com/search?q=%E7%B2%BE%E7%BE%8E%E9%98%B2%E5%B0%98%E5%A1%9E&amp;js=1&amp;style=list&amp;stats_click=search_radio_all%3A1&amp;initiative_id=staobaoz_20151211&amp;ie=utf8&amp;cps=yes&amp;cat=50008090" TargetMode="External"/><Relationship Id="rId459" Type="http://schemas.openxmlformats.org/officeDocument/2006/relationships/hyperlink" Target="https://s.taobao.com/search?q=%E4%BA%91%E8%85%BE680%E4%B8%89%E8%84%9A%E6%9E%B6&amp;js=1&amp;style=list&amp;stats_click=search_radio_all%3A1&amp;initiative_id=staobaoz_20151211&amp;ie=utf8&amp;cps=yes&amp;cat=50008090" TargetMode="External"/><Relationship Id="rId216" Type="http://schemas.openxmlformats.org/officeDocument/2006/relationships/hyperlink" Target="https://item.taobao.com/item.htm?spm=a230r.1.14.53.57ZLrH&amp;id=522606643900&amp;ns=1&amp;abbucket=10" TargetMode="External"/><Relationship Id="rId458" Type="http://schemas.openxmlformats.org/officeDocument/2006/relationships/hyperlink" Target="http://world.tmall.com/item/523785599849.htm" TargetMode="External"/><Relationship Id="rId215" Type="http://schemas.openxmlformats.org/officeDocument/2006/relationships/hyperlink" Target="https://s.taobao.com/search?q=%E4%BE%BF%E6%90%BA%E5%BC%8F%E8%80%B3%E6%9C%BA&amp;js=1&amp;style=list&amp;stats_click=search_radio_all%3A1&amp;initiative_id=staobaoz_20151211&amp;ie=utf8" TargetMode="External"/><Relationship Id="rId457" Type="http://schemas.openxmlformats.org/officeDocument/2006/relationships/hyperlink" Target="https://s.taobao.com/search?q=1.2%E7%B1%B3%E4%B8%89%E8%A7%92%E6%9E%B6&amp;js=1&amp;style=list&amp;stats_click=search_radio_all%3A1&amp;initiative_id=staobaoz_20151211&amp;ie=utf8" TargetMode="External"/><Relationship Id="rId699" Type="http://schemas.openxmlformats.org/officeDocument/2006/relationships/hyperlink" Target="https://item.taobao.com/item.htm?spm=a1z10.1-c.w8506320-11310604069.10.DSntkh&amp;id=44838858009" TargetMode="External"/><Relationship Id="rId214" Type="http://schemas.openxmlformats.org/officeDocument/2006/relationships/hyperlink" Target="http://world.taobao.com/item/522606643900.htm" TargetMode="External"/><Relationship Id="rId456" Type="http://schemas.openxmlformats.org/officeDocument/2006/relationships/hyperlink" Target="http://world.taobao.com/item/40148868087.htm" TargetMode="External"/><Relationship Id="rId698" Type="http://schemas.openxmlformats.org/officeDocument/2006/relationships/hyperlink" Target="https://s.taobao.com/search?q=MAICHAI%E5%8D%95%E5%8F%8D%E7%9B%B8%E6%9C%BA%E5%8C%85&amp;imgfile=&amp;js=1&amp;stats_click=search_radio_all%3A1&amp;initiative_id=staobaoz_20151213&amp;ie=utf8" TargetMode="External"/><Relationship Id="rId219" Type="http://schemas.openxmlformats.org/officeDocument/2006/relationships/hyperlink" Target="https://s.taobao.com/search?q=%E9%95%9C%E5%A4%B4%E7%9B%96%E9%98%B2%E4%B8%A2%E7%BB%B3&amp;js=1&amp;style=list&amp;stats_click=search_radio_all%3A1&amp;initiative_id=staobaoz_20151211&amp;ie=utf8&amp;cps=yes&amp;cat=50008090" TargetMode="External"/><Relationship Id="rId218" Type="http://schemas.openxmlformats.org/officeDocument/2006/relationships/hyperlink" Target="https://item.taobao.com/item.htm?spm=a230r.1.14.47.D7usJI&amp;id=45211183332&amp;ns=1&amp;abbucket=3" TargetMode="External"/><Relationship Id="rId451" Type="http://schemas.openxmlformats.org/officeDocument/2006/relationships/hyperlink" Target="https://s.taobao.com/search?q=%E4%BA%91%E8%85%BE%E4%B8%89%E8%84%9A%E6%9E%B6&amp;js=1&amp;style=list&amp;stats_click=search_radio_all%3A1&amp;initiative_id=staobaoz_20151211&amp;ie=utf8&amp;cps=yes&amp;cat=50008090" TargetMode="External"/><Relationship Id="rId693" Type="http://schemas.openxmlformats.org/officeDocument/2006/relationships/hyperlink" Target="http://world.taobao.com/item/41802068265.htm" TargetMode="External"/><Relationship Id="rId450" Type="http://schemas.openxmlformats.org/officeDocument/2006/relationships/hyperlink" Target="https://item.taobao.com/item.htm?spm=a230r.1.14.47.D7usJI&amp;id=45211183332&amp;ns=1&amp;abbucket=3" TargetMode="External"/><Relationship Id="rId692" Type="http://schemas.openxmlformats.org/officeDocument/2006/relationships/hyperlink" Target="https://s.taobao.com/search?q=%E4%BD%B3%E8%83%BDEOS%E5%8D%87%E7%BA%A7%E7%89%88%E5%8D%95%E5%8F%8D%E5%8C%85+%E5%B8%A6%E9%98%B2%E9%9B%A8%E7%BD%A9+1%E6%9C%BA2%E9%95%9C%E5%A4%B4%E9%97%AA%E5%85%89%E7%81%AF&amp;js=1&amp;style=list&amp;stats_click=search_radio_all%3A1&amp;initiative_id=staobaoz_20151211&amp;ie=utf8" TargetMode="External"/><Relationship Id="rId691" Type="http://schemas.openxmlformats.org/officeDocument/2006/relationships/hyperlink" Target="http://world.taobao.com/item/23969324559.htm" TargetMode="External"/><Relationship Id="rId690" Type="http://schemas.openxmlformats.org/officeDocument/2006/relationships/hyperlink" Target="https://s.taobao.com/search?q=%E4%B9%90%E6%91%84%E5%AE%9D%E9%98%B2%E9%9B%A8%E7%9B%B8%E6%9C%BA%E5%8C%85&amp;js=1&amp;style=list&amp;stats_click=search_radio_all%3A1&amp;initiative_id=staobaoz_20151211&amp;ie=utf8" TargetMode="External"/><Relationship Id="rId213" Type="http://schemas.openxmlformats.org/officeDocument/2006/relationships/hyperlink" Target="https://s.taobao.com/search?q=%E6%97%B6%E5%B0%9A%E6%8A%98%E5%8F%A0%E5%BC%8F%E5%A4%B4%E6%88%B4%E8%80%B3%E6%9C%BA&amp;js=1&amp;style=list&amp;stats_click=search_radio_all%3A1&amp;initiative_id=staobaoz_20151211&amp;ie=utf8" TargetMode="External"/><Relationship Id="rId455" Type="http://schemas.openxmlformats.org/officeDocument/2006/relationships/hyperlink" Target="https://s.taobao.com/search?q=%E4%BA%91%E8%85%BE%E4%B8%93%E4%B8%9A%E5%A4%A7%E4%B8%89%E8%A7%92%E6%9E%B6&amp;js=1&amp;style=list&amp;stats_click=search_radio_all%3A1&amp;initiative_id=staobaoz_20151211&amp;ie=utf8" TargetMode="External"/><Relationship Id="rId697" Type="http://schemas.openxmlformats.org/officeDocument/2006/relationships/hyperlink" Target="https://detail.tmall.com/item.htm?spm=a1z10.5-b.w4011-11731726517.91.6phQ9D&amp;id=44862924994&amp;rn=a68d17c1869d30ad6ce6a9c102d72f39&amp;abbucket=15&amp;sku_properties=5919063:6536025" TargetMode="External"/><Relationship Id="rId212" Type="http://schemas.openxmlformats.org/officeDocument/2006/relationships/hyperlink" Target="http://world.taobao.com/item/36613205733.htm" TargetMode="External"/><Relationship Id="rId454" Type="http://schemas.openxmlformats.org/officeDocument/2006/relationships/hyperlink" Target="https://detail.tmall.com/item.htm?spm=a230r.1.14.3.57ZLrH&amp;id=45126747218&amp;cm_id=140105335569ed55e27b&amp;abbucket=5&amp;sku_properties=5919063:6536025" TargetMode="External"/><Relationship Id="rId696" Type="http://schemas.openxmlformats.org/officeDocument/2006/relationships/hyperlink" Target="https://s.taobao.com/search?q=%E4%B8%89%E8%A7%92%E7%9B%B8%E6%9C%BA%E5%8C%85&amp;js=1&amp;style=list&amp;stats_click=search_radio_all%3A1&amp;initiative_id=staobaoz_20151211&amp;ie=utf8" TargetMode="External"/><Relationship Id="rId211" Type="http://schemas.openxmlformats.org/officeDocument/2006/relationships/hyperlink" Target="https://s.taobao.com/search?q=%E8%B6%85%E7%82%AB%E9%9D%A2%E6%9D%A1%E8%80%B3%E6%9C%BA&amp;js=1&amp;style=list&amp;stats_click=search_radio_all%3A1&amp;initiative_id=staobaoz_20151211&amp;ie=utf8" TargetMode="External"/><Relationship Id="rId453" Type="http://schemas.openxmlformats.org/officeDocument/2006/relationships/hyperlink" Target="https://s.taobao.com/search?q=1.5%E7%B1%B3%E4%B8%89%E8%84%9A%E6%9E%B6&amp;js=1&amp;style=list&amp;stats_click=search_radio_all%3A1&amp;initiative_id=staobaoz_20151211&amp;ie=utf8" TargetMode="External"/><Relationship Id="rId695" Type="http://schemas.openxmlformats.org/officeDocument/2006/relationships/hyperlink" Target="http://world.taobao.com/item/41802068265.htm" TargetMode="External"/><Relationship Id="rId210" Type="http://schemas.openxmlformats.org/officeDocument/2006/relationships/hyperlink" Target="http://world.taobao.com/item/36613205733.htm" TargetMode="External"/><Relationship Id="rId452" Type="http://schemas.openxmlformats.org/officeDocument/2006/relationships/hyperlink" Target="https://item.taobao.com/item.htm?spm=a230r.1.14.47.D7usJI&amp;id=45211183332&amp;ns=1&amp;abbucket=3" TargetMode="External"/><Relationship Id="rId694" Type="http://schemas.openxmlformats.org/officeDocument/2006/relationships/hyperlink" Target="https://s.taobao.com/search?q=%E6%97%B6%E5%B0%9A%E6%96%9C%E8%B7%A8%E7%9B%B8%E6%9C%BA%E5%8C%85&amp;js=1&amp;style=list&amp;stats_click=search_radio_all%3A1&amp;initiative_id=staobaoz_20151211&amp;ie=utf8" TargetMode="External"/><Relationship Id="rId491" Type="http://schemas.openxmlformats.org/officeDocument/2006/relationships/hyperlink" Target="https://s.taobao.com/search?q=%E4%BA%91%E8%85%BE668%E4%B8%89%E8%84%9A%E6%9E%B6&amp;imgfile=&amp;js=1&amp;stats_click=search_radio_all%3A1&amp;initiative_id=staobaoz_20151213&amp;ie=utf8" TargetMode="External"/><Relationship Id="rId490" Type="http://schemas.openxmlformats.org/officeDocument/2006/relationships/hyperlink" Target="http://world.taobao.com/item/38871554135.htm" TargetMode="External"/><Relationship Id="rId249" Type="http://schemas.openxmlformats.org/officeDocument/2006/relationships/hyperlink" Target="http://world.taobao.com/item/521513506795.htm" TargetMode="External"/><Relationship Id="rId248" Type="http://schemas.openxmlformats.org/officeDocument/2006/relationships/hyperlink" Target="http://world.taobao.com/item/521513506795.htm" TargetMode="External"/><Relationship Id="rId247" Type="http://schemas.openxmlformats.org/officeDocument/2006/relationships/hyperlink" Target="http://world.taobao.com/item/37443266749.htm" TargetMode="External"/><Relationship Id="rId489" Type="http://schemas.openxmlformats.org/officeDocument/2006/relationships/hyperlink" Target="https://s.taobao.com/search?q=%E4%BA%91%E8%85%BEVCT-690RM%E4%B8%89%E8%84%9A%E6%9E%B6&amp;imgfile=&amp;js=1&amp;stats_click=search_radio_all%3A1&amp;initiative_id=staobaoz_20151213&amp;ie=utf8" TargetMode="External"/><Relationship Id="rId242" Type="http://schemas.openxmlformats.org/officeDocument/2006/relationships/hyperlink" Target="http://world.taobao.com/item/44799639459.htm" TargetMode="External"/><Relationship Id="rId484" Type="http://schemas.openxmlformats.org/officeDocument/2006/relationships/hyperlink" Target="http://world.taobao.com/item/23896264169.htm" TargetMode="External"/><Relationship Id="rId241" Type="http://schemas.openxmlformats.org/officeDocument/2006/relationships/hyperlink" Target="https://item.taobao.com/item.htm?spm=a230r.1.14.49.rC1TEB&amp;id=43474381580&amp;ns=1&amp;abbucket=24" TargetMode="External"/><Relationship Id="rId483" Type="http://schemas.openxmlformats.org/officeDocument/2006/relationships/hyperlink" Target="https://s.taobao.com/search?q=%E5%85%AB%E7%88%AA%E9%B1%BC%E4%B8%89%E8%A7%92%E6%9E%B6&amp;js=1&amp;style=list&amp;stats_click=search_radio_all%3A1&amp;initiative_id=staobaoz_20151211&amp;ie=utf8&amp;cps=yes&amp;cat=50008090" TargetMode="External"/><Relationship Id="rId240" Type="http://schemas.openxmlformats.org/officeDocument/2006/relationships/hyperlink" Target="https://detail.tmall.com/item.htm?spm=a230r.1.14.3.57ZLrH&amp;id=45126747218&amp;cm_id=140105335569ed55e27b&amp;abbucket=5&amp;sku_properties=5919063:6536031" TargetMode="External"/><Relationship Id="rId482" Type="http://schemas.openxmlformats.org/officeDocument/2006/relationships/hyperlink" Target="http://world.taobao.com/item/40148868087.htm" TargetMode="External"/><Relationship Id="rId481" Type="http://schemas.openxmlformats.org/officeDocument/2006/relationships/hyperlink" Target="https://s.taobao.com/search?q=%E4%BC%9F%E9%94%8B%E4%B8%89%E8%84%9A%E6%9E%B6&amp;js=1&amp;style=list&amp;stats_click=search_radio_all%3A1&amp;initiative_id=staobaoz_20151211&amp;ie=utf8&amp;cps=yes&amp;cat=50008090" TargetMode="External"/><Relationship Id="rId246" Type="http://schemas.openxmlformats.org/officeDocument/2006/relationships/hyperlink" Target="https://detail.tmall.com/item.htm?spm=a230r.1.14.3.57ZLrH&amp;id=45126747218&amp;cm_id=140105335569ed55e27b&amp;abbucket=5&amp;sku_properties=5919063:6536030" TargetMode="External"/><Relationship Id="rId488" Type="http://schemas.openxmlformats.org/officeDocument/2006/relationships/hyperlink" Target="http://world.taobao.com/item/18999829018.htm" TargetMode="External"/><Relationship Id="rId245" Type="http://schemas.openxmlformats.org/officeDocument/2006/relationships/hyperlink" Target="http://world.taobao.com/item/41599133465.htm" TargetMode="External"/><Relationship Id="rId487" Type="http://schemas.openxmlformats.org/officeDocument/2006/relationships/hyperlink" Target="https://s.taobao.com/search?q=%E5%A4%A7%E4%B8%89%E8%A7%92%E6%9E%B6&amp;js=1&amp;style=list&amp;stats_click=search_radio_all%3A1&amp;initiative_id=staobaoz_20151211&amp;ie=utf8" TargetMode="External"/><Relationship Id="rId244" Type="http://schemas.openxmlformats.org/officeDocument/2006/relationships/hyperlink" Target="https://item.taobao.com/item.htm?spm=a230r.1.14.47.D7usJI&amp;id=45211183332&amp;ns=1&amp;abbucket=3" TargetMode="External"/><Relationship Id="rId486" Type="http://schemas.openxmlformats.org/officeDocument/2006/relationships/hyperlink" Target="http://world.tmall.com/item/44231886556.htm" TargetMode="External"/><Relationship Id="rId243" Type="http://schemas.openxmlformats.org/officeDocument/2006/relationships/hyperlink" Target="https://detail.tmall.com/item.htm?spm=a230r.1.14.3.57ZLrH&amp;id=45126747218&amp;cm_id=140105335569ed55e27b&amp;abbucket=5&amp;sku_properties=5919063:6536025" TargetMode="External"/><Relationship Id="rId485" Type="http://schemas.openxmlformats.org/officeDocument/2006/relationships/hyperlink" Target="https://s.taobao.com/search?q=%E4%BC%9F%E5%B3%B0330A%E5%A4%A7%E4%B8%89%E8%84%9A%E6%9E%B6&amp;js=1&amp;style=list&amp;stats_click=search_radio_all%3A1&amp;initiative_id=staobaoz_20151211&amp;ie=utf8" TargetMode="External"/><Relationship Id="rId480" Type="http://schemas.openxmlformats.org/officeDocument/2006/relationships/hyperlink" Target="http://world.tmall.com/item/18053093587.htm" TargetMode="External"/><Relationship Id="rId239" Type="http://schemas.openxmlformats.org/officeDocument/2006/relationships/hyperlink" Target="http://world.taobao.com/item/44419589190.htm" TargetMode="External"/><Relationship Id="rId238" Type="http://schemas.openxmlformats.org/officeDocument/2006/relationships/hyperlink" Target="http://world.tmall.com/item/523785599849.htm" TargetMode="External"/><Relationship Id="rId237" Type="http://schemas.openxmlformats.org/officeDocument/2006/relationships/hyperlink" Target="https://detail.tmall.com/item.htm?spm=a1z10.1-b.w10601359-11969790723.1.KR68bi&amp;id=520962998732&amp;rn=d16a81a2eab52b2551f11b5143fb1053&amp;abbucket=14&amp;sku_properties=5919063:6536025&amp;scene=taobao_shop" TargetMode="External"/><Relationship Id="rId479" Type="http://schemas.openxmlformats.org/officeDocument/2006/relationships/hyperlink" Target="https://s.taobao.com/search?q=%E4%B8%AD%E5%8F%B7%E7%AB%A0%E9%B1%BC%E4%B8%89%E8%84%9A%E6%9E%B6&amp;js=1&amp;style=list&amp;stats_click=search_radio_all%3A1&amp;initiative_id=staobaoz_20151211&amp;ie=utf8&amp;cps=yes&amp;cat=50470004" TargetMode="External"/><Relationship Id="rId236" Type="http://schemas.openxmlformats.org/officeDocument/2006/relationships/hyperlink" Target="http://world.tmall.com/item/23931676362.htm?spm=a312a.7700714.0.0.VDbzGU&amp;sku_properties=5919063:3266779" TargetMode="External"/><Relationship Id="rId478" Type="http://schemas.openxmlformats.org/officeDocument/2006/relationships/hyperlink" Target="http://world.taobao.com/item/521513506795.htm" TargetMode="External"/><Relationship Id="rId231" Type="http://schemas.openxmlformats.org/officeDocument/2006/relationships/hyperlink" Target="https://s.taobao.com/search?q=%E9%98%B2%E7%88%86%E9%87%91%E5%88%9A%E8%B4%B4&amp;js=1&amp;style=list&amp;stats_click=search_radio_all%3A1&amp;initiative_id=staobaoz_20151211&amp;ie=utf8&amp;cps=yes&amp;cat=50470004" TargetMode="External"/><Relationship Id="rId473" Type="http://schemas.openxmlformats.org/officeDocument/2006/relationships/hyperlink" Target="https://s.taobao.com/search?q=%E5%B0%8F%E4%B8%89%E8%84%9A%E6%9E%B6&amp;js=1&amp;style=list&amp;stats_click=search_radio_all%3A1&amp;initiative_id=staobaoz_20151211&amp;ie=utf8&amp;cps=yes&amp;cat=50470004" TargetMode="External"/><Relationship Id="rId230" Type="http://schemas.openxmlformats.org/officeDocument/2006/relationships/hyperlink" Target="http://world.taobao.com/item/41802068265.htm" TargetMode="External"/><Relationship Id="rId472" Type="http://schemas.openxmlformats.org/officeDocument/2006/relationships/hyperlink" Target="http://world.taobao.com/item/45219159638.htm" TargetMode="External"/><Relationship Id="rId471" Type="http://schemas.openxmlformats.org/officeDocument/2006/relationships/hyperlink" Target="https://s.taobao.com/search?q=%E4%BC%9F%E5%B3%B0WT-6663A+%E4%B8%89%E8%84%9A%E6%9E%B6&amp;imgfile=&amp;js=1&amp;style=list&amp;stats_click=search_radio_all%3A1&amp;initiative_id=staobaoz_20160102&amp;ie=utf8" TargetMode="External"/><Relationship Id="rId470" Type="http://schemas.openxmlformats.org/officeDocument/2006/relationships/hyperlink" Target="http://world.taobao.com/item/24596036343.htm" TargetMode="External"/><Relationship Id="rId235" Type="http://schemas.openxmlformats.org/officeDocument/2006/relationships/hyperlink" Target="https://detail.tmall.com/item.htm?spm=a230r.1.14.3.57ZLrH&amp;id=45126747218&amp;cm_id=140105335569ed55e27b&amp;abbucket=5&amp;sku_properties=5919063:6536031" TargetMode="External"/><Relationship Id="rId477" Type="http://schemas.openxmlformats.org/officeDocument/2006/relationships/hyperlink" Target="https://s.taobao.com/search?q=%E7%99%BE%E8%AF%BAT%EF%BC%8D800%E4%B8%89%E8%84%9A%E6%9E%B6&amp;js=1&amp;style=list&amp;stats_click=search_radio_all%3A1&amp;initiative_id=staobaoz_20151211&amp;ie=utf8" TargetMode="External"/><Relationship Id="rId234" Type="http://schemas.openxmlformats.org/officeDocument/2006/relationships/hyperlink" Target="https://detail.tmall.com/item.htm?spm=a230r.1.14.3.57ZLrH&amp;id=45126747218&amp;cm_id=140105335569ed55e27b&amp;abbucket=5&amp;sku_properties=5919063:6536031" TargetMode="External"/><Relationship Id="rId476" Type="http://schemas.openxmlformats.org/officeDocument/2006/relationships/hyperlink" Target="http://world.tmall.com/item/45004671341.htm" TargetMode="External"/><Relationship Id="rId233" Type="http://schemas.openxmlformats.org/officeDocument/2006/relationships/hyperlink" Target="https://item.taobao.com/item.htm?spm=a230r.1.14.53.57ZLrH&amp;id=522606643900&amp;ns=1&amp;abbucket=12" TargetMode="External"/><Relationship Id="rId475" Type="http://schemas.openxmlformats.org/officeDocument/2006/relationships/hyperlink" Target="https://s.taobao.com/search?q=%E9%87%91%E9%92%9Fcx%EF%BC%8D888%E4%B8%89%E8%84%9A%E6%9E%B6&amp;js=1&amp;style=list&amp;stats_click=search_radio_all%3A1&amp;initiative_id=staobaoz_20151211&amp;ie=utf8&amp;cps=yes&amp;cat=50008090" TargetMode="External"/><Relationship Id="rId232" Type="http://schemas.openxmlformats.org/officeDocument/2006/relationships/hyperlink" Target="http://world.tmall.com/item/45837345735.htm" TargetMode="External"/><Relationship Id="rId474" Type="http://schemas.openxmlformats.org/officeDocument/2006/relationships/hyperlink" Target="http://world.tmall.com/item/45007891695.htm" TargetMode="External"/><Relationship Id="rId426" Type="http://schemas.openxmlformats.org/officeDocument/2006/relationships/hyperlink" Target="http://world.tmall.com/item/18352298789.htm" TargetMode="External"/><Relationship Id="rId668" Type="http://schemas.openxmlformats.org/officeDocument/2006/relationships/hyperlink" Target="https://s.taobao.com/search?q=%E5%AE%BE%E5%88%A9%E6%96%AF%E7%89%B9L200%E4%B8%93%E4%B8%9A%E6%88%B7%E5%A4%96%E6%9E%81%E9%99%90%E8%BF%90%E5%8A%A8%E5%8C%85&amp;js=1&amp;style=list&amp;stats_click=search_radio_all%3A1&amp;initiative_id=staobaoz_20151211&amp;ie=utf8" TargetMode="External"/><Relationship Id="rId425" Type="http://schemas.openxmlformats.org/officeDocument/2006/relationships/hyperlink" Target="https://s.taobao.com/search?q=%E7%9B%B8%E6%9C%BA+%E4%B8%89%E5%90%88%E4%B8%80+%E6%B8%85%E6%B4%81%E5%A5%97%E8%A3%85&amp;imgfile=&amp;js=1&amp;stats_click=search_radio_all%3A1&amp;initiative_id=staobaoz_20160102&amp;ie=utf8" TargetMode="External"/><Relationship Id="rId667" Type="http://schemas.openxmlformats.org/officeDocument/2006/relationships/hyperlink" Target="http://world.tmall.com/item/45007891695.htm" TargetMode="External"/><Relationship Id="rId424" Type="http://schemas.openxmlformats.org/officeDocument/2006/relationships/hyperlink" Target="http://world.taobao.com/item/44069100271.htm" TargetMode="External"/><Relationship Id="rId666" Type="http://schemas.openxmlformats.org/officeDocument/2006/relationships/hyperlink" Target="https://s.taobao.com/search?q=%E5%BE%B7%E5%8D%A1%E4%BC%A6%E6%96%AF%E6%96%B9%E5%BD%A2%E5%8C%85&amp;js=1&amp;style=list&amp;stats_click=search_radio_all%3A1&amp;initiative_id=staobaoz_20151211&amp;ie=utf8" TargetMode="External"/><Relationship Id="rId423" Type="http://schemas.openxmlformats.org/officeDocument/2006/relationships/hyperlink" Target="https://s.taobao.com/search?q=%E4%BA%AE%E6%B4%81+%E6%B8%85%E6%B4%81%E5%A5%97%E8%A3%85&amp;imgfile=&amp;js=1&amp;stats_click=search_radio_all%3A1&amp;initiative_id=staobaoz_20160102&amp;ie=utf8" TargetMode="External"/><Relationship Id="rId665" Type="http://schemas.openxmlformats.org/officeDocument/2006/relationships/hyperlink" Target="http://world.tmall.com/item/45007891695.htm" TargetMode="External"/><Relationship Id="rId429" Type="http://schemas.openxmlformats.org/officeDocument/2006/relationships/hyperlink" Target="https://s.taobao.com/search?q=%E6%AF%9B%E5%88%B7&amp;js=1&amp;style=list&amp;stats_click=search_radio_all%3A1&amp;initiative_id=staobaoz_20151211&amp;ie=utf8&amp;cps=yes&amp;cat=50008090" TargetMode="External"/><Relationship Id="rId428" Type="http://schemas.openxmlformats.org/officeDocument/2006/relationships/hyperlink" Target="http://world.tmall.com/item/35454140792.htm" TargetMode="External"/><Relationship Id="rId427" Type="http://schemas.openxmlformats.org/officeDocument/2006/relationships/hyperlink" Target="https://s.taobao.com/search?q=%E5%A8%81%E9%AB%98D-15308%E6%B8%85%E6%B4%81%E5%A5%97%E8%A3%85&amp;js=1&amp;style=list&amp;stats_click=search_radio_all%3A1&amp;initiative_id=staobaoz_20151211&amp;ie=utf8" TargetMode="External"/><Relationship Id="rId669" Type="http://schemas.openxmlformats.org/officeDocument/2006/relationships/hyperlink" Target="http://world.tmall.com/item/26519380192.htm" TargetMode="External"/><Relationship Id="rId660" Type="http://schemas.openxmlformats.org/officeDocument/2006/relationships/hyperlink" Target="https://s.taobao.com/search?q=%E5%9C%A3%E6%9F%AF%E7%91%9E%E4%BE%BF%E6%90%BA%E5%8C%85&amp;js=1&amp;style=list&amp;stats_click=search_radio_all%3A1&amp;initiative_id=staobaoz_20151211&amp;ie=utf8" TargetMode="External"/><Relationship Id="rId422" Type="http://schemas.openxmlformats.org/officeDocument/2006/relationships/hyperlink" Target="http://world.taobao.com/item/23896264169.htm" TargetMode="External"/><Relationship Id="rId664" Type="http://schemas.openxmlformats.org/officeDocument/2006/relationships/hyperlink" Target="https://s.taobao.com/search?q=%E5%9C%A3%E6%9F%AF%E7%91%9E%E6%A2%AF%E5%BD%A2%E5%8C%85%E7%AE%80%E7%BA%A6%E5%A4%A7%E6%96%B9%E6%8A%97%E9%9C%87%E6%80%A7%E5%BC%BA&amp;js=1&amp;style=list&amp;stats_click=search_radio_all%3A1&amp;initiative_id=staobaoz_20151211&amp;ie=utf8" TargetMode="External"/><Relationship Id="rId421" Type="http://schemas.openxmlformats.org/officeDocument/2006/relationships/hyperlink" Target="https://s.taobao.com/search?q=%E7%9B%B8%E6%9C%BA+%E4%B8%89%E5%90%88%E4%B8%80+%E6%B8%85%E6%B4%81%E5%A5%97%E8%A3%85&amp;imgfile=&amp;js=1&amp;stats_click=search_radio_all%3A1&amp;initiative_id=staobaoz_20160102&amp;ie=utf8" TargetMode="External"/><Relationship Id="rId663" Type="http://schemas.openxmlformats.org/officeDocument/2006/relationships/hyperlink" Target="http://world.tmall.com/item/45007891695.htm" TargetMode="External"/><Relationship Id="rId420" Type="http://schemas.openxmlformats.org/officeDocument/2006/relationships/hyperlink" Target="http://world.taobao.com/item/20373091017.htm" TargetMode="External"/><Relationship Id="rId662" Type="http://schemas.openxmlformats.org/officeDocument/2006/relationships/hyperlink" Target="https://s.taobao.com/search?q=%E5%9C%A3%E6%9F%AF%E7%91%9E%E5%8D%95%E8%82%A9%E8%83%8C%E4%B8%93%E4%B8%9A%E6%97%B6%E5%B0%9A%E5%8F%AF%E6%96%9C%E6%8C%8E&amp;js=1&amp;style=list&amp;stats_click=search_radio_all%3A1&amp;initiative_id=staobaoz_20151211&amp;ie=utf8" TargetMode="External"/><Relationship Id="rId661" Type="http://schemas.openxmlformats.org/officeDocument/2006/relationships/hyperlink" Target="http://world.tmall.com/item/45007891695.htm" TargetMode="External"/><Relationship Id="rId415" Type="http://schemas.openxmlformats.org/officeDocument/2006/relationships/hyperlink" Target="https://s.taobao.com/search?q=%E7%9B%B8%E6%9C%BA+%E5%9B%9B%E4%BB%B6+%E6%B8%85%E6%B4%81%E5%A5%97%E8%A3%85&amp;imgfile=&amp;js=1&amp;stats_click=search_radio_all%3A1&amp;initiative_id=staobaoz_20160102&amp;ie=utf8" TargetMode="External"/><Relationship Id="rId657" Type="http://schemas.openxmlformats.org/officeDocument/2006/relationships/hyperlink" Target="http://world.taobao.com/item/36613205733.htm" TargetMode="External"/><Relationship Id="rId414" Type="http://schemas.openxmlformats.org/officeDocument/2006/relationships/hyperlink" Target="http://world.tmall.com/item/44843925113.htm" TargetMode="External"/><Relationship Id="rId656" Type="http://schemas.openxmlformats.org/officeDocument/2006/relationships/hyperlink" Target="https://s.taobao.com/search?q=%E4%BD%B3%E8%83%BD%E4%B8%89%E8%A7%92%E5%8C%85&amp;js=1&amp;style=list&amp;stats_click=search_radio_all%3A1&amp;initiative_id=staobaoz_20151211&amp;ie=utf8&amp;cps=yes&amp;cat=50008090" TargetMode="External"/><Relationship Id="rId413" Type="http://schemas.openxmlformats.org/officeDocument/2006/relationships/hyperlink" Target="https://s.taobao.com/search?q=%E6%B8%85%E6%B4%81%E4%B8%89%E4%BB%B6%E5%A5%97&amp;js=1&amp;style=list&amp;stats_click=search_radio_all%3A1&amp;initiative_id=staobaoz_20151211&amp;ie=utf8&amp;cps=yes&amp;cat=50008090" TargetMode="External"/><Relationship Id="rId655" Type="http://schemas.openxmlformats.org/officeDocument/2006/relationships/hyperlink" Target="https://item.taobao.com/item.htm?spm=a230r.1.14.53.57ZLrH&amp;id=522606643900&amp;ns=1&amp;abbucket=6" TargetMode="External"/><Relationship Id="rId412" Type="http://schemas.openxmlformats.org/officeDocument/2006/relationships/hyperlink" Target="http://world.tmall.com/item/523785599849.htm" TargetMode="External"/><Relationship Id="rId654" Type="http://schemas.openxmlformats.org/officeDocument/2006/relationships/hyperlink" Target="https://s.taobao.com/search?q=%E9%98%BF%E5%B0%94%E8%8F%B2%E6%96%AF%E9%98%B2%E9%9B%A8%E5%8C%85&amp;js=1&amp;style=list&amp;stats_click=search_radio_all%3A1&amp;initiative_id=staobaoz_20151211&amp;ie=utf8" TargetMode="External"/><Relationship Id="rId419" Type="http://schemas.openxmlformats.org/officeDocument/2006/relationships/hyperlink" Target="https://s.taobao.com/search?q=%E9%AB%98%E7%BA%A7%E6%95%B0%E7%A0%81%E6%93%A6&amp;js=1&amp;style=list&amp;stats_click=search_radio_all%3A1&amp;initiative_id=staobaoz_20151211&amp;ie=utf8&amp;cps=yes&amp;cat=50470004" TargetMode="External"/><Relationship Id="rId418" Type="http://schemas.openxmlformats.org/officeDocument/2006/relationships/hyperlink" Target="http://world.taobao.com/item/43859660891.htm" TargetMode="External"/><Relationship Id="rId417" Type="http://schemas.openxmlformats.org/officeDocument/2006/relationships/hyperlink" Target="https://s.taobao.com/search?initiative_id=staobaoz_20120515&amp;q=%E6%B8%85%E6%B4%81%E5%A5%97%E8%A3%85+%E9%94%90%E7%8E%9BCL-301" TargetMode="External"/><Relationship Id="rId659" Type="http://schemas.openxmlformats.org/officeDocument/2006/relationships/hyperlink" Target="http://world.tmall.com/item/45007891695.htm" TargetMode="External"/><Relationship Id="rId416" Type="http://schemas.openxmlformats.org/officeDocument/2006/relationships/hyperlink" Target="http://world.taobao.com/item/18999829018.htm" TargetMode="External"/><Relationship Id="rId658" Type="http://schemas.openxmlformats.org/officeDocument/2006/relationships/hyperlink" Target="https://s.taobao.com/search?q=%E4%BD%B3%E8%83%BDB62%E5%8D%95%E5%8F%8D%E5%8C%85&amp;js=1&amp;style=list&amp;stats_click=search_radio_all%3A1&amp;initiative_id=staobaoz_20151211&amp;ie=utf8&amp;cps=yes&amp;cat=50470004" TargetMode="External"/><Relationship Id="rId411" Type="http://schemas.openxmlformats.org/officeDocument/2006/relationships/hyperlink" Target="https://s.taobao.com/search?q=%E7%9B%B8%E6%9C%BA+%E4%BA%94%E4%BB%B6+%E6%B8%85%E6%B4%81%E5%A5%97%E8%A3%85&amp;imgfile=&amp;js=1&amp;stats_click=search_radio_all%3A1&amp;initiative_id=staobaoz_20160111&amp;ie=utf8" TargetMode="External"/><Relationship Id="rId653" Type="http://schemas.openxmlformats.org/officeDocument/2006/relationships/hyperlink" Target="http://world.tmall.com/item/45004671341.htm" TargetMode="External"/><Relationship Id="rId410" Type="http://schemas.openxmlformats.org/officeDocument/2006/relationships/hyperlink" Target="https://detail.tmall.com/item.htm?spm=a230r.1.14.3.57ZLrH&amp;id=45126747218&amp;cm_id=140105335569ed55e27b&amp;abbucket=5&amp;sku_properties=5919063:6536031" TargetMode="External"/><Relationship Id="rId652" Type="http://schemas.openxmlformats.org/officeDocument/2006/relationships/hyperlink" Target="https://s.taobao.com/search?q=%E4%BD%B3%E8%83%BD6D%2F7D%E4%B8%93%E4%B8%9A%E7%9B%B8%E6%9C%BA%E5%8C%85&amp;js=1&amp;style=list&amp;stats_click=search_radio_all%3A1&amp;initiative_id=staobaoz_20151211&amp;ie=utf8&amp;cps=yes&amp;cat=50008090" TargetMode="External"/><Relationship Id="rId651" Type="http://schemas.openxmlformats.org/officeDocument/2006/relationships/hyperlink" Target="https://detail.tmall.com/item.htm?spm=a1z10.1-b.w9226568-9716460539.27.RzH6RS&amp;id=44843925113&amp;skuId=83007665794" TargetMode="External"/><Relationship Id="rId650" Type="http://schemas.openxmlformats.org/officeDocument/2006/relationships/hyperlink" Target="https://s.taobao.com/search?q=%E4%BD%B3%E8%83%BD7D%E4%B8%93%E4%B8%9A%E7%9B%B8%E6%9C%BA%E5%8C%85&amp;js=1&amp;style=list&amp;stats_click=search_radio_all%3A1&amp;initiative_id=staobaoz_20151211&amp;ie=utf8&amp;cps=yes&amp;cat=50470004" TargetMode="External"/><Relationship Id="rId206" Type="http://schemas.openxmlformats.org/officeDocument/2006/relationships/hyperlink" Target="http://world.taobao.com/item/44069100271.htm" TargetMode="External"/><Relationship Id="rId448" Type="http://schemas.openxmlformats.org/officeDocument/2006/relationships/hyperlink" Target="http://world.taobao.com/item/43859660891.htm" TargetMode="External"/><Relationship Id="rId205" Type="http://schemas.openxmlformats.org/officeDocument/2006/relationships/hyperlink" Target="https://s.taobao.com/search?q=%E9%85%8D%E4%BB%B6%E6%94%B6%E7%BA%B3%E8%A2%8B&amp;js=1&amp;style=list&amp;stats_click=search_radio_all%3A1&amp;initiative_id=staobaoz_20151211&amp;ie=utf8&amp;cps=yes&amp;cat=50470004" TargetMode="External"/><Relationship Id="rId447" Type="http://schemas.openxmlformats.org/officeDocument/2006/relationships/hyperlink" Target="https://s.taobao.com/search?q=%E4%B8%89%E8%84%9A%E6%9E%B6&amp;js=1&amp;style=list&amp;stats_click=search_radio_all%3A1&amp;initiative_id=staobaoz_20151211&amp;ie=utf8" TargetMode="External"/><Relationship Id="rId689" Type="http://schemas.openxmlformats.org/officeDocument/2006/relationships/hyperlink" Target="http://world.taobao.com/item/23896264169.htm" TargetMode="External"/><Relationship Id="rId204" Type="http://schemas.openxmlformats.org/officeDocument/2006/relationships/hyperlink" Target="http://world.taobao.com/item/42681494957.htm" TargetMode="External"/><Relationship Id="rId446" Type="http://schemas.openxmlformats.org/officeDocument/2006/relationships/hyperlink" Target="https://detail.tmall.com/item.htm?spm=a230r.1.14.15.57ZLrH&amp;id=44848285990&amp;cm_id=140105335569ed55e27b&amp;abbucket=5&amp;skuId=82840486724" TargetMode="External"/><Relationship Id="rId688" Type="http://schemas.openxmlformats.org/officeDocument/2006/relationships/hyperlink" Target="https://s.taobao.com/search?q=%E5%8D%A1%E5%A1%9420DL%E7%9B%B8%E6%9C%BA%E5%8C%85&amp;js=1&amp;style=list&amp;stats_click=search_radio_all%3A1&amp;initiative_id=staobaoz_20151211&amp;ie=utf8" TargetMode="External"/><Relationship Id="rId203" Type="http://schemas.openxmlformats.org/officeDocument/2006/relationships/hyperlink" Target="https://s.taobao.com/search?q=SD%E9%AB%98%E9%80%9F%E8%AF%BB%E5%8D%A1%E5%99%A8&amp;js=1&amp;style=list&amp;stats_click=search_radio_all%3A1&amp;initiative_id=staobaoz_20151211&amp;ie=utf8" TargetMode="External"/><Relationship Id="rId445" Type="http://schemas.openxmlformats.org/officeDocument/2006/relationships/hyperlink" Target="https://s.taobao.com/search?q=%E5%BD%A9%E8%89%B2%E6%9F%94%E5%85%89%E7%BD%A9&amp;js=1&amp;style=list&amp;stats_click=search_radio_all%3A1&amp;initiative_id=staobaoz_20151211&amp;ie=utf8" TargetMode="External"/><Relationship Id="rId687" Type="http://schemas.openxmlformats.org/officeDocument/2006/relationships/hyperlink" Target="http://world.taobao.com/item/523776961013.htm" TargetMode="External"/><Relationship Id="rId209" Type="http://schemas.openxmlformats.org/officeDocument/2006/relationships/hyperlink" Target="https://s.taobao.com/search?q=%E4%BD%B3%E8%83%BD%E9%99%90%E9%87%8F%E5%9C%9F%E8%B1%AA%E9%87%91%E7%AC%94%E8%A2%8B&amp;js=1&amp;style=list&amp;stats_click=search_radio_all%3A1&amp;initiative_id=staobaoz_20151211&amp;ie=utf8" TargetMode="External"/><Relationship Id="rId208" Type="http://schemas.openxmlformats.org/officeDocument/2006/relationships/hyperlink" Target="https://detail.tmall.com/item.htm?spm=a1z10.1-b.w9226568-9716460539.27.RzH6RS&amp;id=44843925113&amp;skuId=83007665794" TargetMode="External"/><Relationship Id="rId207" Type="http://schemas.openxmlformats.org/officeDocument/2006/relationships/hyperlink" Target="https://s.taobao.com/search?q=%E9%95%9C%E5%A4%B4%E8%A2%8B&amp;js=1&amp;style=list&amp;stats_click=search_radio_all%3A1&amp;initiative_id=staobaoz_20151211&amp;ie=utf8&amp;cps=yes&amp;cat=50470004" TargetMode="External"/><Relationship Id="rId449" Type="http://schemas.openxmlformats.org/officeDocument/2006/relationships/hyperlink" Target="https://s.taobao.com/search?q=%E5%A4%A7%E5%8F%B7%E7%AB%A0%E9%B1%BC%E4%B8%89%E8%84%9A%E6%9E%B6&amp;js=1&amp;style=list&amp;stats_click=search_radio_all%3A1&amp;initiative_id=staobaoz_20151211&amp;ie=utf8&amp;cps=yes&amp;cat=50008090" TargetMode="External"/><Relationship Id="rId440" Type="http://schemas.openxmlformats.org/officeDocument/2006/relationships/hyperlink" Target="http://world.taobao.com/item/521513506795.htm" TargetMode="External"/><Relationship Id="rId682" Type="http://schemas.openxmlformats.org/officeDocument/2006/relationships/hyperlink" Target="https://s.taobao.com/search?q=%E4%BD%B3%E8%83%BD%E5%8E%9F%E8%A3%85%E5%BD%A9%E8%89%B2%E6%91%84%E5%BD%B1%E5%8C%85&amp;js=1&amp;style=list&amp;stats_click=search_radio_all%3A1&amp;initiative_id=staobaoz_20151211&amp;ie=utf8" TargetMode="External"/><Relationship Id="rId681" Type="http://schemas.openxmlformats.org/officeDocument/2006/relationships/hyperlink" Target="http://world.tmall.com/item/20728727154.htm" TargetMode="External"/><Relationship Id="rId680" Type="http://schemas.openxmlformats.org/officeDocument/2006/relationships/hyperlink" Target="https://s.taobao.com/search?q=%E4%BD%B3%E8%83%BD%E8%90%8C%E8%90%8C%E6%80%AA%E5%8E%9F%E8%A3%85%E6%91%84%E5%BD%B1%E5%8C%85&amp;js=1&amp;style=list&amp;stats_click=search_radio_all%3A1&amp;initiative_id=staobaoz_20151211&amp;ie=utf8&amp;cps=yes&amp;cat=50008090" TargetMode="External"/><Relationship Id="rId202" Type="http://schemas.openxmlformats.org/officeDocument/2006/relationships/hyperlink" Target="http://world.taobao.com/item/20373091017.htm" TargetMode="External"/><Relationship Id="rId444" Type="http://schemas.openxmlformats.org/officeDocument/2006/relationships/hyperlink" Target="http://world.taobao.com/item/44895648806.htm" TargetMode="External"/><Relationship Id="rId686" Type="http://schemas.openxmlformats.org/officeDocument/2006/relationships/hyperlink" Target="https://s.taobao.com/search?q=%E5%8D%95%E5%8F%8D%E4%B8%93%E7%94%A8%E5%A4%A7%E5%8F%B7%E7%9B%B8%E6%9C%BA%E5%8C%85&amp;js=1&amp;style=list&amp;stats_click=search_radio_all%3A1&amp;initiative_id=staobaoz_20151211&amp;ie=utf8" TargetMode="External"/><Relationship Id="rId201" Type="http://schemas.openxmlformats.org/officeDocument/2006/relationships/hyperlink" Target="https://s.taobao.com/search?q=USB%E9%AB%98%E9%80%9F%E8%AF%BB%E5%8D%A1%E5%99%A8&amp;js=1&amp;style=list&amp;stats_click=search_radio_all%3A1&amp;initiative_id=staobaoz_20151211&amp;ie=utf8" TargetMode="External"/><Relationship Id="rId443" Type="http://schemas.openxmlformats.org/officeDocument/2006/relationships/hyperlink" Target="https://s.taobao.com/search?q=%E9%97%AA%E5%85%89%E7%81%AF%E4%B8%89%E8%89%B2%E6%9F%94%E5%85%89%E7%BD%A9&amp;js=1&amp;style=list&amp;stats_click=search_radio_all%3A1&amp;initiative_id=staobaoz_20151211&amp;ie=utf8&amp;cps=yes&amp;cat=50008090" TargetMode="External"/><Relationship Id="rId685" Type="http://schemas.openxmlformats.org/officeDocument/2006/relationships/hyperlink" Target="http://world.taobao.com/item/35674260254.htm" TargetMode="External"/><Relationship Id="rId200" Type="http://schemas.openxmlformats.org/officeDocument/2006/relationships/hyperlink" Target="http://world.tmall.com/item/20728727154.htm" TargetMode="External"/><Relationship Id="rId442" Type="http://schemas.openxmlformats.org/officeDocument/2006/relationships/hyperlink" Target="http://world.tmall.com/item/20728727154.htm" TargetMode="External"/><Relationship Id="rId684" Type="http://schemas.openxmlformats.org/officeDocument/2006/relationships/hyperlink" Target="https://s.taobao.com/search?q=%E4%BD%B3%E8%83%BDEOS%E5%A4%9A%E5%8A%9F%E8%83%BD%E6%91%84%E5%BD%B1%E5%8C%85&amp;js=1&amp;style=list&amp;stats_click=search_radio_all%3A1&amp;initiative_id=staobaoz_20151211&amp;ie=utf8" TargetMode="External"/><Relationship Id="rId441" Type="http://schemas.openxmlformats.org/officeDocument/2006/relationships/hyperlink" Target="https://s.taobao.com/search?q=%E9%97%AA%E5%85%89%E7%81%AF%E6%9F%94%E5%85%89%E7%BD%A9&amp;js=1&amp;style=list&amp;stats_click=search_radio_all%3A1&amp;initiative_id=staobaoz_20151211&amp;ie=utf8&amp;cps=yes&amp;cat=50008090" TargetMode="External"/><Relationship Id="rId683" Type="http://schemas.openxmlformats.org/officeDocument/2006/relationships/hyperlink" Target="http://world.tmall.com/item/20728727154.htm" TargetMode="External"/><Relationship Id="rId437" Type="http://schemas.openxmlformats.org/officeDocument/2006/relationships/hyperlink" Target="https://s.taobao.com/search?q=%E4%B8%89%E8%89%B2%E6%9F%94%E5%85%89%E7%BD%A9&amp;js=1&amp;style=list&amp;stats_click=search_radio_all%3A1&amp;initiative_id=staobaoz_20151211&amp;ie=utf8&amp;cps=yes&amp;cat=50008090" TargetMode="External"/><Relationship Id="rId679" Type="http://schemas.openxmlformats.org/officeDocument/2006/relationships/hyperlink" Target="http://world.tmall.com/item/20728727154.htm" TargetMode="External"/><Relationship Id="rId436" Type="http://schemas.openxmlformats.org/officeDocument/2006/relationships/hyperlink" Target="https://item.taobao.com/item.htm?spm=a230r.1.14.27.57ZLrH&amp;id=522137161830&amp;ns=1&amp;abbucket=5" TargetMode="External"/><Relationship Id="rId678" Type="http://schemas.openxmlformats.org/officeDocument/2006/relationships/hyperlink" Target="https://s.taobao.com/search?q=%E7%82%AB%E5%BD%A9%E4%B8%89%E8%89%B2%E9%98%B2%E9%9C%87%E6%91%84%E5%BD%B1%E5%8C%85&amp;js=1&amp;style=list&amp;stats_click=search_radio_all%3A1&amp;initiative_id=staobaoz_20151211&amp;ie=utf8&amp;cps=yes&amp;cat=50008090" TargetMode="External"/><Relationship Id="rId435" Type="http://schemas.openxmlformats.org/officeDocument/2006/relationships/hyperlink" Target="https://s.taobao.com/search?q=%E7%9B%B8%E6%9C%BA%E6%B8%85%E6%B4%81%E6%B6%B2&amp;imgfile=&amp;js=1&amp;stats_click=search_radio_all%3A1&amp;initiative_id=staobaoz_20151213&amp;ie=utf8" TargetMode="External"/><Relationship Id="rId677" Type="http://schemas.openxmlformats.org/officeDocument/2006/relationships/hyperlink" Target="http://world.tmall.com/item/20728727154.htm" TargetMode="External"/><Relationship Id="rId434" Type="http://schemas.openxmlformats.org/officeDocument/2006/relationships/hyperlink" Target="http://world.taobao.com/item/40452911197.htm" TargetMode="External"/><Relationship Id="rId676" Type="http://schemas.openxmlformats.org/officeDocument/2006/relationships/hyperlink" Target="https://s.taobao.com/search?q=%E9%98%B2%E9%9B%A8%E5%8D%95%E8%82%A9%E6%91%84%E5%BD%B1%E5%8C%85&amp;js=1&amp;style=list&amp;stats_click=search_radio_all%3A1&amp;initiative_id=staobaoz_20151211&amp;ie=utf8&amp;cps=yes&amp;cat=50027118" TargetMode="External"/><Relationship Id="rId439" Type="http://schemas.openxmlformats.org/officeDocument/2006/relationships/hyperlink" Target="https://s.taobao.com/search?q=%E6%9F%94%E5%85%89%E7%BD%A9&amp;js=1&amp;style=list&amp;stats_click=search_radio_all%3A1&amp;initiative_id=staobaoz_20151211&amp;ie=utf8&amp;cps=yes&amp;cat=50008090" TargetMode="External"/><Relationship Id="rId438" Type="http://schemas.openxmlformats.org/officeDocument/2006/relationships/hyperlink" Target="https://item.taobao.com/item.htm?spm=a230r.1.14.47.D7usJI&amp;id=45211183332&amp;ns=1&amp;abbucket=3" TargetMode="External"/><Relationship Id="rId671" Type="http://schemas.openxmlformats.org/officeDocument/2006/relationships/hyperlink" Target="http://world.tmall.com/item/18049170006.htm" TargetMode="External"/><Relationship Id="rId670" Type="http://schemas.openxmlformats.org/officeDocument/2006/relationships/hyperlink" Target="https://s.taobao.com/search?q=%E5%9C%A3%E6%9F%AF%E7%91%9E%E4%BE%BF%E6%90%BA%E5%8C%85%E9%98%B2%E9%9C%87%E9%98%B2%E9%9B%A8%E7%AE%80%E7%BA%A6%E5%A4%A7%E6%96%B9&amp;js=1&amp;style=list&amp;stats_click=search_radio_all%3A1&amp;initiative_id=staobaoz_20151211&amp;ie=utf8" TargetMode="External"/><Relationship Id="rId433" Type="http://schemas.openxmlformats.org/officeDocument/2006/relationships/hyperlink" Target="https://s.taobao.com/search?q=%E6%B0%94%E5%90%B9%E9%95%9C%E5%A4%B4%E7%AC%94%E5%A5%97%E8%A3%85&amp;imgfile=&amp;js=1&amp;stats_click=search_radio_all%3A1&amp;initiative_id=staobaoz_20151213&amp;ie=utf8" TargetMode="External"/><Relationship Id="rId675" Type="http://schemas.openxmlformats.org/officeDocument/2006/relationships/hyperlink" Target="http://world.tmall.com/item/20728727154.htm" TargetMode="External"/><Relationship Id="rId432" Type="http://schemas.openxmlformats.org/officeDocument/2006/relationships/hyperlink" Target="https://detail.tmall.com/item.htm?spm=a1z10.5-b.w4011-3275700854.69.pjRsYS&amp;id=44819603679&amp;rn=599bb6e6c44366af0abb21bdf3812c54&amp;abbucket=15&amp;sku_properties=5919063:6536025" TargetMode="External"/><Relationship Id="rId674" Type="http://schemas.openxmlformats.org/officeDocument/2006/relationships/hyperlink" Target="https://s.taobao.com/search?q=%E4%B9%90%E6%AD%A5%E6%91%84%E5%BD%B1%E5%8C%85&amp;js=1&amp;style=list&amp;stats_click=search_radio_all%3A1&amp;initiative_id=staobaoz_20151211&amp;ie=utf8&amp;cps=yes&amp;cat=50470004" TargetMode="External"/><Relationship Id="rId431" Type="http://schemas.openxmlformats.org/officeDocument/2006/relationships/hyperlink" Target="https://s.taobao.com/search?q=%E9%95%9C%E5%A4%B4%E5%88%B7&amp;js=1&amp;style=list&amp;stats_click=search_radio_all%3A1&amp;initiative_id=staobaoz_20151211&amp;ie=utf8" TargetMode="External"/><Relationship Id="rId673" Type="http://schemas.openxmlformats.org/officeDocument/2006/relationships/hyperlink" Target="http://world.taobao.com/item/44881048637.htm" TargetMode="External"/><Relationship Id="rId430" Type="http://schemas.openxmlformats.org/officeDocument/2006/relationships/hyperlink" Target="http://world.taobao.com/item/19999809846.htm" TargetMode="External"/><Relationship Id="rId672" Type="http://schemas.openxmlformats.org/officeDocument/2006/relationships/hyperlink" Target="https://s.taobao.com/search?q=EOS%E5%B0%8F%E5%8C%85&amp;js=1&amp;style=list&amp;stats_click=search_radio_all%3A1&amp;initiative_id=staobaoz_20151211&amp;ie=utf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2" width="14.43"/>
    <col customWidth="1" min="3" max="3" width="18.14"/>
    <col customWidth="1" min="4" max="4" width="23.14"/>
    <col customWidth="1" min="5" max="5" width="14.0"/>
    <col customWidth="1" min="6" max="7" width="14.43"/>
    <col customWidth="1" min="8" max="8" width="25.86"/>
    <col customWidth="1" min="9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">
        <v>14</v>
      </c>
      <c r="B2" s="1" t="s">
        <v>15</v>
      </c>
      <c r="C2" s="3" t="str">
        <f>HYPERLINK("https://detail.tmall.com/item.htm?spm=a230r.1.14.15.57ZLrH&amp;id=44848285990&amp;cm_id=140105335569ed55e27b&amp;abbucket=5&amp;skuId=82840486709","https://detail.tmall.com/item.htm?spm=a230r.1.14.15.57ZLrH&amp;id=44848285990&amp;cm_id=140105335569ed55e27b&amp;abbucket=5&amp;skuId=82840486709")</f>
        <v>https://detail.tmall.com/item.htm?spm=a230r.1.14.15.57ZLrH&amp;id=44848285990&amp;cm_id=140105335569ed55e27b&amp;abbucket=5&amp;skuId=82840486709</v>
      </c>
      <c r="D2" s="1" t="s">
        <v>16</v>
      </c>
      <c r="E2" s="3" t="str">
        <f t="shared" ref="E2:E3" si="1">HYPERLINK("https://s.taobao.com/search?q=%E4%BD%B3%E8%83%BD+%E7%9B%B8%E6%9C%BA%E8%83%8C%E5%B8%A6&amp;imgfile=&amp;js=1&amp;style=list&amp;stats_click=search_radio_all%3A1&amp;initiative_id=staobaoz_20160102&amp;ie=utf8","https://s.taobao.com/search?q=%E4%BD%B3%E8%83%BD+%E7%9B%B8%E6%9C%BA%E8%83%8C%E5%B8%A6&amp;imgfile=&amp;js=1&amp;style=list&amp;stats_click=search_radio_all%3A1&amp;initiative_id=staobaoz_20160102&amp;ie=utf8")</f>
        <v>https://s.taobao.com/search?q=%E4%BD%B3%E8%83%BD+%E7%9B%B8%E6%9C%BA%E8%83%8C%E5%B8%A6&amp;imgfile=&amp;js=1&amp;style=list&amp;stats_click=search_radio_all%3A1&amp;initiative_id=staobaoz_20160102&amp;ie=utf8</v>
      </c>
      <c r="F2" s="4">
        <v>0.0</v>
      </c>
      <c r="G2" s="4">
        <v>0.0</v>
      </c>
      <c r="H2" s="1" t="s">
        <v>17</v>
      </c>
      <c r="I2" s="4">
        <v>0.0</v>
      </c>
      <c r="J2" s="4">
        <v>20.0</v>
      </c>
      <c r="K2" s="2"/>
      <c r="L2" s="1" t="s">
        <v>18</v>
      </c>
      <c r="M2" s="2"/>
      <c r="N2" s="2"/>
    </row>
    <row r="3" ht="15.75" customHeight="1">
      <c r="A3" s="1" t="s">
        <v>19</v>
      </c>
      <c r="B3" s="1" t="s">
        <v>15</v>
      </c>
      <c r="C3" s="3" t="str">
        <f>HYPERLINK("https://item.taobao.com/item.htm?spm=a230r.1.14.49.rC1TEB&amp;id=43474381580&amp;ns=1&amp;abbucket=13","https://item.taobao.com/item.htm?spm=a230r.1.14.49.rC1TEB&amp;id=43474381580&amp;ns=1&amp;abbucket=13")</f>
        <v>https://item.taobao.com/item.htm?spm=a230r.1.14.49.rC1TEB&amp;id=43474381580&amp;ns=1&amp;abbucket=13</v>
      </c>
      <c r="D3" s="1" t="s">
        <v>20</v>
      </c>
      <c r="E3" s="3" t="str">
        <f t="shared" si="1"/>
        <v>https://s.taobao.com/search?q=%E4%BD%B3%E8%83%BD+%E7%9B%B8%E6%9C%BA%E8%83%8C%E5%B8%A6&amp;imgfile=&amp;js=1&amp;style=list&amp;stats_click=search_radio_all%3A1&amp;initiative_id=staobaoz_20160102&amp;ie=utf8</v>
      </c>
      <c r="F3" s="4">
        <v>0.0</v>
      </c>
      <c r="G3" s="4">
        <v>0.0</v>
      </c>
      <c r="H3" s="1" t="s">
        <v>17</v>
      </c>
      <c r="I3" s="4">
        <v>0.0</v>
      </c>
      <c r="J3" s="4">
        <v>20.0</v>
      </c>
      <c r="K3" s="1" t="s">
        <v>21</v>
      </c>
      <c r="L3" s="1" t="s">
        <v>22</v>
      </c>
      <c r="M3" s="2"/>
      <c r="N3" s="2"/>
    </row>
    <row r="4" ht="15.75" customHeight="1">
      <c r="A4" s="1" t="s">
        <v>23</v>
      </c>
      <c r="B4" s="1" t="s">
        <v>15</v>
      </c>
      <c r="C4" s="3" t="str">
        <f>HYPERLINK("https://item.taobao.com/item.htm?spm=a230r.1.14.53.57ZLrH&amp;id=522606643900&amp;ns=1&amp;abbucket=13","https://item.taobao.com/item.htm?spm=a230r.1.14.53.57ZLrH&amp;id=522606643900&amp;ns=1&amp;abbucket=13")</f>
        <v>https://item.taobao.com/item.htm?spm=a230r.1.14.53.57ZLrH&amp;id=522606643900&amp;ns=1&amp;abbucket=13</v>
      </c>
      <c r="D4" s="1" t="s">
        <v>24</v>
      </c>
      <c r="E4" s="3" t="str">
        <f>HYPERLINK("https://s.taobao.com/search?q=%E5%BF%AB%E6%9E%AA%E6%89%8B%E8%82%A9%E5%B8%A6&amp;js=1&amp;style=list&amp;stats_click=search_radio_all%3A1&amp;initiative_id=staobaoz_20151211&amp;ie=utf8","https://s.taobao.com/search?q=%E5%BF%AB%E6%9E%AA%E6%89%8B%E8%82%A9%E5%B8%A6&amp;js=1&amp;style=list&amp;stats_click=search_radio_all%3A1&amp;initiative_id=staobaoz_20151211&amp;ie=utf8")</f>
        <v>https://s.taobao.com/search?q=%E5%BF%AB%E6%9E%AA%E6%89%8B%E8%82%A9%E5%B8%A6&amp;js=1&amp;style=list&amp;stats_click=search_radio_all%3A1&amp;initiative_id=staobaoz_20151211&amp;ie=utf8</v>
      </c>
      <c r="F4" s="4">
        <v>0.0</v>
      </c>
      <c r="G4" s="4">
        <v>0.0</v>
      </c>
      <c r="H4" s="1" t="s">
        <v>24</v>
      </c>
      <c r="I4" s="4">
        <v>0.0</v>
      </c>
      <c r="J4" s="4">
        <v>35.0</v>
      </c>
      <c r="K4" s="1" t="s">
        <v>25</v>
      </c>
      <c r="L4" s="2"/>
      <c r="M4" s="2"/>
      <c r="N4" s="2"/>
    </row>
    <row r="5" ht="15.75" customHeight="1">
      <c r="A5" s="1" t="s">
        <v>26</v>
      </c>
      <c r="B5" s="1" t="s">
        <v>15</v>
      </c>
      <c r="C5" s="3" t="str">
        <f>HYPERLINK("http://world.taobao.com/item/44419589190.htm#detail","http://world.taobao.com/item/44419589190.htm#detail")</f>
        <v>http://world.taobao.com/item/44419589190.htm#detail</v>
      </c>
      <c r="D5" s="1" t="s">
        <v>27</v>
      </c>
      <c r="E5" s="3" t="str">
        <f>HYPERLINK("https://s.taobao.com/search?q=%E5%BD%A9%E8%89%B2%E8%82%A9%E5%B8%A6+%E7%9B%B8%E6%9C%BA&amp;js=1&amp;style=list&amp;stats_click=search_radio_all%3A1&amp;initiative_id=staobaoz_20151211&amp;ie=utf8","https://s.taobao.com/search?q=%E5%BD%A9%E8%89%B2%E8%82%A9%E5%B8%A6+%E7%9B%B8%E6%9C%BA&amp;js=1&amp;style=list&amp;stats_click=search_radio_all%3A1&amp;initiative_id=staobaoz_20151211&amp;ie=utf8")</f>
        <v>https://s.taobao.com/search?q=%E5%BD%A9%E8%89%B2%E8%82%A9%E5%B8%A6+%E7%9B%B8%E6%9C%BA&amp;js=1&amp;style=list&amp;stats_click=search_radio_all%3A1&amp;initiative_id=staobaoz_20151211&amp;ie=utf8</v>
      </c>
      <c r="F5" s="4">
        <v>0.0</v>
      </c>
      <c r="G5" s="4">
        <v>0.0</v>
      </c>
      <c r="H5" s="1" t="s">
        <v>28</v>
      </c>
      <c r="I5" s="4">
        <v>0.0</v>
      </c>
      <c r="J5" s="4">
        <v>15.0</v>
      </c>
      <c r="K5" s="2"/>
      <c r="L5" s="2"/>
      <c r="M5" s="2"/>
      <c r="N5" s="2"/>
    </row>
    <row r="6" ht="15.75" customHeight="1">
      <c r="A6" s="1" t="s">
        <v>29</v>
      </c>
      <c r="B6" s="1" t="s">
        <v>15</v>
      </c>
      <c r="C6" s="3" t="str">
        <f>HYPERLINK("http://world.taobao.com/item/45219159638.htm#detail","http://world.taobao.com/item/45219159638.htm#detail")</f>
        <v>http://world.taobao.com/item/45219159638.htm#detail</v>
      </c>
      <c r="D6" s="1" t="s">
        <v>15</v>
      </c>
      <c r="E6" s="3" t="str">
        <f>HYPERLINK("https://s.taobao.com/search?q=%E8%82%A9%E5%B8%A6+%E7%9B%B8%E6%9C%BA&amp;js=1&amp;style=list&amp;stats_click=search_radio_all%3A1&amp;initiative_id=staobaoz_20151211&amp;ie=utf8","https://s.taobao.com/search?q=%E8%82%A9%E5%B8%A6+%E7%9B%B8%E6%9C%BA&amp;js=1&amp;style=list&amp;stats_click=search_radio_all%3A1&amp;initiative_id=staobaoz_20151211&amp;ie=utf8")</f>
        <v>https://s.taobao.com/search?q=%E8%82%A9%E5%B8%A6+%E7%9B%B8%E6%9C%BA&amp;js=1&amp;style=list&amp;stats_click=search_radio_all%3A1&amp;initiative_id=staobaoz_20151211&amp;ie=utf8</v>
      </c>
      <c r="F6" s="4">
        <v>0.0</v>
      </c>
      <c r="G6" s="4">
        <v>0.0</v>
      </c>
      <c r="H6" s="1" t="s">
        <v>30</v>
      </c>
      <c r="I6" s="4">
        <v>0.0</v>
      </c>
      <c r="J6" s="4">
        <v>25.0</v>
      </c>
      <c r="K6" s="1" t="s">
        <v>31</v>
      </c>
      <c r="L6" s="1" t="s">
        <v>32</v>
      </c>
      <c r="M6" s="2"/>
      <c r="N6" s="2"/>
    </row>
    <row r="7" ht="15.75" customHeight="1">
      <c r="A7" s="1" t="s">
        <v>33</v>
      </c>
      <c r="B7" s="1" t="s">
        <v>15</v>
      </c>
      <c r="C7" s="5" t="s">
        <v>34</v>
      </c>
      <c r="D7" s="6" t="s">
        <v>35</v>
      </c>
      <c r="E7" s="5" t="s">
        <v>36</v>
      </c>
      <c r="F7" s="7">
        <v>0.0</v>
      </c>
      <c r="G7" s="7">
        <v>1.0</v>
      </c>
      <c r="H7" s="6" t="s">
        <v>37</v>
      </c>
      <c r="I7" s="4">
        <v>0.0</v>
      </c>
      <c r="J7" s="4">
        <v>15.0</v>
      </c>
      <c r="K7" s="1" t="s">
        <v>38</v>
      </c>
      <c r="L7" s="1" t="s">
        <v>39</v>
      </c>
      <c r="M7" s="2"/>
      <c r="N7" s="2"/>
    </row>
    <row r="8" ht="15.75" customHeight="1">
      <c r="A8" s="1" t="s">
        <v>40</v>
      </c>
      <c r="B8" s="1" t="s">
        <v>41</v>
      </c>
      <c r="C8" s="3" t="str">
        <f>HYPERLINK("http://world.taobao.com/item/522033862841.htm#detail","http://world.taobao.com/item/522033862841.htm#detail")</f>
        <v>http://world.taobao.com/item/522033862841.htm#detail</v>
      </c>
      <c r="D8" s="1" t="s">
        <v>42</v>
      </c>
      <c r="E8" s="3" t="str">
        <f>HYPERLINK("https://s.taobao.com/search?q=%E5%A4%9A%E8%89%B2%E6%B8%90%E5%8F%98%E9%95%9C&amp;js=1&amp;style=list&amp;stats_click=search_radio_all%3A1&amp;initiative_id=staobaoz_20151211&amp;ie=utf8&amp;cps=yes&amp;cat=50008090","https://s.taobao.com/search?q=%E5%A4%9A%E8%89%B2%E6%B8%90%E5%8F%98%E9%95%9C&amp;js=1&amp;style=list&amp;stats_click=search_radio_all%3A1&amp;initiative_id=staobaoz_20151211&amp;ie=utf8&amp;cps=yes&amp;cat=50008090")</f>
        <v>https://s.taobao.com/search?q=%E5%A4%9A%E8%89%B2%E6%B8%90%E5%8F%98%E9%95%9C&amp;js=1&amp;style=list&amp;stats_click=search_radio_all%3A1&amp;initiative_id=staobaoz_20151211&amp;ie=utf8&amp;cps=yes&amp;cat=50008090</v>
      </c>
      <c r="F8" s="4">
        <v>0.0</v>
      </c>
      <c r="G8" s="4">
        <v>0.0</v>
      </c>
      <c r="H8" s="1" t="s">
        <v>43</v>
      </c>
      <c r="I8" s="4">
        <v>0.0</v>
      </c>
      <c r="J8" s="4">
        <v>55.0</v>
      </c>
      <c r="K8" s="2"/>
      <c r="L8" s="1" t="s">
        <v>44</v>
      </c>
      <c r="M8" s="2"/>
      <c r="N8" s="2"/>
    </row>
    <row r="9" ht="15.75" customHeight="1">
      <c r="A9" s="1" t="s">
        <v>45</v>
      </c>
      <c r="B9" s="1" t="s">
        <v>41</v>
      </c>
      <c r="C9" s="3" t="str">
        <f>HYPERLINK("http://world.taobao.com/item/19999809846.htm#detail","http://world.taobao.com/item/19999809846.htm#detail")</f>
        <v>http://world.taobao.com/item/19999809846.htm#detail</v>
      </c>
      <c r="D9" s="1" t="s">
        <v>46</v>
      </c>
      <c r="E9" s="3" t="str">
        <f>HYPERLINK("https://s.taobao.com/search?q=%E5%8F%98%E8%89%B2%E9%95%9C%E6%9E%B6%EF%BC%8B%E6%B8%90%E5%8F%98%E9%95%9C+%E7%9B%B8%E6%9C%BA&amp;js=1&amp;style=list&amp;stats_click=search_radio_all%3A1&amp;initiative_id=staobaoz_20151211&amp;ie=utf8&amp;cps=yes&amp;cat=50008090","https://s.taobao.com/search?q=%E5%8F%98%E8%89%B2%E9%95%9C%E6%9E%B6%EF%BC%8B%E6%B8%90%E5%8F%98%E9%95%9C+%E7%9B%B8%E6%9C%BA&amp;js=1&amp;style=list&amp;stats_click=search_radio_all%3A1&amp;initiative_id=staobaoz_20151211&amp;ie=utf8&amp;cps=yes&amp;cat=50008090")</f>
        <v>https://s.taobao.com/search?q=%E5%8F%98%E8%89%B2%E9%95%9C%E6%9E%B6%EF%BC%8B%E6%B8%90%E5%8F%98%E9%95%9C+%E7%9B%B8%E6%9C%BA&amp;js=1&amp;style=list&amp;stats_click=search_radio_all%3A1&amp;initiative_id=staobaoz_20151211&amp;ie=utf8&amp;cps=yes&amp;cat=50008090</v>
      </c>
      <c r="F9" s="4">
        <v>0.0</v>
      </c>
      <c r="G9" s="4">
        <v>0.0</v>
      </c>
      <c r="H9" s="1" t="s">
        <v>43</v>
      </c>
      <c r="I9" s="4">
        <v>0.0</v>
      </c>
      <c r="J9" s="4">
        <v>55.0</v>
      </c>
      <c r="K9" s="2"/>
      <c r="L9" s="1" t="s">
        <v>47</v>
      </c>
      <c r="M9" s="2"/>
      <c r="N9" s="2"/>
    </row>
    <row r="10" ht="15.75" customHeight="1">
      <c r="A10" s="1" t="s">
        <v>48</v>
      </c>
      <c r="B10" s="1" t="s">
        <v>49</v>
      </c>
      <c r="C10" s="3" t="str">
        <f>HYPERLINK("https://item.taobao.com/item.htm?spm=a230r.1.14.49.rC1TEB&amp;id=43474381580&amp;ns=1&amp;abbucket=19","https://item.taobao.com/item.htm?spm=a230r.1.14.49.rC1TEB&amp;id=43474381580&amp;ns=1&amp;abbucket=19")</f>
        <v>https://item.taobao.com/item.htm?spm=a230r.1.14.49.rC1TEB&amp;id=43474381580&amp;ns=1&amp;abbucket=19</v>
      </c>
      <c r="D10" s="1" t="s">
        <v>50</v>
      </c>
      <c r="E10" s="3" t="str">
        <f>HYPERLINK("https://s.taobao.com/search?ie=utf8&amp;initiative_id=staobaoz_20151211&amp;stats_click=search_radio_all%3A1&amp;style=list&amp;js=1&amp;imgfile=&amp;q=%E6%95%B0%E7%A0%81%E6%93%A6%E9%95%9C%E5%B8%83&amp;suggest=history_1&amp;_input_charset=utf-8&amp;wq=%E6%95%B0%E7%A0%81%E6%93%A6%E9%95%9C%E5%B8%83&amp;suggest_query=%E6%95%B0%E7%A0%81%E6%93%A6%E9%95%9C%E5%B8%83&amp;source=suggest","https://s.taobao.com/search?ie=utf8&amp;initiative_id=staobaoz_20151211&amp;stats_click=search_radio_all%3A1&amp;style=list&amp;js=1&amp;imgfile=&amp;q=%E6%95%B0%E7%A0%81%E6%93%A6%E9%95%9C%E5%B8%83&amp;suggest=history_1&amp;_input_charset=utf-8&amp;wq=%E6%95%B0%E7%A0%81%E6%93%A6%E9%95%9C%E5%B8%83&amp;suggest_query=%E6%95%B0%E7%A0%81%E6%93%A6%E9%95%9C%E5%B8%83&amp;source=suggest")</f>
        <v>https://s.taobao.com/search?ie=utf8&amp;initiative_id=staobaoz_20151211&amp;stats_click=search_radio_all%3A1&amp;style=list&amp;js=1&amp;imgfile=&amp;q=%E6%95%B0%E7%A0%81%E6%93%A6%E9%95%9C%E5%B8%83&amp;suggest=history_1&amp;_input_charset=utf-8&amp;wq=%E6%95%B0%E7%A0%81%E6%93%A6%E9%95%9C%E5%B8%83&amp;suggest_query=%E6%95%B0%E7%A0%81%E6%93%A6%E9%95%9C%E5%B8%83&amp;source=suggest</v>
      </c>
      <c r="F10" s="4">
        <v>0.0</v>
      </c>
      <c r="G10" s="4">
        <v>0.0</v>
      </c>
      <c r="H10" s="1" t="s">
        <v>50</v>
      </c>
      <c r="I10" s="4">
        <v>0.0</v>
      </c>
      <c r="J10" s="4">
        <v>15.0</v>
      </c>
      <c r="K10" s="1" t="s">
        <v>31</v>
      </c>
      <c r="L10" s="1" t="s">
        <v>22</v>
      </c>
      <c r="M10" s="2"/>
      <c r="N10" s="2"/>
    </row>
    <row r="11" ht="15.75" customHeight="1">
      <c r="A11" s="1" t="s">
        <v>51</v>
      </c>
      <c r="B11" s="1" t="s">
        <v>49</v>
      </c>
      <c r="C11" s="3" t="str">
        <f>HYPERLINK("http://world.taobao.com/item/45219159638.htm#detail","http://world.taobao.com/item/45219159638.htm#detail")</f>
        <v>http://world.taobao.com/item/45219159638.htm#detail</v>
      </c>
      <c r="D11" s="1" t="s">
        <v>52</v>
      </c>
      <c r="E11" s="3" t="str">
        <f>HYPERLINK("https://s.taobao.com/search?q=%E9%AB%98%E7%BA%A7%E6%93%A6%E5%B8%83&amp;js=1&amp;style=list&amp;stats_click=search_radio_all%3A1&amp;initiative_id=staobaoz_20151211&amp;ie=utf8&amp;cps=yes&amp;cat=50008090","https://s.taobao.com/search?q=%E9%AB%98%E7%BA%A7%E6%93%A6%E5%B8%83&amp;js=1&amp;style=list&amp;stats_click=search_radio_all%3A1&amp;initiative_id=staobaoz_20151211&amp;ie=utf8&amp;cps=yes&amp;cat=50008090")</f>
        <v>https://s.taobao.com/search?q=%E9%AB%98%E7%BA%A7%E6%93%A6%E5%B8%83&amp;js=1&amp;style=list&amp;stats_click=search_radio_all%3A1&amp;initiative_id=staobaoz_20151211&amp;ie=utf8&amp;cps=yes&amp;cat=50008090</v>
      </c>
      <c r="F11" s="4">
        <v>0.0</v>
      </c>
      <c r="G11" s="4">
        <v>0.0</v>
      </c>
      <c r="H11" s="1" t="s">
        <v>49</v>
      </c>
      <c r="I11" s="4">
        <v>0.0</v>
      </c>
      <c r="J11" s="4">
        <v>10.0</v>
      </c>
      <c r="K11" s="1" t="s">
        <v>31</v>
      </c>
      <c r="L11" s="1" t="s">
        <v>32</v>
      </c>
      <c r="M11" s="2"/>
      <c r="N11" s="2"/>
    </row>
    <row r="12" ht="15.75" customHeight="1">
      <c r="A12" s="1" t="s">
        <v>53</v>
      </c>
      <c r="B12" s="1" t="s">
        <v>49</v>
      </c>
      <c r="C12" s="3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12" s="1" t="s">
        <v>54</v>
      </c>
      <c r="E12" s="3" t="str">
        <f>HYPERLINK("https://s.taobao.com/search?q=%E5%93%81%E8%83%9C%E7%88%B1%E6%9C%BA%E9%AD%94%E5%B8%83&amp;js=1&amp;style=list&amp;stats_click=search_radio_all%3A1&amp;initiative_id=staobaoz_20151211&amp;ie=utf8&amp;cps=yes&amp;cat=50008090","https://s.taobao.com/search?q=%E5%93%81%E8%83%9C%E7%88%B1%E6%9C%BA%E9%AD%94%E5%B8%83&amp;js=1&amp;style=list&amp;stats_click=search_radio_all%3A1&amp;initiative_id=staobaoz_20151211&amp;ie=utf8&amp;cps=yes&amp;cat=50008090")</f>
        <v>https://s.taobao.com/search?q=%E5%93%81%E8%83%9C%E7%88%B1%E6%9C%BA%E9%AD%94%E5%B8%83&amp;js=1&amp;style=list&amp;stats_click=search_radio_all%3A1&amp;initiative_id=staobaoz_20151211&amp;ie=utf8&amp;cps=yes&amp;cat=50008090</v>
      </c>
      <c r="F12" s="4">
        <v>0.0</v>
      </c>
      <c r="G12" s="4">
        <v>0.0</v>
      </c>
      <c r="H12" s="1" t="s">
        <v>54</v>
      </c>
      <c r="I12" s="4">
        <v>0.0</v>
      </c>
      <c r="J12" s="4">
        <v>8.0</v>
      </c>
      <c r="K12" s="1" t="s">
        <v>55</v>
      </c>
      <c r="L12" s="1" t="s">
        <v>56</v>
      </c>
      <c r="M12" s="2"/>
      <c r="N12" s="2"/>
    </row>
    <row r="13" ht="15.75" customHeight="1">
      <c r="A13" s="1" t="s">
        <v>57</v>
      </c>
      <c r="B13" s="1" t="s">
        <v>49</v>
      </c>
      <c r="C13" s="3" t="str">
        <f>HYPERLINK("http://world.taobao.com/item/24596036343.htm#detail","http://world.taobao.com/item/24596036343.htm#detail")</f>
        <v>http://world.taobao.com/item/24596036343.htm#detail</v>
      </c>
      <c r="D13" s="1" t="s">
        <v>58</v>
      </c>
      <c r="E13" s="3" t="str">
        <f>HYPERLINK("https://s.taobao.com/search?q=%E9%95%9C%E5%A4%B4%E4%B8%93%E7%94%A8%E9%BA%82%E7%9A%AE&amp;js=1&amp;style=list&amp;stats_click=search_radio_all%3A1&amp;initiative_id=staobaoz_20151211&amp;ie=utf8","https://s.taobao.com/search?q=%E9%95%9C%E5%A4%B4%E4%B8%93%E7%94%A8%E9%BA%82%E7%9A%AE&amp;js=1&amp;style=list&amp;stats_click=search_radio_all%3A1&amp;initiative_id=staobaoz_20151211&amp;ie=utf8")</f>
        <v>https://s.taobao.com/search?q=%E9%95%9C%E5%A4%B4%E4%B8%93%E7%94%A8%E9%BA%82%E7%9A%AE&amp;js=1&amp;style=list&amp;stats_click=search_radio_all%3A1&amp;initiative_id=staobaoz_20151211&amp;ie=utf8</v>
      </c>
      <c r="F13" s="4">
        <v>0.0</v>
      </c>
      <c r="G13" s="4">
        <v>0.0</v>
      </c>
      <c r="H13" s="1" t="s">
        <v>59</v>
      </c>
      <c r="I13" s="4">
        <v>0.0</v>
      </c>
      <c r="J13" s="4">
        <v>15.0</v>
      </c>
      <c r="K13" s="1" t="s">
        <v>31</v>
      </c>
      <c r="L13" s="1" t="s">
        <v>32</v>
      </c>
      <c r="M13" s="2"/>
      <c r="N13" s="2"/>
    </row>
    <row r="14" ht="15.75" customHeight="1">
      <c r="A14" s="1" t="s">
        <v>60</v>
      </c>
      <c r="B14" s="1" t="s">
        <v>49</v>
      </c>
      <c r="C14" s="3" t="str">
        <f>HYPERLINK("http://world.taobao.com/item/43426870825.htm#detail","http://world.taobao.com/item/43426870825.htm#detail")</f>
        <v>http://world.taobao.com/item/43426870825.htm#detail</v>
      </c>
      <c r="D14" s="1" t="s">
        <v>61</v>
      </c>
      <c r="E14" s="3" t="str">
        <f>HYPERLINK("https://s.taobao.com/search?q=%E9%AD%94%E5%B8%83&amp;js=1&amp;style=list&amp;stats_click=search_radio_all%3A1&amp;initiative_id=staobaoz_20151211&amp;ie=utf8&amp;cps=yes&amp;cat=50008090","https://s.taobao.com/search?q=%E9%AD%94%E5%B8%83&amp;js=1&amp;style=list&amp;stats_click=search_radio_all%3A1&amp;initiative_id=staobaoz_20151211&amp;ie=utf8&amp;cps=yes&amp;cat=50008090")</f>
        <v>https://s.taobao.com/search?q=%E9%AD%94%E5%B8%83&amp;js=1&amp;style=list&amp;stats_click=search_radio_all%3A1&amp;initiative_id=staobaoz_20151211&amp;ie=utf8&amp;cps=yes&amp;cat=50008090</v>
      </c>
      <c r="F14" s="4">
        <v>0.0</v>
      </c>
      <c r="G14" s="4">
        <v>0.0</v>
      </c>
      <c r="H14" s="1" t="s">
        <v>49</v>
      </c>
      <c r="I14" s="4">
        <v>0.0</v>
      </c>
      <c r="J14" s="4">
        <v>10.0</v>
      </c>
      <c r="K14" s="1" t="s">
        <v>31</v>
      </c>
      <c r="L14" s="1" t="s">
        <v>62</v>
      </c>
      <c r="M14" s="2"/>
      <c r="N14" s="2"/>
    </row>
    <row r="15" ht="15.75" customHeight="1">
      <c r="A15" s="1" t="s">
        <v>63</v>
      </c>
      <c r="B15" s="1" t="s">
        <v>64</v>
      </c>
      <c r="C15" s="3" t="str">
        <f>HYPERLINK("http://world.taobao.com/item/522863996797.htm#detail","http://world.taobao.com/item/522863996797.htm#detail")</f>
        <v>http://world.taobao.com/item/522863996797.htm#detail</v>
      </c>
      <c r="D15" s="1" t="s">
        <v>65</v>
      </c>
      <c r="E15" s="3" t="str">
        <f>HYPERLINK("https://s.taobao.com/search?q=%E9%95%9C%E5%A4%B4%E6%93%A6%E5%B8%83&amp;js=1&amp;style=list&amp;stats_click=search_radio_all%3A1&amp;initiative_id=staobaoz_20151211&amp;ie=utf8&amp;cps=yes&amp;cat=50008090","https://s.taobao.com/search?q=%E9%95%9C%E5%A4%B4%E6%93%A6%E5%B8%83&amp;js=1&amp;style=list&amp;stats_click=search_radio_all%3A1&amp;initiative_id=staobaoz_20151211&amp;ie=utf8&amp;cps=yes&amp;cat=50008090")</f>
        <v>https://s.taobao.com/search?q=%E9%95%9C%E5%A4%B4%E6%93%A6%E5%B8%83&amp;js=1&amp;style=list&amp;stats_click=search_radio_all%3A1&amp;initiative_id=staobaoz_20151211&amp;ie=utf8&amp;cps=yes&amp;cat=50008090</v>
      </c>
      <c r="F15" s="4">
        <v>0.0</v>
      </c>
      <c r="G15" s="4">
        <v>0.0</v>
      </c>
      <c r="H15" s="1" t="s">
        <v>65</v>
      </c>
      <c r="I15" s="4">
        <v>0.0</v>
      </c>
      <c r="J15" s="4">
        <v>10.0</v>
      </c>
      <c r="K15" s="2"/>
      <c r="L15" s="2"/>
      <c r="M15" s="2"/>
      <c r="N15" s="2"/>
    </row>
    <row r="16" ht="15.75" customHeight="1">
      <c r="A16" s="1" t="s">
        <v>66</v>
      </c>
      <c r="B16" s="1" t="s">
        <v>67</v>
      </c>
      <c r="C16" s="2"/>
      <c r="D16" s="1" t="s">
        <v>68</v>
      </c>
      <c r="E16" s="3" t="str">
        <f>HYPERLINK("https://s.taobao.com/search?q=4G%E9%97%AA%E5%AD%98%E5%8D%A1+%E7%9B%B8%E6%9C%BA&amp;js=1&amp;style=list&amp;stats_click=search_radio_all%3A1&amp;initiative_id=staobaoz_20151211&amp;ie=utf8","https://s.taobao.com/search?q=4G%E9%97%AA%E5%AD%98%E5%8D%A1+%E7%9B%B8%E6%9C%BA&amp;js=1&amp;style=list&amp;stats_click=search_radio_all%3A1&amp;initiative_id=staobaoz_20151211&amp;ie=utf8")</f>
        <v>https://s.taobao.com/search?q=4G%E9%97%AA%E5%AD%98%E5%8D%A1+%E7%9B%B8%E6%9C%BA&amp;js=1&amp;style=list&amp;stats_click=search_radio_all%3A1&amp;initiative_id=staobaoz_20151211&amp;ie=utf8</v>
      </c>
      <c r="F16" s="4">
        <v>0.0</v>
      </c>
      <c r="G16" s="4">
        <v>0.0</v>
      </c>
      <c r="H16" s="1" t="s">
        <v>69</v>
      </c>
      <c r="I16" s="4">
        <v>0.0</v>
      </c>
      <c r="J16" s="4">
        <v>20.0</v>
      </c>
      <c r="K16" s="1" t="s">
        <v>70</v>
      </c>
      <c r="L16" s="1" t="s">
        <v>71</v>
      </c>
      <c r="N16" s="2"/>
    </row>
    <row r="17" ht="15.75" customHeight="1">
      <c r="A17" s="1" t="s">
        <v>72</v>
      </c>
      <c r="B17" s="1" t="s">
        <v>67</v>
      </c>
      <c r="C17" s="3" t="str">
        <f>HYPERLINK("http://world.taobao.com/item/41802068265.htm#detail","http://world.taobao.com/item/41802068265.htm#detail")</f>
        <v>http://world.taobao.com/item/41802068265.htm#detail</v>
      </c>
      <c r="D17" s="1" t="s">
        <v>73</v>
      </c>
      <c r="E17" s="3" t="str">
        <f>HYPERLINK("https://s.taobao.com/search?q=8G%E9%97%AA%E5%AD%98%E5%8D%A1+%E7%9B%B8%E6%9C%BA&amp;js=1&amp;style=list&amp;stats_click=search_radio_all%3A1&amp;initiative_id=staobaoz_20151211&amp;ie=utf8","https://s.taobao.com/search?q=8G%E9%97%AA%E5%AD%98%E5%8D%A1+%E7%9B%B8%E6%9C%BA&amp;js=1&amp;style=list&amp;stats_click=search_radio_all%3A1&amp;initiative_id=staobaoz_20151211&amp;ie=utf8")</f>
        <v>https://s.taobao.com/search?q=8G%E9%97%AA%E5%AD%98%E5%8D%A1+%E7%9B%B8%E6%9C%BA&amp;js=1&amp;style=list&amp;stats_click=search_radio_all%3A1&amp;initiative_id=staobaoz_20151211&amp;ie=utf8</v>
      </c>
      <c r="F17" s="4">
        <v>0.0</v>
      </c>
      <c r="G17" s="4">
        <v>0.0</v>
      </c>
      <c r="H17" s="1" t="s">
        <v>74</v>
      </c>
      <c r="I17" s="4">
        <v>0.0</v>
      </c>
      <c r="J17" s="4">
        <v>25.0</v>
      </c>
      <c r="K17" s="1" t="s">
        <v>70</v>
      </c>
      <c r="L17" s="1" t="s">
        <v>71</v>
      </c>
      <c r="N17" s="2"/>
    </row>
    <row r="18" ht="15.75" customHeight="1">
      <c r="A18" s="1" t="s">
        <v>75</v>
      </c>
      <c r="B18" s="1" t="s">
        <v>67</v>
      </c>
      <c r="C18" s="3" t="str">
        <f>HYPERLINK("http://world.taobao.com/item/44799639459.htm#detail","http://world.taobao.com/item/44799639459.htm#detail")</f>
        <v>http://world.taobao.com/item/44799639459.htm#detail</v>
      </c>
      <c r="D18" s="1" t="s">
        <v>76</v>
      </c>
      <c r="E18" s="3" t="str">
        <f>HYPERLINK("https://s.taobao.com/search?q=64G%E9%97%AA%E5%AD%98%E5%8D%A1+%E7%9B%B8%E6%9C%BA&amp;js=1&amp;style=list&amp;stats_click=search_radio_all%3A1&amp;initiative_id=staobaoz_20151211&amp;ie=utf8","https://s.taobao.com/search?q=64G%E9%97%AA%E5%AD%98%E5%8D%A1+%E7%9B%B8%E6%9C%BA&amp;js=1&amp;style=list&amp;stats_click=search_radio_all%3A1&amp;initiative_id=staobaoz_20151211&amp;ie=utf8")</f>
        <v>https://s.taobao.com/search?q=64G%E9%97%AA%E5%AD%98%E5%8D%A1+%E7%9B%B8%E6%9C%BA&amp;js=1&amp;style=list&amp;stats_click=search_radio_all%3A1&amp;initiative_id=staobaoz_20151211&amp;ie=utf8</v>
      </c>
      <c r="F18" s="4">
        <v>0.0</v>
      </c>
      <c r="G18" s="4">
        <v>0.0</v>
      </c>
      <c r="H18" s="1" t="s">
        <v>77</v>
      </c>
      <c r="I18" s="4">
        <v>0.0</v>
      </c>
      <c r="J18" s="4">
        <v>100.0</v>
      </c>
      <c r="K18" s="1" t="s">
        <v>70</v>
      </c>
      <c r="L18" s="1" t="s">
        <v>71</v>
      </c>
      <c r="N18" s="2"/>
    </row>
    <row r="19" ht="15.75" customHeight="1">
      <c r="A19" s="1" t="s">
        <v>78</v>
      </c>
      <c r="B19" s="1" t="s">
        <v>67</v>
      </c>
      <c r="C19" s="3" t="str">
        <f>HYPERLINK("https://detail.tmall.com/item.htm?spm=a220o.1000855.0.da321h.j7h6ds&amp;id=44878368096&amp;skuId=99988956126","https://detail.tmall.com/item.htm?spm=a220o.1000855.0.da321h.j7h6ds&amp;id=44878368096&amp;skuId=99988956126")</f>
        <v>https://detail.tmall.com/item.htm?spm=a220o.1000855.0.da321h.j7h6ds&amp;id=44878368096&amp;skuId=99988956126</v>
      </c>
      <c r="D19" s="1" t="s">
        <v>79</v>
      </c>
      <c r="E19" s="3" t="str">
        <f>HYPERLINK("https://s.taobao.com/search?q=32G%E9%97%AA%E5%AD%98%E5%8D%A1+%E7%9B%B8%E6%9C%BA&amp;js=1&amp;style=list&amp;stats_click=search_radio_all%3A1&amp;initiative_id=staobaoz_20151211&amp;ie=utf8","https://s.taobao.com/search?q=32G%E9%97%AA%E5%AD%98%E5%8D%A1+%E7%9B%B8%E6%9C%BA&amp;js=1&amp;style=list&amp;stats_click=search_radio_all%3A1&amp;initiative_id=staobaoz_20151211&amp;ie=utf8")</f>
        <v>https://s.taobao.com/search?q=32G%E9%97%AA%E5%AD%98%E5%8D%A1+%E7%9B%B8%E6%9C%BA&amp;js=1&amp;style=list&amp;stats_click=search_radio_all%3A1&amp;initiative_id=staobaoz_20151211&amp;ie=utf8</v>
      </c>
      <c r="F19" s="4">
        <v>0.0</v>
      </c>
      <c r="G19" s="4">
        <v>0.0</v>
      </c>
      <c r="H19" s="1" t="s">
        <v>80</v>
      </c>
      <c r="I19" s="4">
        <v>0.0</v>
      </c>
      <c r="J19" s="4">
        <v>55.0</v>
      </c>
      <c r="K19" s="1" t="s">
        <v>70</v>
      </c>
      <c r="L19" s="1" t="s">
        <v>71</v>
      </c>
      <c r="N19" s="2"/>
    </row>
    <row r="20" ht="15.75" customHeight="1">
      <c r="A20" s="1" t="s">
        <v>81</v>
      </c>
      <c r="B20" s="1" t="s">
        <v>67</v>
      </c>
      <c r="C20" s="3" t="str">
        <f>HYPERLINK("http://world.taobao.com/item/35674260254.htm#detail","http://world.taobao.com/item/35674260254.htm#detail")</f>
        <v>http://world.taobao.com/item/35674260254.htm#detail</v>
      </c>
      <c r="D20" s="1" t="s">
        <v>82</v>
      </c>
      <c r="E20" s="3" t="str">
        <f>HYPERLINK("https://s.taobao.com/search?q=%E9%97%AA%E8%BF%AA4G+C4+SD&amp;js=1&amp;style=list&amp;stats_click=search_radio_all%3A1&amp;initiative_id=staobaoz_20151211&amp;ie=utf8","https://s.taobao.com/search?q=%E9%97%AA%E8%BF%AA4G+C4+SD&amp;js=1&amp;style=list&amp;stats_click=search_radio_all%3A1&amp;initiative_id=staobaoz_20151211&amp;ie=utf8")</f>
        <v>https://s.taobao.com/search?q=%E9%97%AA%E8%BF%AA4G+C4+SD&amp;js=1&amp;style=list&amp;stats_click=search_radio_all%3A1&amp;initiative_id=staobaoz_20151211&amp;ie=utf8</v>
      </c>
      <c r="F20" s="4">
        <v>0.0</v>
      </c>
      <c r="G20" s="4">
        <v>0.0</v>
      </c>
      <c r="H20" s="8" t="s">
        <v>83</v>
      </c>
      <c r="I20" s="4">
        <v>0.0</v>
      </c>
      <c r="J20" s="4">
        <v>22.0</v>
      </c>
      <c r="K20" s="1" t="s">
        <v>84</v>
      </c>
      <c r="L20" s="1" t="s">
        <v>71</v>
      </c>
      <c r="N20" s="2"/>
    </row>
    <row r="21" ht="15.75" customHeight="1">
      <c r="A21" s="1" t="s">
        <v>85</v>
      </c>
      <c r="B21" s="1" t="s">
        <v>67</v>
      </c>
      <c r="C21" s="3" t="str">
        <f>HYPERLINK("http://world.taobao.com/item/42468840454.htm#detail","http://world.taobao.com/item/42468840454.htm#detail")</f>
        <v>http://world.taobao.com/item/42468840454.htm#detail</v>
      </c>
      <c r="D21" s="1" t="s">
        <v>86</v>
      </c>
      <c r="E21" s="3" t="str">
        <f>HYPERLINK("https://s.taobao.com/search?q=%E9%97%AA%E8%BF%AA8G+C10+SDHC&amp;js=1&amp;style=list&amp;stats_click=search_radio_all%3A1&amp;initiative_id=staobaoz_20151211&amp;ie=utf8","https://s.taobao.com/search?q=%E9%97%AA%E8%BF%AA8G+C10+SDHC&amp;js=1&amp;style=list&amp;stats_click=search_radio_all%3A1&amp;initiative_id=staobaoz_20151211&amp;ie=utf8")</f>
        <v>https://s.taobao.com/search?q=%E9%97%AA%E8%BF%AA8G+C10+SDHC&amp;js=1&amp;style=list&amp;stats_click=search_radio_all%3A1&amp;initiative_id=staobaoz_20151211&amp;ie=utf8</v>
      </c>
      <c r="F21" s="4">
        <v>0.0</v>
      </c>
      <c r="G21" s="4">
        <v>0.0</v>
      </c>
      <c r="H21" s="8" t="s">
        <v>87</v>
      </c>
      <c r="I21" s="4">
        <v>0.0</v>
      </c>
      <c r="J21" s="4">
        <v>35.0</v>
      </c>
      <c r="K21" s="1" t="s">
        <v>84</v>
      </c>
      <c r="L21" s="1" t="s">
        <v>71</v>
      </c>
      <c r="M21" s="2"/>
      <c r="N21" s="2"/>
    </row>
    <row r="22" ht="15.75" customHeight="1">
      <c r="A22" s="1" t="s">
        <v>88</v>
      </c>
      <c r="B22" s="1" t="s">
        <v>67</v>
      </c>
      <c r="C22" s="3" t="str">
        <f t="shared" ref="C22:C25" si="2"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22" s="1" t="s">
        <v>89</v>
      </c>
      <c r="E22" s="3" t="str">
        <f>HYPERLINK("https://s.taobao.com/search?q=%E9%97%AA%E8%BF%AA16G+C10+40m%2Fs+SD&amp;js=1&amp;style=list&amp;stats_click=search_radio_all%3A1&amp;initiative_id=staobaoz_20151211&amp;ie=utf8","https://s.taobao.com/search?q=%E9%97%AA%E8%BF%AA16G+C10+40m%2Fs+SD&amp;js=1&amp;style=list&amp;stats_click=search_radio_all%3A1&amp;initiative_id=staobaoz_20151211&amp;ie=utf8")</f>
        <v>https://s.taobao.com/search?q=%E9%97%AA%E8%BF%AA16G+C10+40m%2Fs+SD&amp;js=1&amp;style=list&amp;stats_click=search_radio_all%3A1&amp;initiative_id=staobaoz_20151211&amp;ie=utf8</v>
      </c>
      <c r="F22" s="4">
        <v>0.0</v>
      </c>
      <c r="G22" s="4">
        <v>0.0</v>
      </c>
      <c r="H22" s="8" t="s">
        <v>90</v>
      </c>
      <c r="I22" s="4">
        <v>0.0</v>
      </c>
      <c r="J22" s="4">
        <v>30.0</v>
      </c>
      <c r="K22" s="1" t="s">
        <v>84</v>
      </c>
      <c r="L22" s="1" t="s">
        <v>71</v>
      </c>
      <c r="M22" s="2"/>
      <c r="N22" s="2"/>
    </row>
    <row r="23" ht="15.75" customHeight="1">
      <c r="A23" s="1" t="s">
        <v>91</v>
      </c>
      <c r="B23" s="1" t="s">
        <v>67</v>
      </c>
      <c r="C23" s="3" t="str">
        <f t="shared" si="2"/>
        <v>http://world.tmall.com/item/23931676362.htm?spm=a312a.7700714.0.0.VDbzGU&amp;sku_properties=5919063:3266779</v>
      </c>
      <c r="D23" s="1" t="s">
        <v>92</v>
      </c>
      <c r="E23" s="3" t="str">
        <f>HYPERLINK("https://s.taobao.com/search?q=%E9%97%AA%E8%BF%AA32G+C10+40m%2Fs+SD&amp;js=1&amp;style=list&amp;stats_click=search_radio_all%3A1&amp;initiative_id=staobaoz_20151211&amp;ie=utf8","https://s.taobao.com/search?q=%E9%97%AA%E8%BF%AA32G+C10+40m%2Fs+SD&amp;js=1&amp;style=list&amp;stats_click=search_radio_all%3A1&amp;initiative_id=staobaoz_20151211&amp;ie=utf8")</f>
        <v>https://s.taobao.com/search?q=%E9%97%AA%E8%BF%AA32G+C10+40m%2Fs+SD&amp;js=1&amp;style=list&amp;stats_click=search_radio_all%3A1&amp;initiative_id=staobaoz_20151211&amp;ie=utf8</v>
      </c>
      <c r="F23" s="4">
        <v>0.0</v>
      </c>
      <c r="G23" s="4">
        <v>0.0</v>
      </c>
      <c r="H23" s="8" t="s">
        <v>93</v>
      </c>
      <c r="I23" s="4">
        <v>0.0</v>
      </c>
      <c r="J23" s="4">
        <v>50.0</v>
      </c>
      <c r="K23" s="1" t="s">
        <v>84</v>
      </c>
      <c r="L23" s="1" t="s">
        <v>71</v>
      </c>
      <c r="M23" s="2"/>
      <c r="N23" s="2"/>
    </row>
    <row r="24" ht="15.75" customHeight="1">
      <c r="A24" s="1" t="s">
        <v>94</v>
      </c>
      <c r="B24" s="1" t="s">
        <v>67</v>
      </c>
      <c r="C24" s="3" t="str">
        <f t="shared" si="2"/>
        <v>http://world.tmall.com/item/23931676362.htm?spm=a312a.7700714.0.0.VDbzGU&amp;sku_properties=5919063:3266779</v>
      </c>
      <c r="D24" s="1" t="s">
        <v>95</v>
      </c>
      <c r="E24" s="3" t="str">
        <f>HYPERLINK("https://s.taobao.com/search?q=%E9%97%AA%E8%BF%AA16G+120m%2Fs+CF&amp;js=1&amp;style=list&amp;stats_click=search_radio_all%3A1&amp;initiative_id=staobaoz_20151211&amp;ie=utf8","https://s.taobao.com/search?q=%E9%97%AA%E8%BF%AA16G+120m%2Fs+CF&amp;js=1&amp;style=list&amp;stats_click=search_radio_all%3A1&amp;initiative_id=staobaoz_20151211&amp;ie=utf8")</f>
        <v>https://s.taobao.com/search?q=%E9%97%AA%E8%BF%AA16G+120m%2Fs+CF&amp;js=1&amp;style=list&amp;stats_click=search_radio_all%3A1&amp;initiative_id=staobaoz_20151211&amp;ie=utf8</v>
      </c>
      <c r="F24" s="4">
        <v>0.0</v>
      </c>
      <c r="G24" s="4">
        <v>0.0</v>
      </c>
      <c r="H24" s="1" t="s">
        <v>95</v>
      </c>
      <c r="I24" s="4">
        <v>0.0</v>
      </c>
      <c r="J24" s="4">
        <v>150.0</v>
      </c>
      <c r="K24" s="1" t="s">
        <v>84</v>
      </c>
      <c r="L24" s="1" t="s">
        <v>71</v>
      </c>
      <c r="N24" s="2"/>
    </row>
    <row r="25" ht="15.75" customHeight="1">
      <c r="A25" s="1" t="s">
        <v>96</v>
      </c>
      <c r="B25" s="1" t="s">
        <v>67</v>
      </c>
      <c r="C25" s="3" t="str">
        <f t="shared" si="2"/>
        <v>http://world.tmall.com/item/23931676362.htm?spm=a312a.7700714.0.0.VDbzGU&amp;sku_properties=5919063:3266779</v>
      </c>
      <c r="D25" s="1" t="s">
        <v>97</v>
      </c>
      <c r="E25" s="3" t="str">
        <f>HYPERLINK("https://s.taobao.com/search?q=%E9%97%AA%E8%BF%AA32G+120m%2Fs+CF&amp;js=1&amp;style=list&amp;stats_click=search_radio_all%3A1&amp;initiative_id=staobaoz_20151211&amp;ie=utf8","https://s.taobao.com/search?q=%E9%97%AA%E8%BF%AA32G+120m%2Fs+CF&amp;js=1&amp;style=list&amp;stats_click=search_radio_all%3A1&amp;initiative_id=staobaoz_20151211&amp;ie=utf8")</f>
        <v>https://s.taobao.com/search?q=%E9%97%AA%E8%BF%AA32G+120m%2Fs+CF&amp;js=1&amp;style=list&amp;stats_click=search_radio_all%3A1&amp;initiative_id=staobaoz_20151211&amp;ie=utf8</v>
      </c>
      <c r="F25" s="4">
        <v>0.0</v>
      </c>
      <c r="G25" s="4">
        <v>0.0</v>
      </c>
      <c r="H25" s="1" t="s">
        <v>97</v>
      </c>
      <c r="I25" s="4">
        <v>0.0</v>
      </c>
      <c r="J25" s="4">
        <v>240.0</v>
      </c>
      <c r="K25" s="1" t="s">
        <v>84</v>
      </c>
      <c r="L25" s="1" t="s">
        <v>71</v>
      </c>
      <c r="N25" s="2"/>
    </row>
    <row r="26" ht="15.75" customHeight="1">
      <c r="A26" s="1" t="s">
        <v>98</v>
      </c>
      <c r="B26" s="1" t="s">
        <v>67</v>
      </c>
      <c r="C26" s="3" t="str">
        <f>HYPERLINK("https://item.taobao.com/item.htm?spm=a230r.1.14.37.h8GYCj&amp;id=24893184623&amp;ns=1&amp;abbucket=15","https://item.taobao.com/item.htm?spm=a230r.1.14.37.h8GYCj&amp;id=24893184623&amp;ns=1&amp;abbucket=15")</f>
        <v>https://item.taobao.com/item.htm?spm=a230r.1.14.37.h8GYCj&amp;id=24893184623&amp;ns=1&amp;abbucket=15</v>
      </c>
      <c r="D26" s="1" t="s">
        <v>99</v>
      </c>
      <c r="E26" s="3" t="str">
        <f>HYPERLINK("https://s.taobao.com/search?q=%E9%87%91%E5%A3%AB%E9%A1%BF64G+SDHC&amp;js=1&amp;style=list&amp;stats_click=search_radio_all%3A1&amp;initiative_id=staobaoz_20151211&amp;ie=utf8","https://s.taobao.com/search?q=%E9%87%91%E5%A3%AB%E9%A1%BF64G+SDHC&amp;js=1&amp;style=list&amp;stats_click=search_radio_all%3A1&amp;initiative_id=staobaoz_20151211&amp;ie=utf8")</f>
        <v>https://s.taobao.com/search?q=%E9%87%91%E5%A3%AB%E9%A1%BF64G+SDHC&amp;js=1&amp;style=list&amp;stats_click=search_radio_all%3A1&amp;initiative_id=staobaoz_20151211&amp;ie=utf8</v>
      </c>
      <c r="F26" s="4">
        <v>0.0</v>
      </c>
      <c r="G26" s="4">
        <v>0.0</v>
      </c>
      <c r="H26" s="8" t="s">
        <v>100</v>
      </c>
      <c r="I26" s="4">
        <v>0.0</v>
      </c>
      <c r="J26" s="4">
        <v>100.0</v>
      </c>
      <c r="K26" s="1" t="s">
        <v>101</v>
      </c>
      <c r="L26" s="1" t="s">
        <v>71</v>
      </c>
      <c r="N26" s="2"/>
    </row>
    <row r="27" ht="15.75" customHeight="1">
      <c r="A27" s="1" t="s">
        <v>102</v>
      </c>
      <c r="B27" s="1" t="s">
        <v>67</v>
      </c>
      <c r="C27" s="3" t="str">
        <f t="shared" ref="C27:C29" si="3">HYPERLINK("http://world.taobao.com/item/44245951423.htm#detail","http://world.taobao.com/item/44245951423.htm#detail")</f>
        <v>http://world.taobao.com/item/44245951423.htm#detail</v>
      </c>
      <c r="D27" s="1" t="s">
        <v>103</v>
      </c>
      <c r="E27" s="3" t="str">
        <f>HYPERLINK("https://s.taobao.com/search?q=%E7%B4%A2%E5%B0%BC16G+%E6%9E%81%E9%80%9F%E5%8D%A1&amp;js=1&amp;style=list&amp;stats_click=search_radio_all%3A1&amp;initiative_id=staobaoz_20151211&amp;ie=utf8","https://s.taobao.com/search?q=%E7%B4%A2%E5%B0%BC16G+%E6%9E%81%E9%80%9F%E5%8D%A1&amp;js=1&amp;style=list&amp;stats_click=search_radio_all%3A1&amp;initiative_id=staobaoz_20151211&amp;ie=utf8")</f>
        <v>https://s.taobao.com/search?q=%E7%B4%A2%E5%B0%BC16G+%E6%9E%81%E9%80%9F%E5%8D%A1&amp;js=1&amp;style=list&amp;stats_click=search_radio_all%3A1&amp;initiative_id=staobaoz_20151211&amp;ie=utf8</v>
      </c>
      <c r="F27" s="4">
        <v>0.0</v>
      </c>
      <c r="G27" s="4">
        <v>0.0</v>
      </c>
      <c r="H27" s="1" t="s">
        <v>104</v>
      </c>
      <c r="I27" s="4">
        <v>0.0</v>
      </c>
      <c r="J27" s="4">
        <v>100.0</v>
      </c>
      <c r="K27" s="1" t="s">
        <v>105</v>
      </c>
      <c r="L27" s="1" t="s">
        <v>71</v>
      </c>
      <c r="N27" s="2"/>
    </row>
    <row r="28" ht="15.75" customHeight="1">
      <c r="A28" s="1" t="s">
        <v>106</v>
      </c>
      <c r="B28" s="1" t="s">
        <v>67</v>
      </c>
      <c r="C28" s="3" t="str">
        <f t="shared" si="3"/>
        <v>http://world.taobao.com/item/44245951423.htm#detail</v>
      </c>
      <c r="D28" s="1" t="s">
        <v>107</v>
      </c>
      <c r="E28" s="3" t="str">
        <f>HYPERLINK("https://s.taobao.com/search?q=%E7%B4%A2%E5%B0%BC32G+%E6%9E%81%E9%80%9F%E5%8D%A1&amp;js=1&amp;style=list&amp;stats_click=search_radio_all%3A1&amp;initiative_id=staobaoz_20151211&amp;ie=utf8","https://s.taobao.com/search?q=%E7%B4%A2%E5%B0%BC32G+%E6%9E%81%E9%80%9F%E5%8D%A1&amp;js=1&amp;style=list&amp;stats_click=search_radio_all%3A1&amp;initiative_id=staobaoz_20151211&amp;ie=utf8")</f>
        <v>https://s.taobao.com/search?q=%E7%B4%A2%E5%B0%BC32G+%E6%9E%81%E9%80%9F%E5%8D%A1&amp;js=1&amp;style=list&amp;stats_click=search_radio_all%3A1&amp;initiative_id=staobaoz_20151211&amp;ie=utf8</v>
      </c>
      <c r="F28" s="4">
        <v>0.0</v>
      </c>
      <c r="G28" s="4">
        <v>0.0</v>
      </c>
      <c r="H28" s="1" t="s">
        <v>108</v>
      </c>
      <c r="I28" s="4">
        <v>0.0</v>
      </c>
      <c r="J28" s="4">
        <v>150.0</v>
      </c>
      <c r="K28" s="1" t="s">
        <v>105</v>
      </c>
      <c r="L28" s="1" t="s">
        <v>71</v>
      </c>
      <c r="N28" s="2"/>
    </row>
    <row r="29" ht="15.75" customHeight="1">
      <c r="A29" s="1" t="s">
        <v>109</v>
      </c>
      <c r="B29" s="1" t="s">
        <v>67</v>
      </c>
      <c r="C29" s="3" t="str">
        <f t="shared" si="3"/>
        <v>http://world.taobao.com/item/44245951423.htm#detail</v>
      </c>
      <c r="D29" s="1" t="s">
        <v>110</v>
      </c>
      <c r="E29" s="3" t="str">
        <f>HYPERLINK("https://s.taobao.com/search?q=%E7%B4%A2%E5%B0%BC64G+%E6%9E%81%E9%80%9F%E5%8D%A1&amp;js=1&amp;style=list&amp;stats_click=search_radio_all%3A1&amp;initiative_id=staobaoz_20151211&amp;ie=utf8","https://s.taobao.com/search?q=%E7%B4%A2%E5%B0%BC64G+%E6%9E%81%E9%80%9F%E5%8D%A1&amp;js=1&amp;style=list&amp;stats_click=search_radio_all%3A1&amp;initiative_id=staobaoz_20151211&amp;ie=utf8")</f>
        <v>https://s.taobao.com/search?q=%E7%B4%A2%E5%B0%BC64G+%E6%9E%81%E9%80%9F%E5%8D%A1&amp;js=1&amp;style=list&amp;stats_click=search_radio_all%3A1&amp;initiative_id=staobaoz_20151211&amp;ie=utf8</v>
      </c>
      <c r="F29" s="4">
        <v>0.0</v>
      </c>
      <c r="G29" s="4">
        <v>0.0</v>
      </c>
      <c r="H29" s="1" t="s">
        <v>111</v>
      </c>
      <c r="I29" s="4">
        <v>0.0</v>
      </c>
      <c r="J29" s="4">
        <v>230.0</v>
      </c>
      <c r="K29" s="1" t="s">
        <v>105</v>
      </c>
      <c r="L29" s="1" t="s">
        <v>71</v>
      </c>
      <c r="N29" s="2"/>
    </row>
    <row r="30" ht="15.75" customHeight="1">
      <c r="A30" s="1" t="s">
        <v>112</v>
      </c>
      <c r="B30" s="1" t="s">
        <v>67</v>
      </c>
      <c r="C30" s="3" t="str">
        <f>HYPERLINK("http://world.tmall.com/item/45004671341.htm#detail?sku_properties=5919063:3266793","http://world.tmall.com/item/45004671341.htm#detail?sku_properties=5919063:3266793")</f>
        <v>http://world.tmall.com/item/45004671341.htm#detail?sku_properties=5919063:3266793</v>
      </c>
      <c r="D30" s="1" t="s">
        <v>113</v>
      </c>
      <c r="E30" s="3" t="str">
        <f>HYPERLINK("https://s.taobao.com/search?q=%E4%B8%9C%E8%8A%9D32G+C10+SD%E5%8D%A1&amp;js=1&amp;style=list&amp;stats_click=search_radio_all%3A1&amp;initiative_id=staobaoz_20151211&amp;ie=utf8","https://s.taobao.com/search?q=%E4%B8%9C%E8%8A%9D32G+C10+SD%E5%8D%A1&amp;js=1&amp;style=list&amp;stats_click=search_radio_all%3A1&amp;initiative_id=staobaoz_20151211&amp;ie=utf8")</f>
        <v>https://s.taobao.com/search?q=%E4%B8%9C%E8%8A%9D32G+C10+SD%E5%8D%A1&amp;js=1&amp;style=list&amp;stats_click=search_radio_all%3A1&amp;initiative_id=staobaoz_20151211&amp;ie=utf8</v>
      </c>
      <c r="F30" s="4">
        <v>0.0</v>
      </c>
      <c r="G30" s="4">
        <v>0.0</v>
      </c>
      <c r="H30" s="8" t="s">
        <v>114</v>
      </c>
      <c r="I30" s="4">
        <v>0.0</v>
      </c>
      <c r="J30" s="4">
        <v>100.0</v>
      </c>
      <c r="K30" s="1" t="s">
        <v>115</v>
      </c>
      <c r="L30" s="1" t="s">
        <v>71</v>
      </c>
      <c r="N30" s="2"/>
    </row>
    <row r="31" ht="15.75" customHeight="1">
      <c r="A31" s="1" t="s">
        <v>116</v>
      </c>
      <c r="B31" s="1" t="s">
        <v>67</v>
      </c>
      <c r="C31" s="3" t="str">
        <f>HYPERLINK("https://item.taobao.com/item.htm?spm=a230r.1.14.53.57ZLrH&amp;id=522606643900&amp;ns=1&amp;abbucket=22","https://item.taobao.com/item.htm?spm=a230r.1.14.53.57ZLrH&amp;id=522606643900&amp;ns=1&amp;abbucket=22")</f>
        <v>https://item.taobao.com/item.htm?spm=a230r.1.14.53.57ZLrH&amp;id=522606643900&amp;ns=1&amp;abbucket=22</v>
      </c>
      <c r="D31" s="1" t="s">
        <v>117</v>
      </c>
      <c r="E31" s="3" t="str">
        <f>HYPERLINK("https://s.taobao.com/search?q=%E4%B8%9C%E8%8A%9D16G+C10+SD%E5%8D%A1&amp;js=1&amp;style=list&amp;stats_click=search_radio_all%3A1&amp;initiative_id=staobaoz_20151211&amp;ie=utf8","https://s.taobao.com/search?q=%E4%B8%9C%E8%8A%9D16G+C10+SD%E5%8D%A1&amp;js=1&amp;style=list&amp;stats_click=search_radio_all%3A1&amp;initiative_id=staobaoz_20151211&amp;ie=utf8")</f>
        <v>https://s.taobao.com/search?q=%E4%B8%9C%E8%8A%9D16G+C10+SD%E5%8D%A1&amp;js=1&amp;style=list&amp;stats_click=search_radio_all%3A1&amp;initiative_id=staobaoz_20151211&amp;ie=utf8</v>
      </c>
      <c r="F31" s="4">
        <v>0.0</v>
      </c>
      <c r="G31" s="4">
        <v>0.0</v>
      </c>
      <c r="H31" s="8" t="s">
        <v>118</v>
      </c>
      <c r="I31" s="4">
        <v>0.0</v>
      </c>
      <c r="J31" s="4">
        <v>50.0</v>
      </c>
      <c r="K31" s="1" t="s">
        <v>115</v>
      </c>
      <c r="L31" s="1" t="s">
        <v>71</v>
      </c>
      <c r="N31" s="2"/>
    </row>
    <row r="32" ht="15.75" customHeight="1">
      <c r="A32" s="1" t="s">
        <v>119</v>
      </c>
      <c r="B32" s="1" t="s">
        <v>67</v>
      </c>
      <c r="C32" s="3" t="str">
        <f>HYPERLINK("https://item.taobao.com/item.htm?spm=a230r.1.14.53.57ZLrH&amp;id=522606643900&amp;ns=1&amp;abbucket=20","https://item.taobao.com/item.htm?spm=a230r.1.14.53.57ZLrH&amp;id=522606643900&amp;ns=1&amp;abbucket=20")</f>
        <v>https://item.taobao.com/item.htm?spm=a230r.1.14.53.57ZLrH&amp;id=522606643900&amp;ns=1&amp;abbucket=20</v>
      </c>
      <c r="D32" s="1" t="s">
        <v>120</v>
      </c>
      <c r="E32" s="3" t="str">
        <f>HYPERLINK("https://s.taobao.com/search?q=%E4%B8%9C%E8%8A%9D8G+C10+SD%E5%8D%A1&amp;js=1&amp;style=list&amp;stats_click=search_radio_all%3A1&amp;initiative_id=staobaoz_20151211&amp;ie=utf8","https://s.taobao.com/search?q=%E4%B8%9C%E8%8A%9D8G+C10+SD%E5%8D%A1&amp;js=1&amp;style=list&amp;stats_click=search_radio_all%3A1&amp;initiative_id=staobaoz_20151211&amp;ie=utf8")</f>
        <v>https://s.taobao.com/search?q=%E4%B8%9C%E8%8A%9D8G+C10+SD%E5%8D%A1&amp;js=1&amp;style=list&amp;stats_click=search_radio_all%3A1&amp;initiative_id=staobaoz_20151211&amp;ie=utf8</v>
      </c>
      <c r="F32" s="4">
        <v>0.0</v>
      </c>
      <c r="G32" s="4">
        <v>0.0</v>
      </c>
      <c r="H32" s="8" t="s">
        <v>121</v>
      </c>
      <c r="I32" s="4">
        <v>0.0</v>
      </c>
      <c r="J32" s="4">
        <v>20.0</v>
      </c>
      <c r="K32" s="1" t="s">
        <v>115</v>
      </c>
      <c r="L32" s="1" t="s">
        <v>71</v>
      </c>
      <c r="N32" s="2"/>
    </row>
    <row r="33" ht="15.75" customHeight="1">
      <c r="A33" s="1" t="s">
        <v>122</v>
      </c>
      <c r="B33" s="1" t="s">
        <v>67</v>
      </c>
      <c r="C33" s="3" t="str">
        <f t="shared" ref="C33:C35" si="4"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33" s="1" t="s">
        <v>123</v>
      </c>
      <c r="E33" s="3" t="str">
        <f>HYPERLINK("https://s.taobao.com/search?q=%E9%87%91%E5%A3%AB%E9%A1%BF32G+C10+SDHC&amp;js=1&amp;style=list&amp;stats_click=search_radio_all%3A1&amp;initiative_id=staobaoz_20151211&amp;ie=utf8","https://s.taobao.com/search?q=%E9%87%91%E5%A3%AB%E9%A1%BF32G+C10+SDHC&amp;js=1&amp;style=list&amp;stats_click=search_radio_all%3A1&amp;initiative_id=staobaoz_20151211&amp;ie=utf8")</f>
        <v>https://s.taobao.com/search?q=%E9%87%91%E5%A3%AB%E9%A1%BF32G+C10+SDHC&amp;js=1&amp;style=list&amp;stats_click=search_radio_all%3A1&amp;initiative_id=staobaoz_20151211&amp;ie=utf8</v>
      </c>
      <c r="F33" s="4">
        <v>0.0</v>
      </c>
      <c r="G33" s="4">
        <v>0.0</v>
      </c>
      <c r="H33" s="8" t="s">
        <v>124</v>
      </c>
      <c r="I33" s="4">
        <v>0.0</v>
      </c>
      <c r="J33" s="4">
        <v>70.0</v>
      </c>
      <c r="K33" s="1" t="s">
        <v>101</v>
      </c>
      <c r="L33" s="1" t="s">
        <v>71</v>
      </c>
      <c r="M33" s="2"/>
      <c r="N33" s="2"/>
    </row>
    <row r="34" ht="15.75" customHeight="1">
      <c r="A34" s="1" t="s">
        <v>125</v>
      </c>
      <c r="B34" s="1" t="s">
        <v>67</v>
      </c>
      <c r="C34" s="3" t="str">
        <f t="shared" si="4"/>
        <v>http://world.taobao.com/item/27462844289.htm?spm=a312a.7700714.0.0.noAj4C#detail</v>
      </c>
      <c r="D34" s="1" t="s">
        <v>126</v>
      </c>
      <c r="E34" s="3" t="str">
        <f>HYPERLINK("https://s.taobao.com/search?q=%E9%87%91%E5%A3%AB%E9%A1%BF16G+C10+SDHC&amp;js=1&amp;style=list&amp;stats_click=search_radio_all%3A1&amp;initiative_id=staobaoz_20151211&amp;ie=utf8","https://s.taobao.com/search?q=%E9%87%91%E5%A3%AB%E9%A1%BF16G+C10+SDHC&amp;js=1&amp;style=list&amp;stats_click=search_radio_all%3A1&amp;initiative_id=staobaoz_20151211&amp;ie=utf8")</f>
        <v>https://s.taobao.com/search?q=%E9%87%91%E5%A3%AB%E9%A1%BF16G+C10+SDHC&amp;js=1&amp;style=list&amp;stats_click=search_radio_all%3A1&amp;initiative_id=staobaoz_20151211&amp;ie=utf8</v>
      </c>
      <c r="F34" s="4">
        <v>0.0</v>
      </c>
      <c r="G34" s="4">
        <v>0.0</v>
      </c>
      <c r="H34" s="8" t="s">
        <v>127</v>
      </c>
      <c r="I34" s="4">
        <v>0.0</v>
      </c>
      <c r="J34" s="4">
        <v>45.0</v>
      </c>
      <c r="K34" s="1" t="s">
        <v>101</v>
      </c>
      <c r="L34" s="1" t="s">
        <v>71</v>
      </c>
      <c r="N34" s="2"/>
    </row>
    <row r="35" ht="15.75" customHeight="1">
      <c r="A35" s="1" t="s">
        <v>128</v>
      </c>
      <c r="B35" s="1" t="s">
        <v>67</v>
      </c>
      <c r="C35" s="3" t="str">
        <f t="shared" si="4"/>
        <v>http://world.taobao.com/item/27462844289.htm?spm=a312a.7700714.0.0.noAj4C#detail</v>
      </c>
      <c r="D35" s="1" t="s">
        <v>129</v>
      </c>
      <c r="E35" s="3" t="str">
        <f>HYPERLINK("https://s.taobao.com/search?q=%E9%87%91%E5%A3%AB%E9%A1%BF8G+C10+SDHC&amp;js=1&amp;style=list&amp;stats_click=search_radio_all%3A1&amp;initiative_id=staobaoz_20151211&amp;ie=utf8","https://s.taobao.com/search?q=%E9%87%91%E5%A3%AB%E9%A1%BF8G+C10+SDHC&amp;js=1&amp;style=list&amp;stats_click=search_radio_all%3A1&amp;initiative_id=staobaoz_20151211&amp;ie=utf8")</f>
        <v>https://s.taobao.com/search?q=%E9%87%91%E5%A3%AB%E9%A1%BF8G+C10+SDHC&amp;js=1&amp;style=list&amp;stats_click=search_radio_all%3A1&amp;initiative_id=staobaoz_20151211&amp;ie=utf8</v>
      </c>
      <c r="F35" s="4">
        <v>0.0</v>
      </c>
      <c r="G35" s="4">
        <v>0.0</v>
      </c>
      <c r="H35" s="8" t="s">
        <v>130</v>
      </c>
      <c r="I35" s="4">
        <v>0.0</v>
      </c>
      <c r="J35" s="4">
        <v>40.0</v>
      </c>
      <c r="K35" s="1" t="s">
        <v>101</v>
      </c>
      <c r="L35" s="1" t="s">
        <v>71</v>
      </c>
      <c r="M35" s="2"/>
      <c r="N35" s="2"/>
    </row>
    <row r="36" ht="15.75" customHeight="1">
      <c r="A36" s="1" t="s">
        <v>131</v>
      </c>
      <c r="B36" s="1" t="s">
        <v>67</v>
      </c>
      <c r="C36" s="3" t="str">
        <f t="shared" ref="C36:C39" si="5">HYPERLINK("http://world.taobao.com/item/43859660891.htm#detail","http://world.taobao.com/item/43859660891.htm#detail")</f>
        <v>http://world.taobao.com/item/43859660891.htm#detail</v>
      </c>
      <c r="D36" s="1" t="s">
        <v>132</v>
      </c>
      <c r="E36" s="3" t="str">
        <f>HYPERLINK("https://s.taobao.com/search?q=%E9%87%91%E5%A3%AB%E9%A1%BF8G+C4+SD&amp;js=1&amp;style=list&amp;stats_click=search_radio_all%3A1&amp;initiative_id=staobaoz_20151211&amp;ie=utf8","https://s.taobao.com/search?q=%E9%87%91%E5%A3%AB%E9%A1%BF8G+C4+SD&amp;js=1&amp;style=list&amp;stats_click=search_radio_all%3A1&amp;initiative_id=staobaoz_20151211&amp;ie=utf8")</f>
        <v>https://s.taobao.com/search?q=%E9%87%91%E5%A3%AB%E9%A1%BF8G+C4+SD&amp;js=1&amp;style=list&amp;stats_click=search_radio_all%3A1&amp;initiative_id=staobaoz_20151211&amp;ie=utf8</v>
      </c>
      <c r="F36" s="4">
        <v>0.0</v>
      </c>
      <c r="G36" s="4">
        <v>0.0</v>
      </c>
      <c r="H36" s="8" t="s">
        <v>133</v>
      </c>
      <c r="I36" s="4">
        <v>0.0</v>
      </c>
      <c r="J36" s="4">
        <v>35.0</v>
      </c>
      <c r="K36" s="1" t="s">
        <v>101</v>
      </c>
      <c r="L36" s="1" t="s">
        <v>71</v>
      </c>
      <c r="N36" s="2"/>
    </row>
    <row r="37" ht="15.75" customHeight="1">
      <c r="A37" s="1" t="s">
        <v>134</v>
      </c>
      <c r="B37" s="1" t="s">
        <v>67</v>
      </c>
      <c r="C37" s="3" t="str">
        <f t="shared" si="5"/>
        <v>http://world.taobao.com/item/43859660891.htm#detail</v>
      </c>
      <c r="D37" s="1" t="s">
        <v>135</v>
      </c>
      <c r="E37" s="3" t="str">
        <f>HYPERLINK("https://s.taobao.com/search?q=%E9%87%91%E5%A3%AB%E9%A1%BF16G+C4+SD&amp;js=1&amp;style=list&amp;stats_click=search_radio_all%3A1&amp;initiative_id=staobaoz_20151211&amp;ie=utf8","https://s.taobao.com/search?q=%E9%87%91%E5%A3%AB%E9%A1%BF16G+C4+SD&amp;js=1&amp;style=list&amp;stats_click=search_radio_all%3A1&amp;initiative_id=staobaoz_20151211&amp;ie=utf8")</f>
        <v>https://s.taobao.com/search?q=%E9%87%91%E5%A3%AB%E9%A1%BF16G+C4+SD&amp;js=1&amp;style=list&amp;stats_click=search_radio_all%3A1&amp;initiative_id=staobaoz_20151211&amp;ie=utf8</v>
      </c>
      <c r="F37" s="4">
        <v>0.0</v>
      </c>
      <c r="G37" s="4">
        <v>0.0</v>
      </c>
      <c r="H37" s="8" t="s">
        <v>136</v>
      </c>
      <c r="I37" s="4">
        <v>0.0</v>
      </c>
      <c r="J37" s="4">
        <v>50.0</v>
      </c>
      <c r="K37" s="1" t="s">
        <v>101</v>
      </c>
      <c r="L37" s="1" t="s">
        <v>71</v>
      </c>
      <c r="N37" s="2"/>
    </row>
    <row r="38" ht="15.75" customHeight="1">
      <c r="A38" s="1" t="s">
        <v>137</v>
      </c>
      <c r="B38" s="1" t="s">
        <v>67</v>
      </c>
      <c r="C38" s="3" t="str">
        <f t="shared" si="5"/>
        <v>http://world.taobao.com/item/43859660891.htm#detail</v>
      </c>
      <c r="D38" s="1" t="s">
        <v>138</v>
      </c>
      <c r="E38" s="3" t="str">
        <f>HYPERLINK("https://s.taobao.com/search?q=%E9%87%91%E5%A3%AB%E9%A1%BF32G+C4+SD&amp;js=1&amp;style=list&amp;stats_click=search_radio_all%3A1&amp;initiative_id=staobaoz_20151211&amp;ie=utf8","https://s.taobao.com/search?q=%E9%87%91%E5%A3%AB%E9%A1%BF32G+C4+SD&amp;js=1&amp;style=list&amp;stats_click=search_radio_all%3A1&amp;initiative_id=staobaoz_20151211&amp;ie=utf8")</f>
        <v>https://s.taobao.com/search?q=%E9%87%91%E5%A3%AB%E9%A1%BF32G+C4+SD&amp;js=1&amp;style=list&amp;stats_click=search_radio_all%3A1&amp;initiative_id=staobaoz_20151211&amp;ie=utf8</v>
      </c>
      <c r="F38" s="4">
        <v>0.0</v>
      </c>
      <c r="G38" s="4">
        <v>0.0</v>
      </c>
      <c r="H38" s="8" t="s">
        <v>139</v>
      </c>
      <c r="I38" s="4">
        <v>0.0</v>
      </c>
      <c r="J38" s="4">
        <v>100.0</v>
      </c>
      <c r="K38" s="1" t="s">
        <v>101</v>
      </c>
      <c r="L38" s="1" t="s">
        <v>71</v>
      </c>
      <c r="N38" s="2"/>
    </row>
    <row r="39" ht="15.75" customHeight="1">
      <c r="A39" s="1" t="s">
        <v>140</v>
      </c>
      <c r="B39" s="1" t="s">
        <v>67</v>
      </c>
      <c r="C39" s="3" t="str">
        <f t="shared" si="5"/>
        <v>http://world.taobao.com/item/43859660891.htm#detail</v>
      </c>
      <c r="D39" s="1" t="s">
        <v>141</v>
      </c>
      <c r="E39" s="3" t="str">
        <f>HYPERLINK("https://s.taobao.com/search?q=%E9%87%91%E5%A3%AB%E9%A1%BF4G+C4+SD&amp;js=1&amp;style=list&amp;stats_click=search_radio_all%3A1&amp;initiative_id=staobaoz_20151211&amp;ie=utf8","https://s.taobao.com/search?q=%E9%87%91%E5%A3%AB%E9%A1%BF4G+C4+SD&amp;js=1&amp;style=list&amp;stats_click=search_radio_all%3A1&amp;initiative_id=staobaoz_20151211&amp;ie=utf8")</f>
        <v>https://s.taobao.com/search?q=%E9%87%91%E5%A3%AB%E9%A1%BF4G+C4+SD&amp;js=1&amp;style=list&amp;stats_click=search_radio_all%3A1&amp;initiative_id=staobaoz_20151211&amp;ie=utf8</v>
      </c>
      <c r="F39" s="4">
        <v>0.0</v>
      </c>
      <c r="G39" s="4">
        <v>0.0</v>
      </c>
      <c r="H39" s="8" t="s">
        <v>142</v>
      </c>
      <c r="I39" s="4">
        <v>0.0</v>
      </c>
      <c r="J39" s="4">
        <v>20.0</v>
      </c>
      <c r="K39" s="1" t="s">
        <v>101</v>
      </c>
      <c r="L39" s="1" t="s">
        <v>71</v>
      </c>
      <c r="N39" s="2"/>
    </row>
    <row r="40" ht="15.75" customHeight="1">
      <c r="A40" s="1" t="s">
        <v>143</v>
      </c>
      <c r="B40" s="1" t="s">
        <v>67</v>
      </c>
      <c r="C40" s="3" t="str">
        <f t="shared" ref="C40:C42" si="6">HYPERLINK("http://world.taobao.com/item/20373091017.htm#detail","http://world.taobao.com/item/20373091017.htm#detail")</f>
        <v>http://world.taobao.com/item/20373091017.htm#detail</v>
      </c>
      <c r="D40" s="1" t="s">
        <v>144</v>
      </c>
      <c r="E40" s="3" t="str">
        <f>HYPERLINK("https://s.taobao.com/search?q=%E5%88%9B%E8%A7%818G+C4+SD%E5%8D%A1&amp;js=1&amp;style=list&amp;stats_click=search_radio_all%3A1&amp;initiative_id=staobaoz_20151211&amp;ie=utf8","https://s.taobao.com/search?q=%E5%88%9B%E8%A7%818G+C4+SD%E5%8D%A1&amp;js=1&amp;style=list&amp;stats_click=search_radio_all%3A1&amp;initiative_id=staobaoz_20151211&amp;ie=utf8")</f>
        <v>https://s.taobao.com/search?q=%E5%88%9B%E8%A7%818G+C4+SD%E5%8D%A1&amp;js=1&amp;style=list&amp;stats_click=search_radio_all%3A1&amp;initiative_id=staobaoz_20151211&amp;ie=utf8</v>
      </c>
      <c r="F40" s="4">
        <v>0.0</v>
      </c>
      <c r="G40" s="4">
        <v>0.0</v>
      </c>
      <c r="H40" s="8" t="s">
        <v>145</v>
      </c>
      <c r="I40" s="4">
        <v>0.0</v>
      </c>
      <c r="J40" s="4">
        <v>40.0</v>
      </c>
      <c r="K40" s="1" t="s">
        <v>146</v>
      </c>
      <c r="L40" s="1" t="s">
        <v>71</v>
      </c>
      <c r="M40" s="2"/>
      <c r="N40" s="2"/>
    </row>
    <row r="41" ht="15.75" customHeight="1">
      <c r="A41" s="1" t="s">
        <v>147</v>
      </c>
      <c r="B41" s="1" t="s">
        <v>67</v>
      </c>
      <c r="C41" s="3" t="str">
        <f t="shared" si="6"/>
        <v>http://world.taobao.com/item/20373091017.htm#detail</v>
      </c>
      <c r="D41" s="1" t="s">
        <v>148</v>
      </c>
      <c r="E41" s="3" t="str">
        <f>HYPERLINK("https://s.taobao.com/search?q=%E5%88%9B%E8%A7%8116G+C4+SD%E5%8D%A1&amp;js=1&amp;style=list&amp;stats_click=search_radio_all%3A1&amp;initiative_id=staobaoz_20151211&amp;ie=utf8","https://s.taobao.com/search?q=%E5%88%9B%E8%A7%8116G+C4+SD%E5%8D%A1&amp;js=1&amp;style=list&amp;stats_click=search_radio_all%3A1&amp;initiative_id=staobaoz_20151211&amp;ie=utf8")</f>
        <v>https://s.taobao.com/search?q=%E5%88%9B%E8%A7%8116G+C4+SD%E5%8D%A1&amp;js=1&amp;style=list&amp;stats_click=search_radio_all%3A1&amp;initiative_id=staobaoz_20151211&amp;ie=utf8</v>
      </c>
      <c r="F41" s="4">
        <v>0.0</v>
      </c>
      <c r="G41" s="4">
        <v>0.0</v>
      </c>
      <c r="H41" s="8" t="s">
        <v>149</v>
      </c>
      <c r="I41" s="4">
        <v>0.0</v>
      </c>
      <c r="J41" s="4">
        <v>55.0</v>
      </c>
      <c r="K41" s="1" t="s">
        <v>146</v>
      </c>
      <c r="L41" s="1" t="s">
        <v>71</v>
      </c>
      <c r="N41" s="2"/>
    </row>
    <row r="42" ht="15.75" customHeight="1">
      <c r="A42" s="1" t="s">
        <v>150</v>
      </c>
      <c r="B42" s="1" t="s">
        <v>67</v>
      </c>
      <c r="C42" s="3" t="str">
        <f t="shared" si="6"/>
        <v>http://world.taobao.com/item/20373091017.htm#detail</v>
      </c>
      <c r="D42" s="1" t="s">
        <v>151</v>
      </c>
      <c r="E42" s="3" t="str">
        <f>HYPERLINK("https://s.taobao.com/search?q=%E5%88%9B%E8%A7%8132G+C4+SD%E5%8D%A1&amp;js=1&amp;style=list&amp;stats_click=search_radio_all%3A1&amp;initiative_id=staobaoz_20151211&amp;ie=utf8","https://s.taobao.com/search?q=%E5%88%9B%E8%A7%8132G+C4+SD%E5%8D%A1&amp;js=1&amp;style=list&amp;stats_click=search_radio_all%3A1&amp;initiative_id=staobaoz_20151211&amp;ie=utf8")</f>
        <v>https://s.taobao.com/search?q=%E5%88%9B%E8%A7%8132G+C4+SD%E5%8D%A1&amp;js=1&amp;style=list&amp;stats_click=search_radio_all%3A1&amp;initiative_id=staobaoz_20151211&amp;ie=utf8</v>
      </c>
      <c r="F42" s="4">
        <v>0.0</v>
      </c>
      <c r="G42" s="4">
        <v>0.0</v>
      </c>
      <c r="H42" s="8" t="s">
        <v>152</v>
      </c>
      <c r="I42" s="4">
        <v>0.0</v>
      </c>
      <c r="J42" s="4">
        <v>90.0</v>
      </c>
      <c r="K42" s="1" t="s">
        <v>146</v>
      </c>
      <c r="L42" s="1" t="s">
        <v>71</v>
      </c>
      <c r="M42" s="2"/>
      <c r="N42" s="2"/>
    </row>
    <row r="43" ht="15.75" customHeight="1">
      <c r="A43" s="1" t="s">
        <v>153</v>
      </c>
      <c r="B43" s="1" t="s">
        <v>67</v>
      </c>
      <c r="C43" s="3" t="str">
        <f t="shared" ref="C43:C44" si="7">HYPERLINK("http://world.taobao.com/item/23969324559.htm#detail","http://world.taobao.com/item/23969324559.htm#detail")</f>
        <v>http://world.taobao.com/item/23969324559.htm#detail</v>
      </c>
      <c r="D43" s="1" t="s">
        <v>154</v>
      </c>
      <c r="E43" s="3" t="str">
        <f>HYPERLINK("https://s.taobao.com/search?q=J-LIKE+8G+C10+SD%E5%AD%98%E5%82%A8%E5%8D%A1&amp;js=1&amp;style=list&amp;stats_click=search_radio_all%3A1&amp;initiative_id=staobaoz_20151211&amp;ie=utf8","https://s.taobao.com/search?q=J-LIKE+8G+C10+SD%E5%AD%98%E5%82%A8%E5%8D%A1&amp;js=1&amp;style=list&amp;stats_click=search_radio_all%3A1&amp;initiative_id=staobaoz_20151211&amp;ie=utf8")</f>
        <v>https://s.taobao.com/search?q=J-LIKE+8G+C10+SD%E5%AD%98%E5%82%A8%E5%8D%A1&amp;js=1&amp;style=list&amp;stats_click=search_radio_all%3A1&amp;initiative_id=staobaoz_20151211&amp;ie=utf8</v>
      </c>
      <c r="F43" s="4">
        <v>0.0</v>
      </c>
      <c r="G43" s="4">
        <v>0.0</v>
      </c>
      <c r="H43" s="1" t="s">
        <v>155</v>
      </c>
      <c r="I43" s="4">
        <v>0.0</v>
      </c>
      <c r="J43" s="4">
        <v>28.0</v>
      </c>
      <c r="K43" s="1" t="s">
        <v>156</v>
      </c>
      <c r="L43" s="1" t="s">
        <v>71</v>
      </c>
      <c r="N43" s="2"/>
    </row>
    <row r="44" ht="15.75" customHeight="1">
      <c r="A44" s="1" t="s">
        <v>157</v>
      </c>
      <c r="B44" s="1" t="s">
        <v>67</v>
      </c>
      <c r="C44" s="3" t="str">
        <f t="shared" si="7"/>
        <v>http://world.taobao.com/item/23969324559.htm#detail</v>
      </c>
      <c r="D44" s="1" t="s">
        <v>158</v>
      </c>
      <c r="E44" s="3" t="str">
        <f>HYPERLINK("https://s.taobao.com/search?q=J-LIKE+16G+C10+SD%E5%AD%98%E5%82%A8%E5%8D%A1&amp;js=1&amp;style=list&amp;stats_click=search_radio_all%3A1&amp;initiative_id=staobaoz_20151211&amp;ie=utf8","https://s.taobao.com/search?q=J-LIKE+16G+C10+SD%E5%AD%98%E5%82%A8%E5%8D%A1&amp;js=1&amp;style=list&amp;stats_click=search_radio_all%3A1&amp;initiative_id=staobaoz_20151211&amp;ie=utf8")</f>
        <v>https://s.taobao.com/search?q=J-LIKE+16G+C10+SD%E5%AD%98%E5%82%A8%E5%8D%A1&amp;js=1&amp;style=list&amp;stats_click=search_radio_all%3A1&amp;initiative_id=staobaoz_20151211&amp;ie=utf8</v>
      </c>
      <c r="F44" s="4">
        <v>0.0</v>
      </c>
      <c r="G44" s="4">
        <v>0.0</v>
      </c>
      <c r="H44" s="1" t="s">
        <v>159</v>
      </c>
      <c r="I44" s="4">
        <v>0.0</v>
      </c>
      <c r="J44" s="4">
        <v>50.0</v>
      </c>
      <c r="K44" s="1" t="s">
        <v>156</v>
      </c>
      <c r="L44" s="1" t="s">
        <v>71</v>
      </c>
      <c r="N44" s="2"/>
    </row>
    <row r="45" ht="15.75" customHeight="1">
      <c r="A45" s="1" t="s">
        <v>160</v>
      </c>
      <c r="B45" s="1" t="s">
        <v>67</v>
      </c>
      <c r="C45" s="3" t="str">
        <f>HYPERLINK("https://detail.tmall.com/item.htm?spm=a1z10.1-b.w9226568-9716460539.27.RzH6RS&amp;id=44843925113&amp;skuId=83007665794","https://detail.tmall.com/item.htm?spm=a1z10.1-b.w9226568-9716460539.27.RzH6RS&amp;id=44843925113&amp;skuId=83007665794")</f>
        <v>https://detail.tmall.com/item.htm?spm=a1z10.1-b.w9226568-9716460539.27.RzH6RS&amp;id=44843925113&amp;skuId=83007665794</v>
      </c>
      <c r="D45" s="1" t="s">
        <v>161</v>
      </c>
      <c r="E45" s="3" t="str">
        <f>HYPERLINK("https://s.taobao.com/search?q=%E4%B8%89%E6%98%9F32G+%E9%AB%98%E9%80%9F%E5%86%85%E5%AD%98%E5%8D%A1&amp;js=1&amp;style=list&amp;stats_click=search_radio_all%3A1&amp;initiative_id=staobaoz_20151211&amp;ie=utf8","https://s.taobao.com/search?q=%E4%B8%89%E6%98%9F32G+%E9%AB%98%E9%80%9F%E5%86%85%E5%AD%98%E5%8D%A1&amp;js=1&amp;style=list&amp;stats_click=search_radio_all%3A1&amp;initiative_id=staobaoz_20151211&amp;ie=utf8")</f>
        <v>https://s.taobao.com/search?q=%E4%B8%89%E6%98%9F32G+%E9%AB%98%E9%80%9F%E5%86%85%E5%AD%98%E5%8D%A1&amp;js=1&amp;style=list&amp;stats_click=search_radio_all%3A1&amp;initiative_id=staobaoz_20151211&amp;ie=utf8</v>
      </c>
      <c r="F45" s="4">
        <v>0.0</v>
      </c>
      <c r="G45" s="4">
        <v>0.0</v>
      </c>
      <c r="H45" s="1" t="s">
        <v>162</v>
      </c>
      <c r="I45" s="4">
        <v>0.0</v>
      </c>
      <c r="J45" s="4">
        <v>50.0</v>
      </c>
      <c r="K45" s="1" t="s">
        <v>163</v>
      </c>
      <c r="L45" s="1" t="s">
        <v>71</v>
      </c>
      <c r="N45" s="2"/>
    </row>
    <row r="46" ht="15.75" customHeight="1">
      <c r="A46" s="1" t="s">
        <v>164</v>
      </c>
      <c r="B46" s="1" t="s">
        <v>67</v>
      </c>
      <c r="C46" s="3" t="str">
        <f>HYPERLINK("http://world.tmall.com/item/45097325617.htm#detail?sku_properties=5919063:6536025","http://world.tmall.com/item/45097325617.htm#detail?sku_properties=5919063:6536025")</f>
        <v>http://world.tmall.com/item/45097325617.htm#detail?sku_properties=5919063:6536025</v>
      </c>
      <c r="D46" s="9" t="s">
        <v>165</v>
      </c>
      <c r="E46" s="3" t="str">
        <f>HYPERLINK("https://s.taobao.com/search?q=%E6%91%84%E5%83%8F+%E9%AB%98%E9%80%9F%E5%8D%A1&amp;imgfile=&amp;js=1&amp;style=list&amp;stats_click=search_radio_all%3A1&amp;initiative_id=staobaoz_20160102&amp;ie=utf8","https://s.taobao.com/search?q=%E6%91%84%E5%83%8F+%E9%AB%98%E9%80%9F%E5%8D%A1&amp;imgfile=&amp;js=1&amp;style=list&amp;stats_click=search_radio_all%3A1&amp;initiative_id=staobaoz_20160102&amp;ie=utf8")</f>
        <v>https://s.taobao.com/search?q=%E6%91%84%E5%83%8F+%E9%AB%98%E9%80%9F%E5%8D%A1&amp;imgfile=&amp;js=1&amp;style=list&amp;stats_click=search_radio_all%3A1&amp;initiative_id=staobaoz_20160102&amp;ie=utf8</v>
      </c>
      <c r="F46" s="4">
        <v>0.0</v>
      </c>
      <c r="G46" s="4">
        <v>0.0</v>
      </c>
      <c r="H46" s="9" t="s">
        <v>166</v>
      </c>
      <c r="I46" s="4">
        <v>0.0</v>
      </c>
      <c r="J46" s="4" t="s">
        <v>70</v>
      </c>
      <c r="K46" s="1" t="s">
        <v>70</v>
      </c>
      <c r="L46" s="1" t="s">
        <v>71</v>
      </c>
      <c r="N46" s="2"/>
    </row>
    <row r="47" ht="15.75" customHeight="1">
      <c r="A47" s="1" t="s">
        <v>167</v>
      </c>
      <c r="B47" s="1" t="s">
        <v>67</v>
      </c>
      <c r="C47" s="3" t="str">
        <f>HYPERLINK("https://detail.tmall.com/item.htm?spm=a230r.1.14.15.57ZLrH&amp;id=44848285990&amp;cm_id=140105335569ed55e27b&amp;abbucket=5&amp;skuId=82840486721","https://detail.tmall.com/item.htm?spm=a230r.1.14.15.57ZLrH&amp;id=44848285990&amp;cm_id=140105335569ed55e27b&amp;abbucket=5&amp;skuId=82840486721")</f>
        <v>https://detail.tmall.com/item.htm?spm=a230r.1.14.15.57ZLrH&amp;id=44848285990&amp;cm_id=140105335569ed55e27b&amp;abbucket=5&amp;skuId=82840486721</v>
      </c>
      <c r="D47" s="1" t="s">
        <v>168</v>
      </c>
      <c r="E47" s="3" t="str">
        <f>HYPERLINK("https://s.taobao.com/search?q=16G%E5%86%85%E5%AD%98%E5%8D%A1&amp;js=1&amp;style=list&amp;stats_click=search_radio_all%3A1&amp;initiative_id=staobaoz_20151211&amp;ie=utf8","https://s.taobao.com/search?q=16G%E5%86%85%E5%AD%98%E5%8D%A1&amp;js=1&amp;style=list&amp;stats_click=search_radio_all%3A1&amp;initiative_id=staobaoz_20151211&amp;ie=utf8")</f>
        <v>https://s.taobao.com/search?q=16G%E5%86%85%E5%AD%98%E5%8D%A1&amp;js=1&amp;style=list&amp;stats_click=search_radio_all%3A1&amp;initiative_id=staobaoz_20151211&amp;ie=utf8</v>
      </c>
      <c r="F47" s="4">
        <v>0.0</v>
      </c>
      <c r="G47" s="4">
        <v>0.0</v>
      </c>
      <c r="H47" s="1" t="s">
        <v>169</v>
      </c>
      <c r="I47" s="4">
        <v>0.0</v>
      </c>
      <c r="J47" s="4">
        <v>30.0</v>
      </c>
      <c r="K47" s="1" t="s">
        <v>70</v>
      </c>
      <c r="L47" s="1" t="s">
        <v>71</v>
      </c>
      <c r="N47" s="2"/>
    </row>
    <row r="48" ht="15.75" customHeight="1">
      <c r="A48" s="1" t="s">
        <v>170</v>
      </c>
      <c r="B48" s="1" t="s">
        <v>67</v>
      </c>
      <c r="C48" s="3" t="str">
        <f>HYPERLINK("http://world.taobao.com/item/38708270318.htm#detail","http://world.taobao.com/item/38708270318.htm#detail")</f>
        <v>http://world.taobao.com/item/38708270318.htm#detail</v>
      </c>
      <c r="D48" s="1" t="s">
        <v>171</v>
      </c>
      <c r="E48" s="3" t="str">
        <f>HYPERLINK("https://s.taobao.com/search?q=%E9%97%AA%E8%BF%AA8G+30m%2Fs&amp;js=1&amp;style=list&amp;stats_click=search_radio_all%3A1&amp;initiative_id=staobaoz_20151211&amp;ie=utf8","https://s.taobao.com/search?q=%E9%97%AA%E8%BF%AA8G+30m%2Fs&amp;js=1&amp;style=list&amp;stats_click=search_radio_all%3A1&amp;initiative_id=staobaoz_20151211&amp;ie=utf8")</f>
        <v>https://s.taobao.com/search?q=%E9%97%AA%E8%BF%AA8G+30m%2Fs&amp;js=1&amp;style=list&amp;stats_click=search_radio_all%3A1&amp;initiative_id=staobaoz_20151211&amp;ie=utf8</v>
      </c>
      <c r="F48" s="4">
        <v>0.0</v>
      </c>
      <c r="G48" s="4">
        <v>0.0</v>
      </c>
      <c r="H48" s="1" t="s">
        <v>172</v>
      </c>
      <c r="I48" s="4">
        <v>0.0</v>
      </c>
      <c r="J48" s="4">
        <v>30.0</v>
      </c>
      <c r="K48" s="1" t="s">
        <v>84</v>
      </c>
      <c r="L48" s="1" t="s">
        <v>71</v>
      </c>
      <c r="N48" s="2"/>
    </row>
    <row r="49" ht="15.75" customHeight="1">
      <c r="A49" s="1" t="s">
        <v>173</v>
      </c>
      <c r="B49" s="1" t="s">
        <v>67</v>
      </c>
      <c r="C49" s="3" t="str">
        <f>HYPERLINK("http://world.taobao.com/item/18820622609.htm#detail","http://world.taobao.com/item/18820622609.htm#detail")</f>
        <v>http://world.taobao.com/item/18820622609.htm#detail</v>
      </c>
      <c r="D49" s="1" t="s">
        <v>174</v>
      </c>
      <c r="E49" s="3" t="str">
        <f>HYPERLINK("https://s.taobao.com/search?q=%E9%97%AA%E8%BF%AA16G+30m%2Fs+SD&amp;js=1&amp;style=list&amp;stats_click=search_radio_all%3A1&amp;initiative_id=staobaoz_20151211&amp;ie=utf8","https://s.taobao.com/search?q=%E9%97%AA%E8%BF%AA16G+30m%2Fs+SD&amp;js=1&amp;style=list&amp;stats_click=search_radio_all%3A1&amp;initiative_id=staobaoz_20151211&amp;ie=utf8")</f>
        <v>https://s.taobao.com/search?q=%E9%97%AA%E8%BF%AA16G+30m%2Fs+SD&amp;js=1&amp;style=list&amp;stats_click=search_radio_all%3A1&amp;initiative_id=staobaoz_20151211&amp;ie=utf8</v>
      </c>
      <c r="F49" s="4">
        <v>0.0</v>
      </c>
      <c r="G49" s="4">
        <v>0.0</v>
      </c>
      <c r="H49" s="8" t="s">
        <v>174</v>
      </c>
      <c r="I49" s="4">
        <v>0.0</v>
      </c>
      <c r="J49" s="4">
        <v>70.0</v>
      </c>
      <c r="K49" s="1" t="s">
        <v>84</v>
      </c>
      <c r="L49" s="1" t="s">
        <v>71</v>
      </c>
      <c r="N49" s="2"/>
    </row>
    <row r="50" ht="15.75" customHeight="1">
      <c r="A50" s="1" t="s">
        <v>175</v>
      </c>
      <c r="B50" s="1" t="s">
        <v>67</v>
      </c>
      <c r="C50" s="3" t="str">
        <f>HYPERLINK("http://world.taobao.com/item/38708270318.htm#detail","http://world.taobao.com/item/38708270318.htm#detail")</f>
        <v>http://world.taobao.com/item/38708270318.htm#detail</v>
      </c>
      <c r="D50" s="1" t="s">
        <v>176</v>
      </c>
      <c r="E50" s="3" t="str">
        <f>HYPERLINK("https://s.taobao.com/search?q=%E9%97%AA%E8%BF%AA32G+30m%2Fs&amp;js=1&amp;style=list&amp;stats_click=search_radio_all%3A1&amp;initiative_id=staobaoz_20151211&amp;ie=utf8","https://s.taobao.com/search?q=%E9%97%AA%E8%BF%AA32G+30m%2Fs&amp;js=1&amp;style=list&amp;stats_click=search_radio_all%3A1&amp;initiative_id=staobaoz_20151211&amp;ie=utf8")</f>
        <v>https://s.taobao.com/search?q=%E9%97%AA%E8%BF%AA32G+30m%2Fs&amp;js=1&amp;style=list&amp;stats_click=search_radio_all%3A1&amp;initiative_id=staobaoz_20151211&amp;ie=utf8</v>
      </c>
      <c r="F50" s="4">
        <v>0.0</v>
      </c>
      <c r="G50" s="4">
        <v>0.0</v>
      </c>
      <c r="H50" s="1" t="s">
        <v>177</v>
      </c>
      <c r="I50" s="4">
        <v>0.0</v>
      </c>
      <c r="J50" s="4">
        <v>100.0</v>
      </c>
      <c r="K50" s="1" t="s">
        <v>84</v>
      </c>
      <c r="L50" s="1" t="s">
        <v>71</v>
      </c>
      <c r="N50" s="2"/>
    </row>
    <row r="51" ht="15.75" customHeight="1">
      <c r="A51" s="1" t="s">
        <v>178</v>
      </c>
      <c r="B51" s="1" t="s">
        <v>67</v>
      </c>
      <c r="C51" s="3" t="str">
        <f t="shared" ref="C51:C52" si="8">HYPERLINK("http://world.tmall.com/item/26519380192.htm#detail?sku_properties=5919063:6536025","http://world.tmall.com/item/26519380192.htm#detail?sku_properties=5919063:6536025")</f>
        <v>http://world.tmall.com/item/26519380192.htm#detail?sku_properties=5919063:6536025</v>
      </c>
      <c r="D51" s="1" t="s">
        <v>179</v>
      </c>
      <c r="E51" s="3" t="str">
        <f>HYPERLINK("https://s.taobao.com/search?q=%E9%97%AA%E8%BF%AA64G+40m%2Fs+SDHC&amp;js=1&amp;style=list&amp;stats_click=search_radio_all%3A1&amp;initiative_id=staobaoz_20151211&amp;ie=utf8","https://s.taobao.com/search?q=%E9%97%AA%E8%BF%AA64G+40m%2Fs+SDHC&amp;js=1&amp;style=list&amp;stats_click=search_radio_all%3A1&amp;initiative_id=staobaoz_20151211&amp;ie=utf8")</f>
        <v>https://s.taobao.com/search?q=%E9%97%AA%E8%BF%AA64G+40m%2Fs+SDHC&amp;js=1&amp;style=list&amp;stats_click=search_radio_all%3A1&amp;initiative_id=staobaoz_20151211&amp;ie=utf8</v>
      </c>
      <c r="F51" s="4">
        <v>0.0</v>
      </c>
      <c r="G51" s="4">
        <v>0.0</v>
      </c>
      <c r="H51" s="8" t="s">
        <v>180</v>
      </c>
      <c r="I51" s="4">
        <v>0.0</v>
      </c>
      <c r="J51" s="4">
        <v>200.0</v>
      </c>
      <c r="K51" s="1" t="s">
        <v>84</v>
      </c>
      <c r="L51" s="1" t="s">
        <v>71</v>
      </c>
      <c r="N51" s="2"/>
    </row>
    <row r="52" ht="15.75" customHeight="1">
      <c r="A52" s="1" t="s">
        <v>181</v>
      </c>
      <c r="B52" s="1" t="s">
        <v>67</v>
      </c>
      <c r="C52" s="3" t="str">
        <f t="shared" si="8"/>
        <v>http://world.tmall.com/item/26519380192.htm#detail?sku_properties=5919063:6536025</v>
      </c>
      <c r="D52" s="1" t="s">
        <v>182</v>
      </c>
      <c r="E52" s="3" t="str">
        <f>HYPERLINK("https://s.taobao.com/search?q=%E9%97%AA%E8%BF%AA128G+40m%2Fs+SDHC&amp;js=1&amp;style=list&amp;stats_click=search_radio_all%3A1&amp;initiative_id=staobaoz_20151211&amp;ie=utf8","https://s.taobao.com/search?q=%E9%97%AA%E8%BF%AA128G+40m%2Fs+SDHC&amp;js=1&amp;style=list&amp;stats_click=search_radio_all%3A1&amp;initiative_id=staobaoz_20151211&amp;ie=utf8")</f>
        <v>https://s.taobao.com/search?q=%E9%97%AA%E8%BF%AA128G+40m%2Fs+SDHC&amp;js=1&amp;style=list&amp;stats_click=search_radio_all%3A1&amp;initiative_id=staobaoz_20151211&amp;ie=utf8</v>
      </c>
      <c r="F52" s="4">
        <v>0.0</v>
      </c>
      <c r="G52" s="4">
        <v>0.0</v>
      </c>
      <c r="H52" s="8" t="s">
        <v>183</v>
      </c>
      <c r="I52" s="4">
        <v>0.0</v>
      </c>
      <c r="J52" s="4">
        <v>280.0</v>
      </c>
      <c r="K52" s="1" t="s">
        <v>84</v>
      </c>
      <c r="L52" s="1" t="s">
        <v>71</v>
      </c>
      <c r="N52" s="2"/>
    </row>
    <row r="53" ht="15.75" customHeight="1">
      <c r="A53" s="1" t="s">
        <v>184</v>
      </c>
      <c r="B53" s="1" t="s">
        <v>67</v>
      </c>
      <c r="C53" s="3" t="str">
        <f t="shared" ref="C53:C54" si="9">HYPERLINK("http://world.taobao.com/item/35540978058.htm#detail","http://world.taobao.com/item/35540978058.htm#detail")</f>
        <v>http://world.taobao.com/item/35540978058.htm#detail</v>
      </c>
      <c r="D53" s="1" t="s">
        <v>185</v>
      </c>
      <c r="E53" s="3" t="str">
        <f>HYPERLINK("https://s.taobao.com/search?q=%E9%97%AA%E8%BF%AA16G+80m%2Fs&amp;js=1&amp;style=list&amp;stats_click=search_radio_all%3A1&amp;initiative_id=staobaoz_20151211&amp;ie=utf8","https://s.taobao.com/search?q=%E9%97%AA%E8%BF%AA16G+80m%2Fs&amp;js=1&amp;style=list&amp;stats_click=search_radio_all%3A1&amp;initiative_id=staobaoz_20151211&amp;ie=utf8")</f>
        <v>https://s.taobao.com/search?q=%E9%97%AA%E8%BF%AA16G+80m%2Fs&amp;js=1&amp;style=list&amp;stats_click=search_radio_all%3A1&amp;initiative_id=staobaoz_20151211&amp;ie=utf8</v>
      </c>
      <c r="F53" s="4">
        <v>0.0</v>
      </c>
      <c r="G53" s="4">
        <v>0.0</v>
      </c>
      <c r="H53" s="1" t="s">
        <v>186</v>
      </c>
      <c r="I53" s="4">
        <v>0.0</v>
      </c>
      <c r="J53" s="4">
        <v>50.0</v>
      </c>
      <c r="K53" s="1" t="s">
        <v>84</v>
      </c>
      <c r="L53" s="1" t="s">
        <v>71</v>
      </c>
      <c r="N53" s="2"/>
    </row>
    <row r="54" ht="15.75" customHeight="1">
      <c r="A54" s="1" t="s">
        <v>187</v>
      </c>
      <c r="B54" s="1" t="s">
        <v>67</v>
      </c>
      <c r="C54" s="3" t="str">
        <f t="shared" si="9"/>
        <v>http://world.taobao.com/item/35540978058.htm#detail</v>
      </c>
      <c r="D54" s="1" t="s">
        <v>188</v>
      </c>
      <c r="E54" s="3" t="str">
        <f t="shared" ref="E54:E55" si="10">HYPERLINK("https://s.taobao.com/search?q=%E9%97%AA%E8%BF%AA32G+80m%2Fs&amp;js=1&amp;style=list&amp;stats_click=search_radio_all%3A1&amp;initiative_id=staobaoz_20151211&amp;ie=utf8","https://s.taobao.com/search?q=%E9%97%AA%E8%BF%AA32G+80m%2Fs&amp;js=1&amp;style=list&amp;stats_click=search_radio_all%3A1&amp;initiative_id=staobaoz_20151211&amp;ie=utf8")</f>
        <v>https://s.taobao.com/search?q=%E9%97%AA%E8%BF%AA32G+80m%2Fs&amp;js=1&amp;style=list&amp;stats_click=search_radio_all%3A1&amp;initiative_id=staobaoz_20151211&amp;ie=utf8</v>
      </c>
      <c r="F54" s="4">
        <v>0.0</v>
      </c>
      <c r="G54" s="4">
        <v>0.0</v>
      </c>
      <c r="H54" s="1" t="s">
        <v>189</v>
      </c>
      <c r="I54" s="4">
        <v>0.0</v>
      </c>
      <c r="J54" s="4">
        <v>62.0</v>
      </c>
      <c r="K54" s="1" t="s">
        <v>84</v>
      </c>
      <c r="L54" s="1" t="s">
        <v>71</v>
      </c>
      <c r="N54" s="2"/>
    </row>
    <row r="55" ht="15.75" customHeight="1">
      <c r="A55" s="1" t="s">
        <v>190</v>
      </c>
      <c r="B55" s="1" t="s">
        <v>67</v>
      </c>
      <c r="C55" s="3" t="str">
        <f>HYPERLINK("http://world.taobao.com/item/23896264169.htm#detail","http://world.taobao.com/item/23896264169.htm#detail")</f>
        <v>http://world.taobao.com/item/23896264169.htm#detail</v>
      </c>
      <c r="D55" s="1" t="s">
        <v>191</v>
      </c>
      <c r="E55" s="3" t="str">
        <f t="shared" si="10"/>
        <v>https://s.taobao.com/search?q=%E9%97%AA%E8%BF%AA32G+80m%2Fs&amp;js=1&amp;style=list&amp;stats_click=search_radio_all%3A1&amp;initiative_id=staobaoz_20151211&amp;ie=utf8</v>
      </c>
      <c r="F55" s="4">
        <v>0.0</v>
      </c>
      <c r="G55" s="4">
        <v>0.0</v>
      </c>
      <c r="H55" s="8" t="s">
        <v>192</v>
      </c>
      <c r="I55" s="4">
        <v>0.0</v>
      </c>
      <c r="J55" s="4">
        <v>150.0</v>
      </c>
      <c r="K55" s="1" t="s">
        <v>84</v>
      </c>
      <c r="L55" s="1" t="s">
        <v>71</v>
      </c>
      <c r="N55" s="2"/>
    </row>
    <row r="56" ht="15.75" customHeight="1">
      <c r="A56" s="1" t="s">
        <v>193</v>
      </c>
      <c r="B56" s="1" t="s">
        <v>67</v>
      </c>
      <c r="C56" s="3" t="str">
        <f>HYPERLINK("http://world.tmall.com/item/45007891695.htm#detail?sku_properties=5919063:3284566","http://world.tmall.com/item/45007891695.htm#detail?sku_properties=5919063:3284566")</f>
        <v>http://world.tmall.com/item/45007891695.htm#detail?sku_properties=5919063:3284566</v>
      </c>
      <c r="D56" s="1" t="s">
        <v>194</v>
      </c>
      <c r="E56" s="3" t="str">
        <f>HYPERLINK("https://s.taobao.com/search?q=%E9%97%AA%E8%BF%AA128G+C10+SD&amp;js=1&amp;style=list&amp;stats_click=search_radio_all%3A1&amp;initiative_id=staobaoz_20151211&amp;ie=utf8","https://s.taobao.com/search?q=%E9%97%AA%E8%BF%AA128G+C10+SD&amp;js=1&amp;style=list&amp;stats_click=search_radio_all%3A1&amp;initiative_id=staobaoz_20151211&amp;ie=utf8")</f>
        <v>https://s.taobao.com/search?q=%E9%97%AA%E8%BF%AA128G+C10+SD&amp;js=1&amp;style=list&amp;stats_click=search_radio_all%3A1&amp;initiative_id=staobaoz_20151211&amp;ie=utf8</v>
      </c>
      <c r="F56" s="4">
        <v>0.0</v>
      </c>
      <c r="G56" s="4">
        <v>0.0</v>
      </c>
      <c r="H56" s="1" t="s">
        <v>195</v>
      </c>
      <c r="I56" s="4">
        <v>0.0</v>
      </c>
      <c r="J56" s="4">
        <v>300.0</v>
      </c>
      <c r="K56" s="1" t="s">
        <v>84</v>
      </c>
      <c r="L56" s="1" t="s">
        <v>71</v>
      </c>
      <c r="M56" s="2"/>
      <c r="N56" s="2"/>
    </row>
    <row r="57" ht="15.75" customHeight="1">
      <c r="A57" s="10" t="s">
        <v>196</v>
      </c>
      <c r="B57" s="10" t="s">
        <v>67</v>
      </c>
      <c r="C57" s="11"/>
      <c r="D57" s="12" t="s">
        <v>197</v>
      </c>
      <c r="E57" s="11"/>
      <c r="F57" s="13"/>
      <c r="G57" s="13"/>
      <c r="H57" s="10"/>
      <c r="I57" s="13"/>
      <c r="J57" s="13"/>
      <c r="K57" s="10"/>
      <c r="L57" s="10"/>
      <c r="M57" s="14"/>
      <c r="N57" s="14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2" t="s">
        <v>198</v>
      </c>
      <c r="B58" s="10" t="s">
        <v>67</v>
      </c>
      <c r="C58" s="11"/>
      <c r="D58" s="12" t="s">
        <v>199</v>
      </c>
      <c r="E58" s="11"/>
      <c r="F58" s="13"/>
      <c r="G58" s="13"/>
      <c r="H58" s="10"/>
      <c r="I58" s="13"/>
      <c r="J58" s="13"/>
      <c r="K58" s="10"/>
      <c r="L58" s="10"/>
      <c r="M58" s="14"/>
      <c r="N58" s="14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2" t="s">
        <v>200</v>
      </c>
      <c r="B59" s="10" t="s">
        <v>67</v>
      </c>
      <c r="C59" s="11"/>
      <c r="D59" s="12" t="s">
        <v>201</v>
      </c>
      <c r="E59" s="11"/>
      <c r="F59" s="13"/>
      <c r="G59" s="13"/>
      <c r="H59" s="10"/>
      <c r="I59" s="13"/>
      <c r="J59" s="13"/>
      <c r="K59" s="10"/>
      <c r="L59" s="10"/>
      <c r="M59" s="14"/>
      <c r="N59" s="14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" t="s">
        <v>202</v>
      </c>
      <c r="B60" s="1" t="s">
        <v>203</v>
      </c>
      <c r="C60" s="3" t="str">
        <f>HYPERLINK("https://detail.tmall.com/item.htm?spm=a230r.1.14.15.57ZLrH&amp;id=44848285990&amp;cm_id=140105335569ed55e27b&amp;abbucket=5&amp;skuId=82840486706","https://detail.tmall.com/item.htm?spm=a230r.1.14.15.57ZLrH&amp;id=44848285990&amp;cm_id=140105335569ed55e27b&amp;abbucket=5&amp;skuId=82840486706")</f>
        <v>https://detail.tmall.com/item.htm?spm=a230r.1.14.15.57ZLrH&amp;id=44848285990&amp;cm_id=140105335569ed55e27b&amp;abbucket=5&amp;skuId=82840486706</v>
      </c>
      <c r="D60" s="1" t="s">
        <v>204</v>
      </c>
      <c r="E60" s="3" t="str">
        <f>HYPERLINK("https://s.taobao.com/search?q=%E7%94%B5%E6%B1%A0%E5%85%85%E7%94%B5%E5%99%A8LC%EF%BC%8DE7C%EF%BC%88%E5%90%AB%E7%94%B5%E6%BA%90%E7%BA%BF%EF%BC%89&amp;js=1&amp;style=list&amp;stats_click=search_radio_all%3A1&amp;initiative_id=staobaoz_20151211&amp;ie=utf8&amp;cps=yes&amp;cat=50470004","https://s.taobao.com/search?q=%E7%94%B5%E6%B1%A0%E5%85%85%E7%94%B5%E5%99%A8LC%EF%BC%8DE7C%EF%BC%88%E5%90%AB%E7%94%B5%E6%BA%90%E7%BA%BF%EF%BC%89&amp;js=1&amp;style=list&amp;stats_click=search_radio_all%3A1&amp;initiative_id=staobaoz_20151211&amp;ie=utf8&amp;cps=yes&amp;cat=50470004")</f>
        <v>https://s.taobao.com/search?q=%E7%94%B5%E6%B1%A0%E5%85%85%E7%94%B5%E5%99%A8LC%EF%BC%8DE7C%EF%BC%88%E5%90%AB%E7%94%B5%E6%BA%90%E7%BA%BF%EF%BC%89&amp;js=1&amp;style=list&amp;stats_click=search_radio_all%3A1&amp;initiative_id=staobaoz_20151211&amp;ie=utf8&amp;cps=yes&amp;cat=50470004</v>
      </c>
      <c r="F60" s="4">
        <v>0.0</v>
      </c>
      <c r="G60" s="4">
        <v>0.0</v>
      </c>
      <c r="H60" s="8" t="s">
        <v>205</v>
      </c>
      <c r="I60" s="4">
        <v>0.0</v>
      </c>
      <c r="J60" s="4">
        <v>80.0</v>
      </c>
      <c r="K60" s="1" t="s">
        <v>21</v>
      </c>
      <c r="L60" s="1" t="s">
        <v>18</v>
      </c>
      <c r="M60" s="2"/>
      <c r="N60" s="2"/>
    </row>
    <row r="61" ht="15.75" customHeight="1">
      <c r="A61" s="1" t="s">
        <v>206</v>
      </c>
      <c r="B61" s="1" t="s">
        <v>203</v>
      </c>
      <c r="C61" s="3" t="str">
        <f>HYPERLINK("http://world.taobao.com/item/45219159638.htm#detail","http://world.taobao.com/item/45219159638.htm#detail")</f>
        <v>http://world.taobao.com/item/45219159638.htm#detail</v>
      </c>
      <c r="D61" s="1" t="s">
        <v>207</v>
      </c>
      <c r="E61" s="3" t="str">
        <f>HYPERLINK("https://s.taobao.com/search?q=%E4%B8%93%E7%94%A8%E5%BA%A7%E5%85%85&amp;js=1&amp;style=list&amp;stats_click=search_radio_all%3A1&amp;initiative_id=staobaoz_20151211&amp;ie=utf8&amp;cps=yes&amp;cat=50480001","https://s.taobao.com/search?q=%E4%B8%93%E7%94%A8%E5%BA%A7%E5%85%85&amp;js=1&amp;style=list&amp;stats_click=search_radio_all%3A1&amp;initiative_id=staobaoz_20151211&amp;ie=utf8&amp;cps=yes&amp;cat=50480001")</f>
        <v>https://s.taobao.com/search?q=%E4%B8%93%E7%94%A8%E5%BA%A7%E5%85%85&amp;js=1&amp;style=list&amp;stats_click=search_radio_all%3A1&amp;initiative_id=staobaoz_20151211&amp;ie=utf8&amp;cps=yes&amp;cat=50480001</v>
      </c>
      <c r="F61" s="4">
        <v>0.0</v>
      </c>
      <c r="G61" s="4">
        <v>0.0</v>
      </c>
      <c r="H61" s="1" t="s">
        <v>208</v>
      </c>
      <c r="I61" s="4">
        <v>0.0</v>
      </c>
      <c r="J61" s="4">
        <v>30.0</v>
      </c>
      <c r="K61" s="1" t="s">
        <v>31</v>
      </c>
      <c r="L61" s="1" t="s">
        <v>32</v>
      </c>
      <c r="M61" s="2"/>
      <c r="N61" s="2"/>
    </row>
    <row r="62" ht="15.75" customHeight="1">
      <c r="A62" s="1" t="s">
        <v>209</v>
      </c>
      <c r="B62" s="1" t="s">
        <v>203</v>
      </c>
      <c r="C62" s="3" t="str">
        <f>HYPERLINK("https://item.taobao.com/item.htm?spm=a230r.1.14.49.rC1TEB&amp;id=43474381580&amp;ns=1&amp;abbucket=9","https://item.taobao.com/item.htm?spm=a230r.1.14.49.rC1TEB&amp;id=43474381580&amp;ns=1&amp;abbucket=9")</f>
        <v>https://item.taobao.com/item.htm?spm=a230r.1.14.49.rC1TEB&amp;id=43474381580&amp;ns=1&amp;abbucket=9</v>
      </c>
      <c r="D62" s="1" t="s">
        <v>210</v>
      </c>
      <c r="E62" s="3" t="str">
        <f>HYPERLINK("https://s.taobao.com/search?q=%E7%94%B5%E6%B1%A0%E5%85%85%E7%94%B5%E5%99%A8+LC-E8C&amp;js=1&amp;style=list&amp;stats_click=search_radio_all%3A1&amp;initiative_id=staobaoz_20151211&amp;ie=utf8&amp;cps=yes&amp;cat=14","https://s.taobao.com/search?q=%E7%94%B5%E6%B1%A0%E5%85%85%E7%94%B5%E5%99%A8+LC-E8C&amp;js=1&amp;style=list&amp;stats_click=search_radio_all%3A1&amp;initiative_id=staobaoz_20151211&amp;ie=utf8&amp;cps=yes&amp;cat=14")</f>
        <v>https://s.taobao.com/search?q=%E7%94%B5%E6%B1%A0%E5%85%85%E7%94%B5%E5%99%A8+LC-E8C&amp;js=1&amp;style=list&amp;stats_click=search_radio_all%3A1&amp;initiative_id=staobaoz_20151211&amp;ie=utf8&amp;cps=yes&amp;cat=14</v>
      </c>
      <c r="F62" s="4">
        <v>0.0</v>
      </c>
      <c r="G62" s="4">
        <v>0.0</v>
      </c>
      <c r="H62" s="1" t="s">
        <v>210</v>
      </c>
      <c r="I62" s="4">
        <v>0.0</v>
      </c>
      <c r="J62" s="4">
        <v>50.0</v>
      </c>
      <c r="K62" s="1" t="s">
        <v>21</v>
      </c>
      <c r="L62" s="1" t="s">
        <v>22</v>
      </c>
      <c r="M62" s="2"/>
      <c r="N62" s="2"/>
    </row>
    <row r="63" ht="15.75" customHeight="1">
      <c r="A63" s="10" t="s">
        <v>211</v>
      </c>
      <c r="B63" s="10" t="s">
        <v>203</v>
      </c>
      <c r="C63" s="11"/>
      <c r="D63" s="12" t="s">
        <v>212</v>
      </c>
      <c r="E63" s="11"/>
      <c r="F63" s="13"/>
      <c r="G63" s="13"/>
      <c r="H63" s="10"/>
      <c r="I63" s="13"/>
      <c r="J63" s="13"/>
      <c r="K63" s="10"/>
      <c r="L63" s="10"/>
      <c r="M63" s="14"/>
      <c r="N63" s="14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0" t="s">
        <v>213</v>
      </c>
      <c r="B64" s="10" t="s">
        <v>203</v>
      </c>
      <c r="C64" s="11"/>
      <c r="D64" s="12" t="s">
        <v>214</v>
      </c>
      <c r="E64" s="11"/>
      <c r="F64" s="13"/>
      <c r="G64" s="13"/>
      <c r="H64" s="10"/>
      <c r="I64" s="13"/>
      <c r="J64" s="13"/>
      <c r="K64" s="10"/>
      <c r="L64" s="10"/>
      <c r="M64" s="14"/>
      <c r="N64" s="14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" t="s">
        <v>215</v>
      </c>
      <c r="B65" s="1" t="s">
        <v>216</v>
      </c>
      <c r="C65" s="3" t="str">
        <f>HYPERLINK("http://world.taobao.com/item/38708270318.htm#detail","http://world.taobao.com/item/38708270318.htm#detail")</f>
        <v>http://world.taobao.com/item/38708270318.htm#detail</v>
      </c>
      <c r="D65" s="1" t="s">
        <v>217</v>
      </c>
      <c r="E65" s="3" t="str">
        <f>HYPERLINK("https://s.taobao.com/search?q=%E4%BD%B3%E8%83%BD%E5%8E%9F%E8%A3%85%E7%94%B5%E6%B1%A0&amp;js=1&amp;style=list&amp;stats_click=search_radio_all%3A1&amp;initiative_id=staobaoz_20151211&amp;ie=utf8&amp;cps=yes&amp;cat=50008090","https://s.taobao.com/search?q=%E4%BD%B3%E8%83%BD%E5%8E%9F%E8%A3%85%E7%94%B5%E6%B1%A0&amp;js=1&amp;style=list&amp;stats_click=search_radio_all%3A1&amp;initiative_id=staobaoz_20151211&amp;ie=utf8&amp;cps=yes&amp;cat=50008090")</f>
        <v>https://s.taobao.com/search?q=%E4%BD%B3%E8%83%BD%E5%8E%9F%E8%A3%85%E7%94%B5%E6%B1%A0&amp;js=1&amp;style=list&amp;stats_click=search_radio_all%3A1&amp;initiative_id=staobaoz_20151211&amp;ie=utf8&amp;cps=yes&amp;cat=50008090</v>
      </c>
      <c r="F65" s="4">
        <v>0.0</v>
      </c>
      <c r="G65" s="4">
        <v>0.0</v>
      </c>
      <c r="H65" s="1" t="s">
        <v>218</v>
      </c>
      <c r="I65" s="4">
        <v>0.0</v>
      </c>
      <c r="J65" s="4">
        <v>75.0</v>
      </c>
      <c r="K65" s="1" t="s">
        <v>219</v>
      </c>
      <c r="L65" s="1" t="s">
        <v>47</v>
      </c>
      <c r="M65" s="2"/>
      <c r="N65" s="2"/>
    </row>
    <row r="66" ht="15.75" customHeight="1">
      <c r="A66" s="1" t="s">
        <v>220</v>
      </c>
      <c r="B66" s="1" t="s">
        <v>216</v>
      </c>
      <c r="C66" s="3" t="str">
        <f>HYPERLINK("http://world.tmall.com/item/37745552927.htm#detail?sku_properties=5919063:3266779","http://world.tmall.com/item/37745552927.htm#detail?sku_properties=5919063:3266779")</f>
        <v>http://world.tmall.com/item/37745552927.htm#detail?sku_properties=5919063:3266779</v>
      </c>
      <c r="D66" s="1" t="s">
        <v>221</v>
      </c>
      <c r="E66" s="3" t="str">
        <f>HYPERLINK("https://s.taobao.com/search?q=%E4%BD%B3%E8%83%BDLP-E8%E4%B8%93%E7%94%A8%E7%94%B5%E6%B1%A0&amp;js=1&amp;style=list&amp;stats_click=search_radio_all%3A1&amp;initiative_id=staobaoz_20151211&amp;ie=utf8","https://s.taobao.com/search?q=%E4%BD%B3%E8%83%BDLP-E8%E4%B8%93%E7%94%A8%E7%94%B5%E6%B1%A0&amp;js=1&amp;style=list&amp;stats_click=search_radio_all%3A1&amp;initiative_id=staobaoz_20151211&amp;ie=utf8")</f>
        <v>https://s.taobao.com/search?q=%E4%BD%B3%E8%83%BDLP-E8%E4%B8%93%E7%94%A8%E7%94%B5%E6%B1%A0&amp;js=1&amp;style=list&amp;stats_click=search_radio_all%3A1&amp;initiative_id=staobaoz_20151211&amp;ie=utf8</v>
      </c>
      <c r="F66" s="4">
        <v>0.0</v>
      </c>
      <c r="G66" s="4">
        <v>0.0</v>
      </c>
      <c r="H66" s="1" t="s">
        <v>222</v>
      </c>
      <c r="I66" s="4">
        <v>0.0</v>
      </c>
      <c r="J66" s="4">
        <v>100.0</v>
      </c>
      <c r="K66" s="1" t="s">
        <v>219</v>
      </c>
      <c r="L66" s="1" t="s">
        <v>223</v>
      </c>
      <c r="M66" s="2"/>
      <c r="N66" s="2"/>
    </row>
    <row r="67" ht="15.75" customHeight="1">
      <c r="A67" s="1" t="s">
        <v>224</v>
      </c>
      <c r="B67" s="1" t="s">
        <v>216</v>
      </c>
      <c r="C67" s="3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67" s="1" t="s">
        <v>225</v>
      </c>
      <c r="E67" s="3" t="str">
        <f>HYPERLINK("https://s.taobao.com/search?q=%E5%A4%87%E7%94%A8%E6%B2%A3%E6%A0%87LP-E6%E7%94%B5%E6%B1%A0+%E8%B4%A8%E4%BF%9D1%E5%B9%B4%E5%8C%85%E6%8D%A2&amp;js=1&amp;style=list&amp;stats_click=search_radio_all%3A1&amp;initiative_id=staobaoz_20151211&amp;ie=utf8&amp;cps=yes&amp;cat=50008090","https://s.taobao.com/search?q=%E5%A4%87%E7%94%A8%E6%B2%A3%E6%A0%87LP-E6%E7%94%B5%E6%B1%A0+%E8%B4%A8%E4%BF%9D1%E5%B9%B4%E5%8C%85%E6%8D%A2&amp;js=1&amp;style=list&amp;stats_click=search_radio_all%3A1&amp;initiative_id=staobaoz_20151211&amp;ie=utf8&amp;cps=yes&amp;cat=50008090")</f>
        <v>https://s.taobao.com/search?q=%E5%A4%87%E7%94%A8%E6%B2%A3%E6%A0%87LP-E6%E7%94%B5%E6%B1%A0+%E8%B4%A8%E4%BF%9D1%E5%B9%B4%E5%8C%85%E6%8D%A2&amp;js=1&amp;style=list&amp;stats_click=search_radio_all%3A1&amp;initiative_id=staobaoz_20151211&amp;ie=utf8&amp;cps=yes&amp;cat=50008090</v>
      </c>
      <c r="F67" s="4">
        <v>0.0</v>
      </c>
      <c r="G67" s="4">
        <v>0.0</v>
      </c>
      <c r="H67" s="8" t="s">
        <v>226</v>
      </c>
      <c r="I67" s="4">
        <v>0.0</v>
      </c>
      <c r="J67" s="4">
        <v>78.0</v>
      </c>
      <c r="K67" s="1" t="s">
        <v>227</v>
      </c>
      <c r="L67" s="2"/>
      <c r="M67" s="2"/>
      <c r="N67" s="2"/>
    </row>
    <row r="68" ht="15.75" customHeight="1">
      <c r="A68" s="1" t="s">
        <v>228</v>
      </c>
      <c r="B68" s="1" t="s">
        <v>216</v>
      </c>
      <c r="C68" s="3" t="str">
        <f>HYPERLINK("https://item.taobao.com/item.htm?spm=a230r.1.14.53.57ZLrH&amp;id=522606643900&amp;ns=1&amp;abbucket=17","https://item.taobao.com/item.htm?spm=a230r.1.14.53.57ZLrH&amp;id=522606643900&amp;ns=1&amp;abbucket=17")</f>
        <v>https://item.taobao.com/item.htm?spm=a230r.1.14.53.57ZLrH&amp;id=522606643900&amp;ns=1&amp;abbucket=17</v>
      </c>
      <c r="D68" s="1" t="s">
        <v>229</v>
      </c>
      <c r="E68" s="3" t="str">
        <f>HYPERLINK("https://s.taobao.com/search?q=%E5%8E%9F%E8%A3%85LP-E17%E9%94%82%E7%94%B5&amp;js=1&amp;style=list&amp;stats_click=search_radio_all%3A1&amp;initiative_id=staobaoz_20151211&amp;ie=utf8","https://s.taobao.com/search?q=%E5%8E%9F%E8%A3%85LP-E17%E9%94%82%E7%94%B5&amp;js=1&amp;style=list&amp;stats_click=search_radio_all%3A1&amp;initiative_id=staobaoz_20151211&amp;ie=utf8")</f>
        <v>https://s.taobao.com/search?q=%E5%8E%9F%E8%A3%85LP-E17%E9%94%82%E7%94%B5&amp;js=1&amp;style=list&amp;stats_click=search_radio_all%3A1&amp;initiative_id=staobaoz_20151211&amp;ie=utf8</v>
      </c>
      <c r="F68" s="4">
        <v>0.0</v>
      </c>
      <c r="G68" s="4">
        <v>0.0</v>
      </c>
      <c r="H68" s="1" t="s">
        <v>230</v>
      </c>
      <c r="I68" s="4">
        <v>0.0</v>
      </c>
      <c r="J68" s="4">
        <v>180.0</v>
      </c>
      <c r="K68" s="1" t="s">
        <v>219</v>
      </c>
      <c r="L68" s="2"/>
      <c r="M68" s="2"/>
      <c r="N68" s="2"/>
    </row>
    <row r="69" ht="15.75" customHeight="1">
      <c r="A69" s="1" t="s">
        <v>231</v>
      </c>
      <c r="B69" s="1" t="s">
        <v>216</v>
      </c>
      <c r="C69" s="3" t="str">
        <f>HYPERLINK("https://item.taobao.com/item.htm?spm=a230r.1.14.53.57ZLrH&amp;id=522606643900&amp;ns=1&amp;abbucket=23","https://item.taobao.com/item.htm?spm=a230r.1.14.53.57ZLrH&amp;id=522606643900&amp;ns=1&amp;abbucket=23")</f>
        <v>https://item.taobao.com/item.htm?spm=a230r.1.14.53.57ZLrH&amp;id=522606643900&amp;ns=1&amp;abbucket=23</v>
      </c>
      <c r="D69" s="1" t="s">
        <v>232</v>
      </c>
      <c r="E69" s="3" t="str">
        <f>HYPERLINK("https://s.taobao.com/search?q=%E4%B8%89%E5%B0%BCLP-E17%E9%94%82%E7%94%B5&amp;js=1&amp;style=list&amp;stats_click=search_radio_all%3A1&amp;initiative_id=staobaoz_20151211&amp;ie=utf8&amp;cps=yes&amp;cat=50470004","https://s.taobao.com/search?q=%E4%B8%89%E5%B0%BCLP-E17%E9%94%82%E7%94%B5&amp;js=1&amp;style=list&amp;stats_click=search_radio_all%3A1&amp;initiative_id=staobaoz_20151211&amp;ie=utf8&amp;cps=yes&amp;cat=50470004")</f>
        <v>https://s.taobao.com/search?q=%E4%B8%89%E5%B0%BCLP-E17%E9%94%82%E7%94%B5&amp;js=1&amp;style=list&amp;stats_click=search_radio_all%3A1&amp;initiative_id=staobaoz_20151211&amp;ie=utf8&amp;cps=yes&amp;cat=50470004</v>
      </c>
      <c r="F69" s="4">
        <v>0.0</v>
      </c>
      <c r="G69" s="4">
        <v>0.0</v>
      </c>
      <c r="H69" s="1" t="s">
        <v>233</v>
      </c>
      <c r="I69" s="4">
        <v>1.0</v>
      </c>
      <c r="J69" s="4" t="s">
        <v>70</v>
      </c>
      <c r="K69" s="1" t="s">
        <v>234</v>
      </c>
      <c r="L69" s="2"/>
      <c r="M69" s="2"/>
      <c r="N69" s="2"/>
    </row>
    <row r="70" ht="15.75" customHeight="1">
      <c r="A70" s="1" t="s">
        <v>235</v>
      </c>
      <c r="B70" s="1" t="s">
        <v>216</v>
      </c>
      <c r="C70" s="3" t="str">
        <f>HYPERLINK("http://world.taobao.com/item/23896264169.htm#detail","http://world.taobao.com/item/23896264169.htm#detail")</f>
        <v>http://world.taobao.com/item/23896264169.htm#detail</v>
      </c>
      <c r="D70" s="1" t="s">
        <v>236</v>
      </c>
      <c r="E70" s="3" t="str">
        <f>HYPERLINK("https://s.taobao.com/search?q=%E7%A7%91%E7%BB%B4%E8%83%9CE8%E5%A4%87%E7%94%A8%E7%94%B5%E6%B1%A0&amp;js=1&amp;style=list&amp;stats_click=search_radio_all%3A1&amp;initiative_id=staobaoz_20151211&amp;ie=utf8","https://s.taobao.com/search?q=%E7%A7%91%E7%BB%B4%E8%83%9CE8%E5%A4%87%E7%94%A8%E7%94%B5%E6%B1%A0&amp;js=1&amp;style=list&amp;stats_click=search_radio_all%3A1&amp;initiative_id=staobaoz_20151211&amp;ie=utf8")</f>
        <v>https://s.taobao.com/search?q=%E7%A7%91%E7%BB%B4%E8%83%9CE8%E5%A4%87%E7%94%A8%E7%94%B5%E6%B1%A0&amp;js=1&amp;style=list&amp;stats_click=search_radio_all%3A1&amp;initiative_id=staobaoz_20151211&amp;ie=utf8</v>
      </c>
      <c r="F70" s="4">
        <v>0.0</v>
      </c>
      <c r="G70" s="4">
        <v>0.0</v>
      </c>
      <c r="H70" s="1" t="s">
        <v>237</v>
      </c>
      <c r="I70" s="4">
        <v>0.0</v>
      </c>
      <c r="J70" s="4">
        <v>95.0</v>
      </c>
      <c r="K70" s="1" t="s">
        <v>238</v>
      </c>
      <c r="L70" s="1" t="s">
        <v>223</v>
      </c>
      <c r="M70" s="2"/>
      <c r="N70" s="2"/>
    </row>
    <row r="71" ht="15.75" customHeight="1">
      <c r="A71" s="1" t="s">
        <v>239</v>
      </c>
      <c r="B71" s="1" t="s">
        <v>216</v>
      </c>
      <c r="C71" s="3" t="str">
        <f>HYPERLINK("https://detail.tmall.com/item.htm?spm=a220o.1000855.0.da321h.j7h6ds&amp;id=44878368096&amp;skuId=99988956126","https://detail.tmall.com/item.htm?spm=a220o.1000855.0.da321h.j7h6ds&amp;id=44878368096&amp;skuId=99988956126")</f>
        <v>https://detail.tmall.com/item.htm?spm=a220o.1000855.0.da321h.j7h6ds&amp;id=44878368096&amp;skuId=99988956126</v>
      </c>
      <c r="D71" s="1" t="s">
        <v>240</v>
      </c>
      <c r="E71" s="3" t="str">
        <f>HYPERLINK("https://s.taobao.com/search?q=%E5%A4%87%E7%94%A8%E7%94%B5%E6%B1%A0&amp;js=1&amp;style=list&amp;stats_click=search_radio_all%3A1&amp;initiative_id=staobaoz_20151211&amp;ie=utf8&amp;cps=yes&amp;cat=50470004","https://s.taobao.com/search?q=%E5%A4%87%E7%94%A8%E7%94%B5%E6%B1%A0&amp;js=1&amp;style=list&amp;stats_click=search_radio_all%3A1&amp;initiative_id=staobaoz_20151211&amp;ie=utf8&amp;cps=yes&amp;cat=50470004")</f>
        <v>https://s.taobao.com/search?q=%E5%A4%87%E7%94%A8%E7%94%B5%E6%B1%A0&amp;js=1&amp;style=list&amp;stats_click=search_radio_all%3A1&amp;initiative_id=staobaoz_20151211&amp;ie=utf8&amp;cps=yes&amp;cat=50470004</v>
      </c>
      <c r="F71" s="4">
        <v>0.0</v>
      </c>
      <c r="G71" s="4">
        <v>0.0</v>
      </c>
      <c r="H71" s="1" t="s">
        <v>241</v>
      </c>
      <c r="I71" s="4">
        <v>0.0</v>
      </c>
      <c r="J71" s="4">
        <v>60.0</v>
      </c>
      <c r="K71" s="2"/>
      <c r="L71" s="1" t="s">
        <v>18</v>
      </c>
      <c r="M71" s="2"/>
      <c r="N71" s="2"/>
    </row>
    <row r="72" ht="15.75" customHeight="1">
      <c r="A72" s="1" t="s">
        <v>242</v>
      </c>
      <c r="B72" s="1" t="s">
        <v>216</v>
      </c>
      <c r="C72" s="3" t="str">
        <f>HYPERLINK("http://world.taobao.com/item/44069100271.htm#detail","http://world.taobao.com/item/44069100271.htm#detail")</f>
        <v>http://world.taobao.com/item/44069100271.htm#detail</v>
      </c>
      <c r="D72" s="1" t="s">
        <v>243</v>
      </c>
      <c r="E72" s="3" t="str">
        <f>HYPERLINK("https://s.taobao.com/search?q=%E5%9B%BD%E4%BA%A7%E7%94%B5%E6%B1%A0&amp;js=1&amp;style=list&amp;stats_click=search_radio_all%3A1&amp;initiative_id=staobaoz_20151211&amp;ie=utf8&amp;cps=yes&amp;cat=50470004","https://s.taobao.com/search?q=%E5%9B%BD%E4%BA%A7%E7%94%B5%E6%B1%A0&amp;js=1&amp;style=list&amp;stats_click=search_radio_all%3A1&amp;initiative_id=staobaoz_20151211&amp;ie=utf8&amp;cps=yes&amp;cat=50470004")</f>
        <v>https://s.taobao.com/search?q=%E5%9B%BD%E4%BA%A7%E7%94%B5%E6%B1%A0&amp;js=1&amp;style=list&amp;stats_click=search_radio_all%3A1&amp;initiative_id=staobaoz_20151211&amp;ie=utf8&amp;cps=yes&amp;cat=50470004</v>
      </c>
      <c r="F72" s="4">
        <v>0.0</v>
      </c>
      <c r="G72" s="4">
        <v>0.0</v>
      </c>
      <c r="H72" s="1" t="s">
        <v>244</v>
      </c>
      <c r="I72" s="4">
        <v>0.0</v>
      </c>
      <c r="J72" s="4">
        <v>70.0</v>
      </c>
      <c r="K72" s="2"/>
      <c r="L72" s="1" t="s">
        <v>223</v>
      </c>
      <c r="M72" s="2"/>
      <c r="N72" s="2"/>
    </row>
    <row r="73" ht="15.75" customHeight="1">
      <c r="A73" s="1" t="s">
        <v>245</v>
      </c>
      <c r="B73" s="1" t="s">
        <v>216</v>
      </c>
      <c r="C73" s="3" t="str">
        <f>HYPERLINK("http://world.taobao.com/item/24596036343.htm#detail","http://world.taobao.com/item/24596036343.htm#detail")</f>
        <v>http://world.taobao.com/item/24596036343.htm#detail</v>
      </c>
      <c r="D73" s="1" t="s">
        <v>246</v>
      </c>
      <c r="E73" s="3" t="str">
        <f>HYPERLINK("https://s.taobao.com/search?q=%E4%BD%B3%E8%83%BD%E5%8E%9F%E5%8E%82EL8%E9%94%82%E7%A6%BB%E5%AD%90%E7%94%B5%E6%B1%A0&amp;js=1&amp;style=list&amp;stats_click=search_radio_all%3A1&amp;initiative_id=staobaoz_20151211&amp;ie=utf8&amp;cps=yes&amp;cat=50008090","https://s.taobao.com/search?q=%E4%BD%B3%E8%83%BD%E5%8E%9F%E5%8E%82EL8%E9%94%82%E7%A6%BB%E5%AD%90%E7%94%B5%E6%B1%A0&amp;js=1&amp;style=list&amp;stats_click=search_radio_all%3A1&amp;initiative_id=staobaoz_20151211&amp;ie=utf8&amp;cps=yes&amp;cat=50008090")</f>
        <v>https://s.taobao.com/search?q=%E4%BD%B3%E8%83%BD%E5%8E%9F%E5%8E%82EL8%E9%94%82%E7%A6%BB%E5%AD%90%E7%94%B5%E6%B1%A0&amp;js=1&amp;style=list&amp;stats_click=search_radio_all%3A1&amp;initiative_id=staobaoz_20151211&amp;ie=utf8&amp;cps=yes&amp;cat=50008090</v>
      </c>
      <c r="F73" s="4">
        <v>0.0</v>
      </c>
      <c r="G73" s="4">
        <v>0.0</v>
      </c>
      <c r="H73" s="1" t="s">
        <v>247</v>
      </c>
      <c r="I73" s="4">
        <v>0.0</v>
      </c>
      <c r="J73" s="4" t="s">
        <v>70</v>
      </c>
      <c r="K73" s="1" t="s">
        <v>219</v>
      </c>
      <c r="L73" s="1" t="s">
        <v>32</v>
      </c>
      <c r="M73" s="2"/>
      <c r="N73" s="2"/>
    </row>
    <row r="74" ht="15.75" customHeight="1">
      <c r="A74" s="1" t="s">
        <v>248</v>
      </c>
      <c r="B74" s="1" t="s">
        <v>216</v>
      </c>
      <c r="C74" s="3" t="str">
        <f>HYPERLINK("http://world.taobao.com/item/45219159638.htm#detail","http://world.taobao.com/item/45219159638.htm#detail")</f>
        <v>http://world.taobao.com/item/45219159638.htm#detail</v>
      </c>
      <c r="D74" s="1" t="s">
        <v>249</v>
      </c>
      <c r="E74" s="3" t="str">
        <f>HYPERLINK("https://s.taobao.com/search?q=%E5%85%A8%E6%96%B0%E9%94%82%E7%94%B5%E6%B1%A0&amp;js=1&amp;style=list&amp;stats_click=search_radio_all%3A1&amp;initiative_id=staobaoz_20151211&amp;ie=utf8&amp;cps=yes&amp;cat=50480001","https://s.taobao.com/search?q=%E5%85%A8%E6%96%B0%E9%94%82%E7%94%B5%E6%B1%A0&amp;js=1&amp;style=list&amp;stats_click=search_radio_all%3A1&amp;initiative_id=staobaoz_20151211&amp;ie=utf8&amp;cps=yes&amp;cat=50480001")</f>
        <v>https://s.taobao.com/search?q=%E5%85%A8%E6%96%B0%E9%94%82%E7%94%B5%E6%B1%A0&amp;js=1&amp;style=list&amp;stats_click=search_radio_all%3A1&amp;initiative_id=staobaoz_20151211&amp;ie=utf8&amp;cps=yes&amp;cat=50480001</v>
      </c>
      <c r="F74" s="4">
        <v>0.0</v>
      </c>
      <c r="G74" s="4">
        <v>0.0</v>
      </c>
      <c r="H74" s="1" t="s">
        <v>241</v>
      </c>
      <c r="I74" s="4">
        <v>0.0</v>
      </c>
      <c r="J74" s="4">
        <v>60.0</v>
      </c>
      <c r="K74" s="1" t="s">
        <v>31</v>
      </c>
      <c r="L74" s="1" t="s">
        <v>32</v>
      </c>
      <c r="M74" s="2"/>
      <c r="N74" s="2"/>
    </row>
    <row r="75" ht="15.75" customHeight="1">
      <c r="A75" s="1" t="s">
        <v>250</v>
      </c>
      <c r="B75" s="1" t="s">
        <v>216</v>
      </c>
      <c r="C75" s="3" t="str">
        <f>HYPERLINK("https://detail.tmall.com/item.htm?spm=a1z10.1-b.w9226568-9716460539.27.RzH6RS&amp;id=44843925113&amp;skuId=83007665794","https://detail.tmall.com/item.htm?spm=a1z10.1-b.w9226568-9716460539.27.RzH6RS&amp;id=44843925113&amp;skuId=83007665794")</f>
        <v>https://detail.tmall.com/item.htm?spm=a1z10.1-b.w9226568-9716460539.27.RzH6RS&amp;id=44843925113&amp;skuId=83007665794</v>
      </c>
      <c r="D75" s="1" t="s">
        <v>251</v>
      </c>
      <c r="E75" s="3" t="str">
        <f>HYPERLINK("https://s.taobao.com/search?q=%E4%BD%B3%E8%83%BD%E5%8E%9F%E8%A3%85LP-E7%E9%94%82%E7%94%B5%E6%B1%A0&amp;js=1&amp;style=list&amp;stats_click=search_radio_all%3A1&amp;initiative_id=staobaoz_20151211&amp;ie=utf8&amp;cps=yes&amp;cat=50470004","https://s.taobao.com/search?q=%E4%BD%B3%E8%83%BD%E5%8E%9F%E8%A3%85LP-E7%E9%94%82%E7%94%B5%E6%B1%A0&amp;js=1&amp;style=list&amp;stats_click=search_radio_all%3A1&amp;initiative_id=staobaoz_20151211&amp;ie=utf8&amp;cps=yes&amp;cat=50470004")</f>
        <v>https://s.taobao.com/search?q=%E4%BD%B3%E8%83%BD%E5%8E%9F%E8%A3%85LP-E7%E9%94%82%E7%94%B5%E6%B1%A0&amp;js=1&amp;style=list&amp;stats_click=search_radio_all%3A1&amp;initiative_id=staobaoz_20151211&amp;ie=utf8&amp;cps=yes&amp;cat=50470004</v>
      </c>
      <c r="F75" s="4">
        <v>0.0</v>
      </c>
      <c r="G75" s="4">
        <v>0.0</v>
      </c>
      <c r="H75" s="1" t="s">
        <v>252</v>
      </c>
      <c r="I75" s="4">
        <v>0.0</v>
      </c>
      <c r="J75" s="4">
        <v>110.0</v>
      </c>
      <c r="K75" s="1" t="s">
        <v>219</v>
      </c>
      <c r="L75" s="2"/>
      <c r="M75" s="2"/>
      <c r="N75" s="2"/>
    </row>
    <row r="76" ht="15.75" customHeight="1">
      <c r="A76" s="1" t="s">
        <v>253</v>
      </c>
      <c r="B76" s="1" t="s">
        <v>216</v>
      </c>
      <c r="C76" s="3" t="str">
        <f>HYPERLINK("http://world.tmall.com/item/37745552927.htm#detail?sku_properties=5919063:3266779","http://world.tmall.com/item/37745552927.htm#detail?sku_properties=5919063:3266779")</f>
        <v>http://world.tmall.com/item/37745552927.htm#detail?sku_properties=5919063:3266779</v>
      </c>
      <c r="D76" s="1" t="s">
        <v>254</v>
      </c>
      <c r="E76" s="3" t="str">
        <f>HYPERLINK("https://s.taobao.com/search?q=%E4%BA%9A%E6%80%9DLP-E8%E4%B8%93%E7%94%A8%E7%94%B5%E6%B1%A0&amp;js=1&amp;style=list&amp;stats_click=search_radio_all%3A1&amp;initiative_id=staobaoz_20151211&amp;ie=utf8&amp;cps=yes&amp;cat=50470004","https://s.taobao.com/search?q=%E4%BA%9A%E6%80%9DLP-E8%E4%B8%93%E7%94%A8%E7%94%B5%E6%B1%A0&amp;js=1&amp;style=list&amp;stats_click=search_radio_all%3A1&amp;initiative_id=staobaoz_20151211&amp;ie=utf8&amp;cps=yes&amp;cat=50470004")</f>
        <v>https://s.taobao.com/search?q=%E4%BA%9A%E6%80%9DLP-E8%E4%B8%93%E7%94%A8%E7%94%B5%E6%B1%A0&amp;js=1&amp;style=list&amp;stats_click=search_radio_all%3A1&amp;initiative_id=staobaoz_20151211&amp;ie=utf8&amp;cps=yes&amp;cat=50470004</v>
      </c>
      <c r="F76" s="4">
        <v>0.0</v>
      </c>
      <c r="G76" s="4">
        <v>0.0</v>
      </c>
      <c r="H76" s="1" t="s">
        <v>255</v>
      </c>
      <c r="I76" s="4">
        <v>1.0</v>
      </c>
      <c r="J76" s="4">
        <v>50.0</v>
      </c>
      <c r="K76" s="1" t="s">
        <v>256</v>
      </c>
      <c r="L76" s="1" t="s">
        <v>223</v>
      </c>
      <c r="M76" s="2"/>
      <c r="N76" s="2"/>
    </row>
    <row r="77" ht="15.75" customHeight="1">
      <c r="A77" s="1" t="s">
        <v>257</v>
      </c>
      <c r="B77" s="1" t="s">
        <v>216</v>
      </c>
      <c r="C77" s="3" t="str">
        <f>HYPERLINK("http://world.tmall.com/item/18352298789.htm#detail?sku_properties=5919063:6536025","http://world.tmall.com/item/18352298789.htm#detail?sku_properties=5919063:6536025")</f>
        <v>http://world.tmall.com/item/18352298789.htm#detail?sku_properties=5919063:6536025</v>
      </c>
      <c r="D77" s="1" t="s">
        <v>258</v>
      </c>
      <c r="E77" s="3" t="str">
        <f>HYPERLINK("https://s.taobao.com/search?q=%E5%93%81%E7%89%8CE8%E7%94%B5%E6%B1%A0&amp;js=1&amp;style=list&amp;stats_click=search_radio_all%3A1&amp;initiative_id=staobaoz_20151211&amp;ie=utf8","https://s.taobao.com/search?q=%E5%93%81%E7%89%8CE8%E7%94%B5%E6%B1%A0&amp;js=1&amp;style=list&amp;stats_click=search_radio_all%3A1&amp;initiative_id=staobaoz_20151211&amp;ie=utf8")</f>
        <v>https://s.taobao.com/search?q=%E5%93%81%E7%89%8CE8%E7%94%B5%E6%B1%A0&amp;js=1&amp;style=list&amp;stats_click=search_radio_all%3A1&amp;initiative_id=staobaoz_20151211&amp;ie=utf8</v>
      </c>
      <c r="F77" s="4">
        <v>0.0</v>
      </c>
      <c r="G77" s="4">
        <v>0.0</v>
      </c>
      <c r="H77" s="1" t="s">
        <v>259</v>
      </c>
      <c r="I77" s="4">
        <v>0.0</v>
      </c>
      <c r="J77" s="4">
        <v>70.0</v>
      </c>
      <c r="K77" s="2"/>
      <c r="L77" s="2"/>
      <c r="M77" s="2"/>
      <c r="N77" s="2"/>
    </row>
    <row r="78" ht="15.75" customHeight="1">
      <c r="A78" s="1" t="s">
        <v>260</v>
      </c>
      <c r="B78" s="1" t="s">
        <v>216</v>
      </c>
      <c r="C78" s="3" t="str">
        <f>HYPERLINK("http://world.taobao.com/item/42681494957.htm#detail","http://world.taobao.com/item/42681494957.htm#detail")</f>
        <v>http://world.taobao.com/item/42681494957.htm#detail</v>
      </c>
      <c r="D78" s="1" t="s">
        <v>261</v>
      </c>
      <c r="E78" s="3" t="str">
        <f>HYPERLINK("https://s.taobao.com/search?q=%E4%B8%89%E5%B0%BCLP-E8%E9%94%82%E7%94%B5&amp;js=1&amp;style=list&amp;stats_click=search_radio_all%3A1&amp;initiative_id=staobaoz_20151211&amp;ie=utf8","https://s.taobao.com/search?q=%E4%B8%89%E5%B0%BCLP-E8%E9%94%82%E7%94%B5&amp;js=1&amp;style=list&amp;stats_click=search_radio_all%3A1&amp;initiative_id=staobaoz_20151211&amp;ie=utf8")</f>
        <v>https://s.taobao.com/search?q=%E4%B8%89%E5%B0%BCLP-E8%E9%94%82%E7%94%B5&amp;js=1&amp;style=list&amp;stats_click=search_radio_all%3A1&amp;initiative_id=staobaoz_20151211&amp;ie=utf8</v>
      </c>
      <c r="F78" s="4">
        <v>0.0</v>
      </c>
      <c r="G78" s="4">
        <v>0.0</v>
      </c>
      <c r="H78" s="1" t="s">
        <v>262</v>
      </c>
      <c r="I78" s="4">
        <v>1.0</v>
      </c>
      <c r="J78" s="4">
        <v>50.0</v>
      </c>
      <c r="K78" s="1" t="s">
        <v>234</v>
      </c>
      <c r="L78" s="1" t="s">
        <v>32</v>
      </c>
      <c r="M78" s="2"/>
      <c r="N78" s="2"/>
    </row>
    <row r="79" ht="15.75" customHeight="1">
      <c r="A79" s="1" t="s">
        <v>263</v>
      </c>
      <c r="B79" s="1" t="s">
        <v>216</v>
      </c>
      <c r="C79" s="3" t="str">
        <f>HYPERLINK("http://world.taobao.com/item/35540978058.htm#detail","http://world.taobao.com/item/35540978058.htm#detail")</f>
        <v>http://world.taobao.com/item/35540978058.htm#detail</v>
      </c>
      <c r="D79" s="1" t="s">
        <v>264</v>
      </c>
      <c r="E79" s="3" t="str">
        <f>HYPERLINK("https://s.taobao.com/search?q=%E6%B2%A3%E6%A0%87E8%E7%94%B5%E6%B1%A0&amp;js=1&amp;style=list&amp;stats_click=search_radio_all%3A1&amp;initiative_id=staobaoz_20151211&amp;ie=utf8&amp;cps=yes&amp;cat=50480001","https://s.taobao.com/search?q=%E6%B2%A3%E6%A0%87E8%E7%94%B5%E6%B1%A0&amp;js=1&amp;style=list&amp;stats_click=search_radio_all%3A1&amp;initiative_id=staobaoz_20151211&amp;ie=utf8&amp;cps=yes&amp;cat=50480001")</f>
        <v>https://s.taobao.com/search?q=%E6%B2%A3%E6%A0%87E8%E7%94%B5%E6%B1%A0&amp;js=1&amp;style=list&amp;stats_click=search_radio_all%3A1&amp;initiative_id=staobaoz_20151211&amp;ie=utf8&amp;cps=yes&amp;cat=50480001</v>
      </c>
      <c r="F79" s="4">
        <v>0.0</v>
      </c>
      <c r="G79" s="4">
        <v>0.0</v>
      </c>
      <c r="H79" s="1" t="s">
        <v>265</v>
      </c>
      <c r="I79" s="4">
        <v>0.0</v>
      </c>
      <c r="J79" s="4">
        <v>80.0</v>
      </c>
      <c r="K79" s="1" t="s">
        <v>266</v>
      </c>
      <c r="L79" s="1" t="s">
        <v>47</v>
      </c>
      <c r="M79" s="2"/>
      <c r="N79" s="2"/>
    </row>
    <row r="80" ht="15.75" customHeight="1">
      <c r="A80" s="1" t="s">
        <v>267</v>
      </c>
      <c r="B80" s="1" t="s">
        <v>216</v>
      </c>
      <c r="C80" s="3" t="str">
        <f>HYPERLINK("http://world.taobao.com/item/522606643900.htm#detail","http://world.taobao.com/item/522606643900.htm#detail")</f>
        <v>http://world.taobao.com/item/522606643900.htm#detail</v>
      </c>
      <c r="D80" s="1" t="s">
        <v>268</v>
      </c>
      <c r="E80" s="3" t="str">
        <f>HYPERLINK("https://s.taobao.com/search?q=%E7%A7%BB%E5%8A%A8%E7%94%B5%E6%B1%A0&amp;js=1&amp;style=list&amp;stats_click=search_radio_all%3A1&amp;initiative_id=staobaoz_20151211&amp;ie=utf8&amp;cps=yes&amp;cat=50470004","https://s.taobao.com/search?q=%E7%A7%BB%E5%8A%A8%E7%94%B5%E6%B1%A0&amp;js=1&amp;style=list&amp;stats_click=search_radio_all%3A1&amp;initiative_id=staobaoz_20151211&amp;ie=utf8&amp;cps=yes&amp;cat=50470004")</f>
        <v>https://s.taobao.com/search?q=%E7%A7%BB%E5%8A%A8%E7%94%B5%E6%B1%A0&amp;js=1&amp;style=list&amp;stats_click=search_radio_all%3A1&amp;initiative_id=staobaoz_20151211&amp;ie=utf8&amp;cps=yes&amp;cat=50470004</v>
      </c>
      <c r="F80" s="4">
        <v>0.0</v>
      </c>
      <c r="G80" s="4">
        <v>0.0</v>
      </c>
      <c r="H80" s="1" t="s">
        <v>241</v>
      </c>
      <c r="I80" s="4">
        <v>0.0</v>
      </c>
      <c r="J80" s="4">
        <v>60.0</v>
      </c>
      <c r="K80" s="1" t="s">
        <v>31</v>
      </c>
      <c r="L80" s="2"/>
      <c r="M80" s="2"/>
      <c r="N80" s="2"/>
    </row>
    <row r="81" ht="15.75" customHeight="1">
      <c r="A81" s="1" t="s">
        <v>269</v>
      </c>
      <c r="B81" s="1" t="s">
        <v>216</v>
      </c>
      <c r="C81" s="3" t="str">
        <f>HYPERLINK("https://item.taobao.com/item.htm?spm=a230r.1.14.49.rC1TEB&amp;id=43474381580&amp;ns=1&amp;abbucket=10","https://item.taobao.com/item.htm?spm=a230r.1.14.49.rC1TEB&amp;id=43474381580&amp;ns=1&amp;abbucket=10")</f>
        <v>https://item.taobao.com/item.htm?spm=a230r.1.14.49.rC1TEB&amp;id=43474381580&amp;ns=1&amp;abbucket=10</v>
      </c>
      <c r="D81" s="1" t="s">
        <v>270</v>
      </c>
      <c r="E81" s="3" t="str">
        <f>HYPERLINK("https://s.taobao.com/search?q=%E9%94%82%E7%94%B5%E6%B1%A0LP%EF%BC%8DE8&amp;js=1&amp;style=list&amp;stats_click=search_radio_all%3A1&amp;initiative_id=staobaoz_20151211&amp;ie=utf8","https://s.taobao.com/search?q=%E9%94%82%E7%94%B5%E6%B1%A0LP%EF%BC%8DE8&amp;js=1&amp;style=list&amp;stats_click=search_radio_all%3A1&amp;initiative_id=staobaoz_20151211&amp;ie=utf8")</f>
        <v>https://s.taobao.com/search?q=%E9%94%82%E7%94%B5%E6%B1%A0LP%EF%BC%8DE8&amp;js=1&amp;style=list&amp;stats_click=search_radio_all%3A1&amp;initiative_id=staobaoz_20151211&amp;ie=utf8</v>
      </c>
      <c r="F81" s="4">
        <v>0.0</v>
      </c>
      <c r="G81" s="4">
        <v>0.0</v>
      </c>
      <c r="H81" s="1" t="s">
        <v>271</v>
      </c>
      <c r="I81" s="4">
        <v>0.0</v>
      </c>
      <c r="J81" s="4">
        <v>300.0</v>
      </c>
      <c r="K81" s="1" t="s">
        <v>21</v>
      </c>
      <c r="L81" s="1" t="s">
        <v>22</v>
      </c>
      <c r="M81" s="2"/>
      <c r="N81" s="2"/>
    </row>
    <row r="82" ht="15.75" customHeight="1">
      <c r="A82" s="1" t="s">
        <v>272</v>
      </c>
      <c r="B82" s="1" t="s">
        <v>216</v>
      </c>
      <c r="C82" s="3" t="str">
        <f>HYPERLINK("https://detail.tmall.com/item.htm?spm=a230r.1.14.15.57ZLrH&amp;id=44848285990&amp;cm_id=140105335569ed55e27b&amp;abbucket=5&amp;skuId=82840486707","https://detail.tmall.com/item.htm?spm=a230r.1.14.15.57ZLrH&amp;id=44848285990&amp;cm_id=140105335569ed55e27b&amp;abbucket=5&amp;skuId=82840486707")</f>
        <v>https://detail.tmall.com/item.htm?spm=a230r.1.14.15.57ZLrH&amp;id=44848285990&amp;cm_id=140105335569ed55e27b&amp;abbucket=5&amp;skuId=82840486707</v>
      </c>
      <c r="D82" s="1" t="s">
        <v>273</v>
      </c>
      <c r="E82" s="3" t="str">
        <f>HYPERLINK("https://s.taobao.com/search?q=%E9%94%82%E7%94%B5%E6%B1%A0LP%EF%BC%8DE17&amp;js=1&amp;style=list&amp;stats_click=search_radio_all%3A1&amp;initiative_id=staobaoz_20151211&amp;ie=utf8&amp;cps=yes&amp;cat=50480001","https://s.taobao.com/search?q=%E9%94%82%E7%94%B5%E6%B1%A0LP%EF%BC%8DE17&amp;js=1&amp;style=list&amp;stats_click=search_radio_all%3A1&amp;initiative_id=staobaoz_20151211&amp;ie=utf8&amp;cps=yes&amp;cat=50480001")</f>
        <v>https://s.taobao.com/search?q=%E9%94%82%E7%94%B5%E6%B1%A0LP%EF%BC%8DE17&amp;js=1&amp;style=list&amp;stats_click=search_radio_all%3A1&amp;initiative_id=staobaoz_20151211&amp;ie=utf8&amp;cps=yes&amp;cat=50480001</v>
      </c>
      <c r="F82" s="4">
        <v>0.0</v>
      </c>
      <c r="G82" s="4">
        <v>0.0</v>
      </c>
      <c r="H82" s="1" t="s">
        <v>274</v>
      </c>
      <c r="I82" s="4">
        <v>0.0</v>
      </c>
      <c r="J82" s="4">
        <v>200.0</v>
      </c>
      <c r="K82" s="2"/>
      <c r="L82" s="1" t="s">
        <v>18</v>
      </c>
      <c r="M82" s="2"/>
      <c r="N82" s="2"/>
    </row>
    <row r="83" ht="15.75" customHeight="1">
      <c r="A83" s="1" t="s">
        <v>275</v>
      </c>
      <c r="B83" s="1" t="s">
        <v>216</v>
      </c>
      <c r="C83" s="3" t="str">
        <f t="shared" ref="C83:C84" si="11">HYPERLINK("http://world.tmall.com/item/26519380192.htm#detail?sku_properties=5919063:6536025","http://world.tmall.com/item/26519380192.htm#detail?sku_properties=5919063:6536025")</f>
        <v>http://world.tmall.com/item/26519380192.htm#detail?sku_properties=5919063:6536025</v>
      </c>
      <c r="D83" s="1" t="s">
        <v>276</v>
      </c>
      <c r="E83" s="3" t="str">
        <f>HYPERLINK("https://s.taobao.com/search?q=%E6%A1%91%E6%A0%BCE8%E7%94%B5%E6%B1%A0&amp;js=1&amp;style=list&amp;stats_click=search_radio_all%3A1&amp;initiative_id=staobaoz_20151211&amp;ie=utf8&amp;cps=yes&amp;cat=50470004","https://s.taobao.com/search?q=%E6%A1%91%E6%A0%BCE8%E7%94%B5%E6%B1%A0&amp;js=1&amp;style=list&amp;stats_click=search_radio_all%3A1&amp;initiative_id=staobaoz_20151211&amp;ie=utf8&amp;cps=yes&amp;cat=50470004")</f>
        <v>https://s.taobao.com/search?q=%E6%A1%91%E6%A0%BCE8%E7%94%B5%E6%B1%A0&amp;js=1&amp;style=list&amp;stats_click=search_radio_all%3A1&amp;initiative_id=staobaoz_20151211&amp;ie=utf8&amp;cps=yes&amp;cat=50470004</v>
      </c>
      <c r="F83" s="4">
        <v>0.0</v>
      </c>
      <c r="G83" s="4">
        <v>0.0</v>
      </c>
      <c r="H83" s="1" t="s">
        <v>277</v>
      </c>
      <c r="I83" s="4">
        <v>0.0</v>
      </c>
      <c r="J83" s="4">
        <v>30.0</v>
      </c>
      <c r="K83" s="1" t="s">
        <v>278</v>
      </c>
      <c r="L83" s="1" t="s">
        <v>47</v>
      </c>
      <c r="M83" s="2"/>
      <c r="N83" s="2"/>
    </row>
    <row r="84" ht="15.75" customHeight="1">
      <c r="A84" s="1" t="s">
        <v>279</v>
      </c>
      <c r="B84" s="1" t="s">
        <v>216</v>
      </c>
      <c r="C84" s="3" t="str">
        <f t="shared" si="11"/>
        <v>http://world.tmall.com/item/26519380192.htm#detail?sku_properties=5919063:6536025</v>
      </c>
      <c r="D84" s="1" t="s">
        <v>280</v>
      </c>
      <c r="E84" s="3" t="str">
        <f>HYPERLINK("https://s.taobao.com/search?q=%E5%93%81%E8%83%9CE8%E7%94%B5%E6%B1%A0&amp;js=1&amp;style=list&amp;stats_click=search_radio_all%3A1&amp;initiative_id=staobaoz_20151211&amp;ie=utf8&amp;cps=yes&amp;cat=50470004","https://s.taobao.com/search?q=%E5%93%81%E8%83%9CE8%E7%94%B5%E6%B1%A0&amp;js=1&amp;style=list&amp;stats_click=search_radio_all%3A1&amp;initiative_id=staobaoz_20151211&amp;ie=utf8&amp;cps=yes&amp;cat=50470004")</f>
        <v>https://s.taobao.com/search?q=%E5%93%81%E8%83%9CE8%E7%94%B5%E6%B1%A0&amp;js=1&amp;style=list&amp;stats_click=search_radio_all%3A1&amp;initiative_id=staobaoz_20151211&amp;ie=utf8&amp;cps=yes&amp;cat=50470004</v>
      </c>
      <c r="F84" s="4">
        <v>0.0</v>
      </c>
      <c r="G84" s="4">
        <v>0.0</v>
      </c>
      <c r="H84" s="1" t="s">
        <v>281</v>
      </c>
      <c r="I84" s="4">
        <v>0.0</v>
      </c>
      <c r="J84" s="4">
        <v>100.0</v>
      </c>
      <c r="K84" s="1" t="s">
        <v>55</v>
      </c>
      <c r="L84" s="1" t="s">
        <v>47</v>
      </c>
      <c r="M84" s="2"/>
      <c r="N84" s="2"/>
    </row>
    <row r="85" ht="15.75" customHeight="1">
      <c r="A85" s="1" t="s">
        <v>282</v>
      </c>
      <c r="B85" s="1" t="s">
        <v>216</v>
      </c>
      <c r="C85" s="3" t="str">
        <f>HYPERLINK("http://world.taobao.com/item/41802068265.htm#detail","http://world.taobao.com/item/41802068265.htm#detail")</f>
        <v>http://world.taobao.com/item/41802068265.htm#detail</v>
      </c>
      <c r="D85" s="1" t="s">
        <v>283</v>
      </c>
      <c r="E85" s="3" t="str">
        <f>HYPERLINK("https://s.taobao.com/search?q=%E5%93%81%E7%89%8C%E7%94%B5%E6%B1%A0&amp;js=1&amp;style=list&amp;stats_click=search_radio_all%3A1&amp;initiative_id=staobaoz_20151211&amp;ie=utf8&amp;cps=yes&amp;cat=50470004","https://s.taobao.com/search?q=%E5%93%81%E7%89%8C%E7%94%B5%E6%B1%A0&amp;js=1&amp;style=list&amp;stats_click=search_radio_all%3A1&amp;initiative_id=staobaoz_20151211&amp;ie=utf8&amp;cps=yes&amp;cat=50470004")</f>
        <v>https://s.taobao.com/search?q=%E5%93%81%E7%89%8C%E7%94%B5%E6%B1%A0&amp;js=1&amp;style=list&amp;stats_click=search_radio_all%3A1&amp;initiative_id=staobaoz_20151211&amp;ie=utf8&amp;cps=yes&amp;cat=50470004</v>
      </c>
      <c r="F85" s="4">
        <v>0.0</v>
      </c>
      <c r="G85" s="4">
        <v>0.0</v>
      </c>
      <c r="H85" s="1" t="s">
        <v>241</v>
      </c>
      <c r="I85" s="4">
        <v>0.0</v>
      </c>
      <c r="J85" s="4">
        <v>60.0</v>
      </c>
      <c r="K85" s="2"/>
      <c r="L85" s="2"/>
      <c r="M85" s="2"/>
      <c r="N85" s="2"/>
    </row>
    <row r="86" ht="15.75" customHeight="1">
      <c r="A86" s="1" t="s">
        <v>284</v>
      </c>
      <c r="B86" s="1" t="s">
        <v>216</v>
      </c>
      <c r="C86" s="3" t="str">
        <f>HYPERLINK("http://world.taobao.com/item/38871554135.htm#detail","http://world.taobao.com/item/38871554135.htm#detail")</f>
        <v>http://world.taobao.com/item/38871554135.htm#detail</v>
      </c>
      <c r="D86" s="1" t="s">
        <v>285</v>
      </c>
      <c r="E86" s="3" t="str">
        <f>HYPERLINK("https://s.taobao.com/search?q=%E6%B2%A3%E6%A0%87%E4%B8%93%E7%94%A8%E7%94%B5%E6%B1%A0&amp;js=1&amp;style=list&amp;stats_click=search_radio_all%3A1&amp;initiative_id=staobaoz_20151211&amp;ie=utf8&amp;cps=yes&amp;cat=50470004","https://s.taobao.com/search?q=%E6%B2%A3%E6%A0%87%E4%B8%93%E7%94%A8%E7%94%B5%E6%B1%A0&amp;js=1&amp;style=list&amp;stats_click=search_radio_all%3A1&amp;initiative_id=staobaoz_20151211&amp;ie=utf8&amp;cps=yes&amp;cat=50470004")</f>
        <v>https://s.taobao.com/search?q=%E6%B2%A3%E6%A0%87%E4%B8%93%E7%94%A8%E7%94%B5%E6%B1%A0&amp;js=1&amp;style=list&amp;stats_click=search_radio_all%3A1&amp;initiative_id=staobaoz_20151211&amp;ie=utf8&amp;cps=yes&amp;cat=50470004</v>
      </c>
      <c r="F86" s="4">
        <v>0.0</v>
      </c>
      <c r="G86" s="4">
        <v>0.0</v>
      </c>
      <c r="H86" s="1" t="s">
        <v>286</v>
      </c>
      <c r="I86" s="4">
        <v>0.0</v>
      </c>
      <c r="J86" s="4">
        <v>50.0</v>
      </c>
      <c r="K86" s="1" t="s">
        <v>31</v>
      </c>
      <c r="L86" s="1" t="s">
        <v>287</v>
      </c>
      <c r="M86" s="2"/>
      <c r="N86" s="2"/>
    </row>
    <row r="87" ht="15.75" customHeight="1">
      <c r="A87" s="1" t="s">
        <v>288</v>
      </c>
      <c r="B87" s="1" t="s">
        <v>216</v>
      </c>
      <c r="C87" s="3" t="str">
        <f>HYPERLINK("http://world.tmall.com/item/45837345735.htm#detail?sku_properties=5919063:6536025","http://world.tmall.com/item/45837345735.htm#detail?sku_properties=5919063:6536025")</f>
        <v>http://world.tmall.com/item/45837345735.htm#detail?sku_properties=5919063:6536025</v>
      </c>
      <c r="D87" s="1" t="s">
        <v>289</v>
      </c>
      <c r="E87" s="3" t="str">
        <f>HYPERLINK("https://s.taobao.com/search?q=%E4%BD%B3%E8%83%BD17L%E5%8E%9F%E8%A3%85%E7%94%B5%E6%B1%A0&amp;js=1&amp;style=list&amp;stats_click=search_radio_all%3A1&amp;initiative_id=staobaoz_20151211&amp;ie=utf8&amp;cps=yes&amp;cat=50003773","https://s.taobao.com/search?q=%E4%BD%B3%E8%83%BD17L%E5%8E%9F%E8%A3%85%E7%94%B5%E6%B1%A0&amp;js=1&amp;style=list&amp;stats_click=search_radio_all%3A1&amp;initiative_id=staobaoz_20151211&amp;ie=utf8&amp;cps=yes&amp;cat=50003773")</f>
        <v>https://s.taobao.com/search?q=%E4%BD%B3%E8%83%BD17L%E5%8E%9F%E8%A3%85%E7%94%B5%E6%B1%A0&amp;js=1&amp;style=list&amp;stats_click=search_radio_all%3A1&amp;initiative_id=staobaoz_20151211&amp;ie=utf8&amp;cps=yes&amp;cat=50003773</v>
      </c>
      <c r="F87" s="4">
        <v>0.0</v>
      </c>
      <c r="G87" s="4">
        <v>0.0</v>
      </c>
      <c r="H87" s="1" t="s">
        <v>218</v>
      </c>
      <c r="I87" s="4">
        <v>0.0</v>
      </c>
      <c r="J87" s="4">
        <v>75.0</v>
      </c>
      <c r="K87" s="1" t="s">
        <v>219</v>
      </c>
      <c r="L87" s="2"/>
      <c r="M87" s="2"/>
      <c r="N87" s="2"/>
    </row>
    <row r="88" ht="15.75" customHeight="1">
      <c r="A88" s="1" t="s">
        <v>290</v>
      </c>
      <c r="B88" s="1" t="s">
        <v>291</v>
      </c>
      <c r="C88" s="3" t="str">
        <f>HYPERLINK("http://world.taobao.com/item/35540978058.htm#detail","http://world.taobao.com/item/35540978058.htm#detail")</f>
        <v>http://world.taobao.com/item/35540978058.htm#detail</v>
      </c>
      <c r="D88" s="1" t="s">
        <v>291</v>
      </c>
      <c r="E88" s="3" t="str">
        <f>HYPERLINK("https://s.taobao.com/search?q=%E8%AF%BB%E5%8D%A1%E5%99%A8&amp;js=1&amp;style=list&amp;stats_click=search_radio_all%3A1&amp;initiative_id=staobaoz_20151211&amp;ie=utf8&amp;cps=yes&amp;ppath=122216608%3A97920","https://s.taobao.com/search?q=%E8%AF%BB%E5%8D%A1%E5%99%A8&amp;js=1&amp;style=list&amp;stats_click=search_radio_all%3A1&amp;initiative_id=staobaoz_20151211&amp;ie=utf8&amp;cps=yes&amp;ppath=122216608%3A97920")</f>
        <v>https://s.taobao.com/search?q=%E8%AF%BB%E5%8D%A1%E5%99%A8&amp;js=1&amp;style=list&amp;stats_click=search_radio_all%3A1&amp;initiative_id=staobaoz_20151211&amp;ie=utf8&amp;cps=yes&amp;ppath=122216608%3A97920</v>
      </c>
      <c r="F88" s="4">
        <v>0.0</v>
      </c>
      <c r="G88" s="4">
        <v>0.0</v>
      </c>
      <c r="H88" s="1" t="s">
        <v>291</v>
      </c>
      <c r="I88" s="4">
        <v>0.0</v>
      </c>
      <c r="J88" s="4">
        <v>10.0</v>
      </c>
      <c r="K88" s="1" t="s">
        <v>31</v>
      </c>
      <c r="L88" s="1" t="s">
        <v>47</v>
      </c>
      <c r="M88" s="2"/>
      <c r="N88" s="2"/>
    </row>
    <row r="89" ht="15.75" customHeight="1">
      <c r="A89" s="1" t="s">
        <v>292</v>
      </c>
      <c r="B89" s="1" t="s">
        <v>291</v>
      </c>
      <c r="C89" s="3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89" s="1" t="s">
        <v>293</v>
      </c>
      <c r="E89" s="3" t="str">
        <f>HYPERLINK("https://s.taobao.com/search?q=%E6%B2%A3%E6%A0%87%E9%AB%98%E9%80%9F%E8%AF%BB%E5%8D%A1%E5%99%A8&amp;js=1&amp;style=list&amp;stats_click=search_radio_all%3A1&amp;initiative_id=staobaoz_20151211&amp;ie=utf8&amp;cps=yes&amp;cat=50008090","https://s.taobao.com/search?q=%E6%B2%A3%E6%A0%87%E9%AB%98%E9%80%9F%E8%AF%BB%E5%8D%A1%E5%99%A8&amp;js=1&amp;style=list&amp;stats_click=search_radio_all%3A1&amp;initiative_id=staobaoz_20151211&amp;ie=utf8&amp;cps=yes&amp;cat=50008090")</f>
        <v>https://s.taobao.com/search?q=%E6%B2%A3%E6%A0%87%E9%AB%98%E9%80%9F%E8%AF%BB%E5%8D%A1%E5%99%A8&amp;js=1&amp;style=list&amp;stats_click=search_radio_all%3A1&amp;initiative_id=staobaoz_20151211&amp;ie=utf8&amp;cps=yes&amp;cat=50008090</v>
      </c>
      <c r="F89" s="4">
        <v>0.0</v>
      </c>
      <c r="G89" s="4">
        <v>0.0</v>
      </c>
      <c r="H89" s="1" t="s">
        <v>293</v>
      </c>
      <c r="I89" s="4">
        <v>0.0</v>
      </c>
      <c r="J89" s="4">
        <v>40.0</v>
      </c>
      <c r="K89" s="1" t="s">
        <v>227</v>
      </c>
      <c r="L89" s="1" t="s">
        <v>56</v>
      </c>
      <c r="M89" s="2"/>
      <c r="N89" s="2"/>
    </row>
    <row r="90" ht="15.75" customHeight="1">
      <c r="A90" s="1" t="s">
        <v>294</v>
      </c>
      <c r="B90" s="1" t="s">
        <v>291</v>
      </c>
      <c r="C90" s="3" t="str">
        <f>HYPERLINK("http://world.taobao.com/item/523084126902.htm#detail","http://world.taobao.com/item/523084126902.htm#detail")</f>
        <v>http://world.taobao.com/item/523084126902.htm#detail</v>
      </c>
      <c r="D90" s="1" t="s">
        <v>295</v>
      </c>
      <c r="E90" s="3" t="str">
        <f>HYPERLINK("https://s.taobao.com/search?q=%E9%AB%98%E9%80%9F%E8%AF%BB%E5%8D%A1%E5%99%A8&amp;js=1&amp;style=list&amp;stats_click=search_radio_all%3A1&amp;initiative_id=staobaoz_20151211&amp;ie=utf8","https://s.taobao.com/search?q=%E9%AB%98%E9%80%9F%E8%AF%BB%E5%8D%A1%E5%99%A8&amp;js=1&amp;style=list&amp;stats_click=search_radio_all%3A1&amp;initiative_id=staobaoz_20151211&amp;ie=utf8")</f>
        <v>https://s.taobao.com/search?q=%E9%AB%98%E9%80%9F%E8%AF%BB%E5%8D%A1%E5%99%A8&amp;js=1&amp;style=list&amp;stats_click=search_radio_all%3A1&amp;initiative_id=staobaoz_20151211&amp;ie=utf8</v>
      </c>
      <c r="F90" s="4">
        <v>0.0</v>
      </c>
      <c r="G90" s="4">
        <v>0.0</v>
      </c>
      <c r="H90" s="1" t="s">
        <v>295</v>
      </c>
      <c r="I90" s="4">
        <v>0.0</v>
      </c>
      <c r="J90" s="4">
        <v>25.0</v>
      </c>
      <c r="K90" s="2"/>
      <c r="L90" s="2"/>
      <c r="M90" s="2"/>
      <c r="N90" s="2"/>
    </row>
    <row r="91" ht="15.75" customHeight="1">
      <c r="A91" s="1" t="s">
        <v>296</v>
      </c>
      <c r="B91" s="1" t="s">
        <v>291</v>
      </c>
      <c r="C91" s="3" t="str">
        <f>HYPERLINK("https://item.taobao.com/item.htm?spm=a230r.1.14.49.rC1TEB&amp;id=43474381580&amp;ns=1&amp;abbucket=17","https://item.taobao.com/item.htm?spm=a230r.1.14.49.rC1TEB&amp;id=43474381580&amp;ns=1&amp;abbucket=17")</f>
        <v>https://item.taobao.com/item.htm?spm=a230r.1.14.49.rC1TEB&amp;id=43474381580&amp;ns=1&amp;abbucket=17</v>
      </c>
      <c r="D91" s="1" t="s">
        <v>297</v>
      </c>
      <c r="E91" s="3" t="str">
        <f>HYPERLINK("https://s.taobao.com/search?q=2.0%E8%AF%BB%E5%8D%A1%E5%99%A8&amp;js=1&amp;style=list&amp;stats_click=search_radio_all%3A1&amp;initiative_id=staobaoz_20151211&amp;ie=utf8&amp;cps=yes&amp;cat=50008090","https://s.taobao.com/search?q=2.0%E8%AF%BB%E5%8D%A1%E5%99%A8&amp;js=1&amp;style=list&amp;stats_click=search_radio_all%3A1&amp;initiative_id=staobaoz_20151211&amp;ie=utf8&amp;cps=yes&amp;cat=50008090")</f>
        <v>https://s.taobao.com/search?q=2.0%E8%AF%BB%E5%8D%A1%E5%99%A8&amp;js=1&amp;style=list&amp;stats_click=search_radio_all%3A1&amp;initiative_id=staobaoz_20151211&amp;ie=utf8&amp;cps=yes&amp;cat=50008090</v>
      </c>
      <c r="F91" s="4">
        <v>0.0</v>
      </c>
      <c r="G91" s="4">
        <v>0.0</v>
      </c>
      <c r="H91" s="1" t="s">
        <v>297</v>
      </c>
      <c r="I91" s="4">
        <v>0.0</v>
      </c>
      <c r="J91" s="4">
        <v>10.0</v>
      </c>
      <c r="K91" s="1" t="s">
        <v>31</v>
      </c>
      <c r="L91" s="1" t="s">
        <v>22</v>
      </c>
      <c r="M91" s="2"/>
      <c r="N91" s="2"/>
    </row>
    <row r="92" ht="15.75" customHeight="1">
      <c r="A92" s="1" t="s">
        <v>298</v>
      </c>
      <c r="B92" s="1" t="s">
        <v>291</v>
      </c>
      <c r="C92" s="3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92" s="1" t="s">
        <v>299</v>
      </c>
      <c r="E92" s="3" t="str">
        <f>HYPERLINK("https://s.taobao.com/search?q=沣标SDHC高速读卡器1个颜色随机&amp;js=1&amp;style=list&amp;stats_click=search_radio_all%3A1&amp;initiative_id=staobaoz_20151211&amp;ie=utf8","https://s.taobao.com/search?q=沣标SDHC高速读卡器1个颜色随机&amp;js=1&amp;style=list&amp;stats_click=search_radio_all%3A1&amp;initiative_id=staobaoz_20151211&amp;ie=utf8")</f>
        <v>https://s.taobao.com/search?q=沣标SDHC高速读卡器1个颜色随机&amp;js=1&amp;style=list&amp;stats_click=search_radio_all%3A1&amp;initiative_id=staobaoz_20151211&amp;ie=utf8</v>
      </c>
      <c r="F92" s="4">
        <v>0.0</v>
      </c>
      <c r="G92" s="4">
        <v>0.0</v>
      </c>
      <c r="H92" s="8" t="s">
        <v>300</v>
      </c>
      <c r="I92" s="4">
        <v>0.0</v>
      </c>
      <c r="J92" s="4">
        <v>40.0</v>
      </c>
      <c r="K92" s="1" t="s">
        <v>227</v>
      </c>
      <c r="L92" s="1" t="s">
        <v>47</v>
      </c>
      <c r="M92" s="2"/>
      <c r="N92" s="2"/>
    </row>
    <row r="93" ht="15.75" customHeight="1">
      <c r="A93" s="1" t="s">
        <v>301</v>
      </c>
      <c r="B93" s="1" t="s">
        <v>291</v>
      </c>
      <c r="C93" s="3" t="str">
        <f>HYPERLINK("https://detail.tmall.com/item.htm?spm=a230r.1.14.3.57ZLrH&amp;id=45126747218&amp;cm_id=140105335569ed55e27b&amp;abbucket=5&amp;sku_properties=5919063:6536025","https://detail.tmall.com/item.htm?spm=a230r.1.14.3.57ZLrH&amp;id=45126747218&amp;cm_id=140105335569ed55e27b&amp;abbucket=5&amp;sku_properties=5919063:6536025")</f>
        <v>https://detail.tmall.com/item.htm?spm=a230r.1.14.3.57ZLrH&amp;id=45126747218&amp;cm_id=140105335569ed55e27b&amp;abbucket=5&amp;sku_properties=5919063:6536025</v>
      </c>
      <c r="D93" s="1" t="s">
        <v>302</v>
      </c>
      <c r="E93" s="3" t="str">
        <f>HYPERLINK("https://s.taobao.com/search?q=USB2.0+%E9%AB%98%E9%80%9F%E8%AF%BB%E5%8D%A1%E5%99%A8&amp;js=1&amp;style=list&amp;stats_click=search_radio_all%3A1&amp;initiative_id=staobaoz_20151211&amp;ie=utf8","https://s.taobao.com/search?q=USB2.0+%E9%AB%98%E9%80%9F%E8%AF%BB%E5%8D%A1%E5%99%A8&amp;js=1&amp;style=list&amp;stats_click=search_radio_all%3A1&amp;initiative_id=staobaoz_20151211&amp;ie=utf8")</f>
        <v>https://s.taobao.com/search?q=USB2.0+%E9%AB%98%E9%80%9F%E8%AF%BB%E5%8D%A1%E5%99%A8&amp;js=1&amp;style=list&amp;stats_click=search_radio_all%3A1&amp;initiative_id=staobaoz_20151211&amp;ie=utf8</v>
      </c>
      <c r="F93" s="4">
        <v>0.0</v>
      </c>
      <c r="G93" s="4">
        <v>0.0</v>
      </c>
      <c r="H93" s="1" t="s">
        <v>297</v>
      </c>
      <c r="I93" s="4">
        <v>0.0</v>
      </c>
      <c r="J93" s="4">
        <v>10.0</v>
      </c>
      <c r="K93" s="2"/>
      <c r="L93" s="1" t="s">
        <v>303</v>
      </c>
      <c r="M93" s="2"/>
      <c r="N93" s="2"/>
    </row>
    <row r="94" ht="15.75" customHeight="1">
      <c r="A94" s="1" t="s">
        <v>304</v>
      </c>
      <c r="B94" s="1" t="s">
        <v>291</v>
      </c>
      <c r="C94" s="3" t="str">
        <f>HYPERLINK("https://item.taobao.com/item.htm?spm=a230r.1.14.45.JooTKV&amp;id=42445756648&amp;ns=1&amp;abbucket=2","https://item.taobao.com/item.htm?spm=a230r.1.14.45.JooTKV&amp;id=42445756648&amp;ns=1&amp;abbucket=2")</f>
        <v>https://item.taobao.com/item.htm?spm=a230r.1.14.45.JooTKV&amp;id=42445756648&amp;ns=1&amp;abbucket=2</v>
      </c>
      <c r="D94" s="1" t="s">
        <v>305</v>
      </c>
      <c r="E94" s="3" t="str">
        <f>HYPERLINK("https://s.taobao.com/search?q=%E5%B7%9D%E5%AE%87%E8%AF%BB%E5%8D%A1%E5%99%A82.0&amp;js=1&amp;style=list&amp;stats_click=search_radio_all%3A1&amp;initiative_id=staobaoz_20151211&amp;ie=utf8","https://s.taobao.com/search?q=%E5%B7%9D%E5%AE%87%E8%AF%BB%E5%8D%A1%E5%99%A82.0&amp;js=1&amp;style=list&amp;stats_click=search_radio_all%3A1&amp;initiative_id=staobaoz_20151211&amp;ie=utf8")</f>
        <v>https://s.taobao.com/search?q=%E5%B7%9D%E5%AE%87%E8%AF%BB%E5%8D%A1%E5%99%A82.0&amp;js=1&amp;style=list&amp;stats_click=search_radio_all%3A1&amp;initiative_id=staobaoz_20151211&amp;ie=utf8</v>
      </c>
      <c r="F94" s="4">
        <v>0.0</v>
      </c>
      <c r="G94" s="4">
        <v>0.0</v>
      </c>
      <c r="H94" s="1" t="s">
        <v>305</v>
      </c>
      <c r="I94" s="4">
        <v>0.0</v>
      </c>
      <c r="J94" s="4">
        <v>10.0</v>
      </c>
      <c r="K94" s="1" t="s">
        <v>306</v>
      </c>
      <c r="L94" s="1" t="s">
        <v>307</v>
      </c>
      <c r="M94" s="2"/>
      <c r="N94" s="2"/>
    </row>
    <row r="95" ht="15.75" customHeight="1">
      <c r="A95" s="1" t="s">
        <v>308</v>
      </c>
      <c r="B95" s="1" t="s">
        <v>291</v>
      </c>
      <c r="C95" s="3" t="str">
        <f>HYPERLINK("http://world.tmall.com/item/523785599849.htm#detail","http://world.tmall.com/item/523785599849.htm#detail")</f>
        <v>http://world.tmall.com/item/523785599849.htm#detail</v>
      </c>
      <c r="D95" s="1" t="s">
        <v>309</v>
      </c>
      <c r="E95" s="3" t="str">
        <f>HYPERLINK("https://s.taobao.com/search?q=%E4%BA%8C%E5%90%88%E4%B8%80%E8%AF%BB%E5%8D%A1%E5%99%A8&amp;js=1&amp;style=list&amp;stats_click=search_radio_all%3A1&amp;initiative_id=staobaoz_20151211&amp;ie=utf8","https://s.taobao.com/search?q=%E4%BA%8C%E5%90%88%E4%B8%80%E8%AF%BB%E5%8D%A1%E5%99%A8&amp;js=1&amp;style=list&amp;stats_click=search_radio_all%3A1&amp;initiative_id=staobaoz_20151211&amp;ie=utf8")</f>
        <v>https://s.taobao.com/search?q=%E4%BA%8C%E5%90%88%E4%B8%80%E8%AF%BB%E5%8D%A1%E5%99%A8&amp;js=1&amp;style=list&amp;stats_click=search_radio_all%3A1&amp;initiative_id=staobaoz_20151211&amp;ie=utf8</v>
      </c>
      <c r="F95" s="4">
        <v>0.0</v>
      </c>
      <c r="G95" s="4">
        <v>0.0</v>
      </c>
      <c r="H95" s="1" t="s">
        <v>309</v>
      </c>
      <c r="I95" s="4">
        <v>0.0</v>
      </c>
      <c r="J95" s="4">
        <v>16.0</v>
      </c>
      <c r="K95" s="2"/>
      <c r="L95" s="2"/>
      <c r="M95" s="2"/>
      <c r="N95" s="2"/>
    </row>
    <row r="96" ht="15.75" customHeight="1">
      <c r="A96" s="1" t="s">
        <v>310</v>
      </c>
      <c r="B96" s="1" t="s">
        <v>291</v>
      </c>
      <c r="C96" s="3" t="str">
        <f>HYPERLINK("http://world.tmall.com/item/44843925113.htm#detail","http://world.tmall.com/item/44843925113.htm#detail")</f>
        <v>http://world.tmall.com/item/44843925113.htm#detail</v>
      </c>
      <c r="D96" s="1" t="s">
        <v>311</v>
      </c>
      <c r="E96" s="3" t="str">
        <f>HYPERLINK("https://s.taobao.com/search?q=%E5%B7%9D%E5%AE%87%E9%AB%98%E9%80%9Fsdhc%E4%B8%93%E7%94%A8%E8%AF%BB%E5%8D%A1%E5%99%A8&amp;js=1&amp;style=list&amp;stats_click=search_radio_all%3A1&amp;initiative_id=staobaoz_20151211&amp;ie=utf8","https://s.taobao.com/search?q=%E5%B7%9D%E5%AE%87%E9%AB%98%E9%80%9Fsdhc%E4%B8%93%E7%94%A8%E8%AF%BB%E5%8D%A1%E5%99%A8&amp;js=1&amp;style=list&amp;stats_click=search_radio_all%3A1&amp;initiative_id=staobaoz_20151211&amp;ie=utf8")</f>
        <v>https://s.taobao.com/search?q=%E5%B7%9D%E5%AE%87%E9%AB%98%E9%80%9Fsdhc%E4%B8%93%E7%94%A8%E8%AF%BB%E5%8D%A1%E5%99%A8&amp;js=1&amp;style=list&amp;stats_click=search_radio_all%3A1&amp;initiative_id=staobaoz_20151211&amp;ie=utf8</v>
      </c>
      <c r="F96" s="4">
        <v>0.0</v>
      </c>
      <c r="G96" s="4">
        <v>0.0</v>
      </c>
      <c r="H96" s="1" t="s">
        <v>312</v>
      </c>
      <c r="I96" s="4">
        <v>0.0</v>
      </c>
      <c r="J96" s="4">
        <v>25.0</v>
      </c>
      <c r="K96" s="1" t="s">
        <v>306</v>
      </c>
      <c r="L96" s="2"/>
      <c r="M96" s="2"/>
      <c r="N96" s="2"/>
    </row>
    <row r="97" ht="15.75" customHeight="1">
      <c r="A97" s="1" t="s">
        <v>313</v>
      </c>
      <c r="B97" s="1" t="s">
        <v>291</v>
      </c>
      <c r="C97" s="3" t="str">
        <f>HYPERLINK("http://world.taobao.com/item/522610228084.htm#detail","http://world.taobao.com/item/522610228084.htm#detail")</f>
        <v>http://world.taobao.com/item/522610228084.htm#detail</v>
      </c>
      <c r="D97" s="1" t="s">
        <v>314</v>
      </c>
      <c r="E97" s="3" t="str">
        <f>HYPERLINK("https://s.taobao.com/search?q=SD%E8%AF%BB%E5%8D%A1%E5%99%A8&amp;js=1&amp;style=list&amp;stats_click=search_radio_all%3A1&amp;initiative_id=staobaoz_20151211&amp;ie=utf8","https://s.taobao.com/search?q=SD%E8%AF%BB%E5%8D%A1%E5%99%A8&amp;js=1&amp;style=list&amp;stats_click=search_radio_all%3A1&amp;initiative_id=staobaoz_20151211&amp;ie=utf8")</f>
        <v>https://s.taobao.com/search?q=SD%E8%AF%BB%E5%8D%A1%E5%99%A8&amp;js=1&amp;style=list&amp;stats_click=search_radio_all%3A1&amp;initiative_id=staobaoz_20151211&amp;ie=utf8</v>
      </c>
      <c r="F97" s="4">
        <v>0.0</v>
      </c>
      <c r="G97" s="4">
        <v>0.0</v>
      </c>
      <c r="H97" s="1" t="s">
        <v>314</v>
      </c>
      <c r="I97" s="4">
        <v>0.0</v>
      </c>
      <c r="J97" s="4">
        <v>15.0</v>
      </c>
      <c r="K97" s="2"/>
      <c r="L97" s="2"/>
      <c r="M97" s="2"/>
      <c r="N97" s="2"/>
    </row>
    <row r="98" ht="15.75" customHeight="1">
      <c r="A98" s="1" t="s">
        <v>315</v>
      </c>
      <c r="B98" s="1" t="s">
        <v>291</v>
      </c>
      <c r="C98" s="3" t="str">
        <f>HYPERLINK("http://world.taobao.com/item/23969324559.htm#detail","http://world.taobao.com/item/23969324559.htm#detail")</f>
        <v>http://world.taobao.com/item/23969324559.htm#detail</v>
      </c>
      <c r="D98" s="1" t="s">
        <v>316</v>
      </c>
      <c r="E98" s="3" t="str">
        <f>HYPERLINK("https://s.taobao.com/search?q=SDHC%E9%AB%98%E9%80%9F%E9%AB%98%E6%B8%85%E8%AF%BB%E5%8D%A1%E5%99%A8&amp;js=1&amp;style=list&amp;stats_click=search_radio_all%3A1&amp;initiative_id=staobaoz_20151211&amp;ie=utf8","https://s.taobao.com/search?q=SDHC%E9%AB%98%E9%80%9F%E9%AB%98%E6%B8%85%E8%AF%BB%E5%8D%A1%E5%99%A8&amp;js=1&amp;style=list&amp;stats_click=search_radio_all%3A1&amp;initiative_id=staobaoz_20151211&amp;ie=utf8")</f>
        <v>https://s.taobao.com/search?q=SDHC%E9%AB%98%E9%80%9F%E9%AB%98%E6%B8%85%E8%AF%BB%E5%8D%A1%E5%99%A8&amp;js=1&amp;style=list&amp;stats_click=search_radio_all%3A1&amp;initiative_id=staobaoz_20151211&amp;ie=utf8</v>
      </c>
      <c r="F98" s="4">
        <v>0.0</v>
      </c>
      <c r="G98" s="4">
        <v>0.0</v>
      </c>
      <c r="H98" s="1" t="s">
        <v>317</v>
      </c>
      <c r="I98" s="4">
        <v>0.0</v>
      </c>
      <c r="J98" s="4">
        <v>20.0</v>
      </c>
      <c r="K98" s="1" t="s">
        <v>31</v>
      </c>
      <c r="L98" s="1" t="s">
        <v>62</v>
      </c>
      <c r="M98" s="2"/>
      <c r="N98" s="2"/>
    </row>
    <row r="99" ht="15.75" customHeight="1">
      <c r="A99" s="1" t="s">
        <v>318</v>
      </c>
      <c r="B99" s="1" t="s">
        <v>291</v>
      </c>
      <c r="C99" s="3" t="str">
        <f>HYPERLINK("http://world.taobao.com/item/24596036343.htm#detail","http://world.taobao.com/item/24596036343.htm#detail")</f>
        <v>http://world.taobao.com/item/24596036343.htm#detail</v>
      </c>
      <c r="D99" s="1" t="s">
        <v>319</v>
      </c>
      <c r="E99" s="3" t="str">
        <f>HYPERLINK("https://s.taobao.com/search?q=%E5%93%81%E8%83%9C%E5%A4%9A%E5%90%88%E4%B8%80%E8%AF%BB%E5%8D%A1%E5%99%A8+USB2.0%E9%AB%98%E9%80%9F%E8%AF%BB%E5%8D%A1%E5%99%A8&amp;js=1&amp;style=list&amp;stats_click=search_radio_all%3A1&amp;initiative_id=staobaoz_20151211&amp;ie=utf8","https://s.taobao.com/search?q=%E5%93%81%E8%83%9C%E5%A4%9A%E5%90%88%E4%B8%80%E8%AF%BB%E5%8D%A1%E5%99%A8+USB2.0%E9%AB%98%E9%80%9F%E8%AF%BB%E5%8D%A1%E5%99%A8&amp;js=1&amp;style=list&amp;stats_click=search_radio_all%3A1&amp;initiative_id=staobaoz_20151211&amp;ie=utf8")</f>
        <v>https://s.taobao.com/search?q=%E5%93%81%E8%83%9C%E5%A4%9A%E5%90%88%E4%B8%80%E8%AF%BB%E5%8D%A1%E5%99%A8+USB2.0%E9%AB%98%E9%80%9F%E8%AF%BB%E5%8D%A1%E5%99%A8&amp;js=1&amp;style=list&amp;stats_click=search_radio_all%3A1&amp;initiative_id=staobaoz_20151211&amp;ie=utf8</v>
      </c>
      <c r="F99" s="4">
        <v>0.0</v>
      </c>
      <c r="G99" s="4">
        <v>0.0</v>
      </c>
      <c r="H99" s="8" t="s">
        <v>320</v>
      </c>
      <c r="I99" s="4">
        <v>0.0</v>
      </c>
      <c r="J99" s="4">
        <v>25.0</v>
      </c>
      <c r="K99" s="1" t="s">
        <v>55</v>
      </c>
      <c r="L99" s="1" t="s">
        <v>32</v>
      </c>
      <c r="M99" s="2"/>
      <c r="N99" s="2"/>
    </row>
    <row r="100" ht="15.75" customHeight="1">
      <c r="A100" s="1" t="s">
        <v>321</v>
      </c>
      <c r="B100" s="1" t="s">
        <v>291</v>
      </c>
      <c r="C100" s="3" t="str">
        <f>HYPERLINK("http://world.taobao.com/item/18820622609.htm#detail","http://world.taobao.com/item/18820622609.htm#detail")</f>
        <v>http://world.taobao.com/item/18820622609.htm#detail</v>
      </c>
      <c r="D100" s="1" t="s">
        <v>322</v>
      </c>
      <c r="E100" s="3" t="str">
        <f>HYPERLINK("https://s.taobao.com/search?q=%E5%A4%9A%E5%8A%9F%E8%83%BD%E8%AF%BB%E5%8D%A1%E5%99%A8&amp;js=1&amp;style=list&amp;stats_click=search_radio_all%3A1&amp;initiative_id=staobaoz_20151211&amp;ie=utf8","https://s.taobao.com/search?q=%E5%A4%9A%E5%8A%9F%E8%83%BD%E8%AF%BB%E5%8D%A1%E5%99%A8&amp;js=1&amp;style=list&amp;stats_click=search_radio_all%3A1&amp;initiative_id=staobaoz_20151211&amp;ie=utf8")</f>
        <v>https://s.taobao.com/search?q=%E5%A4%9A%E5%8A%9F%E8%83%BD%E8%AF%BB%E5%8D%A1%E5%99%A8&amp;js=1&amp;style=list&amp;stats_click=search_radio_all%3A1&amp;initiative_id=staobaoz_20151211&amp;ie=utf8</v>
      </c>
      <c r="F100" s="4">
        <v>0.0</v>
      </c>
      <c r="G100" s="4">
        <v>0.0</v>
      </c>
      <c r="H100" s="1" t="s">
        <v>322</v>
      </c>
      <c r="I100" s="4">
        <v>0.0</v>
      </c>
      <c r="J100" s="4">
        <v>30.0</v>
      </c>
      <c r="K100" s="2"/>
      <c r="L100" s="1" t="s">
        <v>223</v>
      </c>
      <c r="M100" s="2"/>
      <c r="N100" s="2"/>
    </row>
    <row r="101" ht="15.75" customHeight="1">
      <c r="A101" s="1" t="s">
        <v>323</v>
      </c>
      <c r="B101" s="1" t="s">
        <v>291</v>
      </c>
      <c r="C101" s="3" t="str">
        <f>HYPERLINK("http://world.taobao.com/item/43859660891.htm#detail","http://world.taobao.com/item/43859660891.htm#detail")</f>
        <v>http://world.taobao.com/item/43859660891.htm#detail</v>
      </c>
      <c r="D101" s="1" t="s">
        <v>324</v>
      </c>
      <c r="E101" s="3" t="str">
        <f>HYPERLINK("https://s.taobao.com/search?q=%E5%9B%9B%E5%90%88%E4%B8%80%E8%AF%BB%E5%8D%A1%E5%99%A8&amp;js=1&amp;style=list&amp;stats_click=search_radio_all%3A1&amp;initiative_id=staobaoz_20151211&amp;ie=utf8","https://s.taobao.com/search?q=%E5%9B%9B%E5%90%88%E4%B8%80%E8%AF%BB%E5%8D%A1%E5%99%A8&amp;js=1&amp;style=list&amp;stats_click=search_radio_all%3A1&amp;initiative_id=staobaoz_20151211&amp;ie=utf8")</f>
        <v>https://s.taobao.com/search?q=%E5%9B%9B%E5%90%88%E4%B8%80%E8%AF%BB%E5%8D%A1%E5%99%A8&amp;js=1&amp;style=list&amp;stats_click=search_radio_all%3A1&amp;initiative_id=staobaoz_20151211&amp;ie=utf8</v>
      </c>
      <c r="F101" s="4">
        <v>0.0</v>
      </c>
      <c r="G101" s="4">
        <v>0.0</v>
      </c>
      <c r="H101" s="1" t="s">
        <v>324</v>
      </c>
      <c r="I101" s="4">
        <v>0.0</v>
      </c>
      <c r="J101" s="4">
        <v>15.0</v>
      </c>
      <c r="K101" s="1" t="s">
        <v>31</v>
      </c>
      <c r="L101" s="1" t="s">
        <v>47</v>
      </c>
      <c r="M101" s="2"/>
      <c r="N101" s="2"/>
    </row>
    <row r="102" ht="15.75" customHeight="1">
      <c r="A102" s="1" t="s">
        <v>325</v>
      </c>
      <c r="B102" s="1" t="s">
        <v>291</v>
      </c>
      <c r="C102" s="3" t="str">
        <f>HYPERLINK("http://world.taobao.com/item/40565901878.htm#detail","http://world.taobao.com/item/40565901878.htm#detail")</f>
        <v>http://world.taobao.com/item/40565901878.htm#detail</v>
      </c>
      <c r="D102" s="1" t="s">
        <v>326</v>
      </c>
      <c r="E102" s="3" t="str">
        <f>HYPERLINK("https://s.taobao.com/search?q=%E5%A4%9A%E5%90%88%E4%B8%80%E8%AF%BB%E5%8D%A1%E5%99%A8&amp;js=1&amp;style=list&amp;stats_click=search_radio_all%3A1&amp;initiative_id=staobaoz_20151211&amp;ie=utf8","https://s.taobao.com/search?q=%E5%A4%9A%E5%90%88%E4%B8%80%E8%AF%BB%E5%8D%A1%E5%99%A8&amp;js=1&amp;style=list&amp;stats_click=search_radio_all%3A1&amp;initiative_id=staobaoz_20151211&amp;ie=utf8")</f>
        <v>https://s.taobao.com/search?q=%E5%A4%9A%E5%90%88%E4%B8%80%E8%AF%BB%E5%8D%A1%E5%99%A8&amp;js=1&amp;style=list&amp;stats_click=search_radio_all%3A1&amp;initiative_id=staobaoz_20151211&amp;ie=utf8</v>
      </c>
      <c r="F102" s="4">
        <v>0.0</v>
      </c>
      <c r="G102" s="4">
        <v>0.0</v>
      </c>
      <c r="H102" s="1" t="s">
        <v>326</v>
      </c>
      <c r="I102" s="4">
        <v>0.0</v>
      </c>
      <c r="J102" s="4">
        <v>20.0</v>
      </c>
      <c r="K102" s="1" t="s">
        <v>306</v>
      </c>
      <c r="L102" s="1" t="s">
        <v>32</v>
      </c>
      <c r="M102" s="2"/>
      <c r="N102" s="2"/>
    </row>
    <row r="103" ht="15.75" customHeight="1">
      <c r="A103" s="1" t="s">
        <v>327</v>
      </c>
      <c r="B103" s="1" t="s">
        <v>291</v>
      </c>
      <c r="C103" s="3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103" s="1" t="s">
        <v>328</v>
      </c>
      <c r="E103" s="3" t="str">
        <f>HYPERLINK("https://s.taobao.com/search?q=USB%E5%A4%9A%E5%8A%9F%E8%83%BD%E8%AF%BB%E5%8D%A1%E5%99%A8&amp;js=1&amp;style=list&amp;stats_click=search_radio_all%3A1&amp;initiative_id=staobaoz_20151211&amp;ie=utf8","https://s.taobao.com/search?q=USB%E5%A4%9A%E5%8A%9F%E8%83%BD%E8%AF%BB%E5%8D%A1%E5%99%A8&amp;js=1&amp;style=list&amp;stats_click=search_radio_all%3A1&amp;initiative_id=staobaoz_20151211&amp;ie=utf8")</f>
        <v>https://s.taobao.com/search?q=USB%E5%A4%9A%E5%8A%9F%E8%83%BD%E8%AF%BB%E5%8D%A1%E5%99%A8&amp;js=1&amp;style=list&amp;stats_click=search_radio_all%3A1&amp;initiative_id=staobaoz_20151211&amp;ie=utf8</v>
      </c>
      <c r="F103" s="4">
        <v>0.0</v>
      </c>
      <c r="G103" s="4">
        <v>0.0</v>
      </c>
      <c r="H103" s="1" t="s">
        <v>329</v>
      </c>
      <c r="I103" s="4">
        <v>0.0</v>
      </c>
      <c r="J103" s="4">
        <v>40.0</v>
      </c>
      <c r="K103" s="2"/>
      <c r="L103" s="1" t="s">
        <v>223</v>
      </c>
      <c r="M103" s="2"/>
      <c r="N103" s="2"/>
    </row>
    <row r="104" ht="15.75" customHeight="1">
      <c r="A104" s="1" t="s">
        <v>330</v>
      </c>
      <c r="B104" s="1" t="s">
        <v>291</v>
      </c>
      <c r="C104" s="3" t="str">
        <f>HYPERLINK("http://world.tmall.com/item/45007891695.htm#detail?sku_properties=5919063:3284566","http://world.tmall.com/item/45007891695.htm#detail?sku_properties=5919063:3284566")</f>
        <v>http://world.tmall.com/item/45007891695.htm#detail?sku_properties=5919063:3284566</v>
      </c>
      <c r="D104" s="1" t="s">
        <v>331</v>
      </c>
      <c r="E104" s="3" t="str">
        <f>HYPERLINK("https://s.taobao.com/search?q=%E5%93%81%E8%83%9C%E9%AB%98%E9%80%9F%E8%AF%BB%E5%8D%A1%E5%99%A8&amp;js=1&amp;style=list&amp;stats_click=search_radio_all%3A1&amp;initiative_id=staobaoz_20151211&amp;ie=utf8","https://s.taobao.com/search?q=%E5%93%81%E8%83%9C%E9%AB%98%E9%80%9F%E8%AF%BB%E5%8D%A1%E5%99%A8&amp;js=1&amp;style=list&amp;stats_click=search_radio_all%3A1&amp;initiative_id=staobaoz_20151211&amp;ie=utf8")</f>
        <v>https://s.taobao.com/search?q=%E5%93%81%E8%83%9C%E9%AB%98%E9%80%9F%E8%AF%BB%E5%8D%A1%E5%99%A8&amp;js=1&amp;style=list&amp;stats_click=search_radio_all%3A1&amp;initiative_id=staobaoz_20151211&amp;ie=utf8</v>
      </c>
      <c r="F104" s="4">
        <v>0.0</v>
      </c>
      <c r="G104" s="4">
        <v>0.0</v>
      </c>
      <c r="H104" s="1" t="s">
        <v>332</v>
      </c>
      <c r="I104" s="4">
        <v>0.0</v>
      </c>
      <c r="J104" s="4">
        <v>25.0</v>
      </c>
      <c r="K104" s="1" t="s">
        <v>55</v>
      </c>
      <c r="L104" s="1" t="s">
        <v>47</v>
      </c>
      <c r="M104" s="2"/>
      <c r="N104" s="2"/>
    </row>
    <row r="105" ht="15.75" customHeight="1">
      <c r="A105" s="1" t="s">
        <v>333</v>
      </c>
      <c r="B105" s="1" t="s">
        <v>291</v>
      </c>
      <c r="C105" s="3" t="str">
        <f>HYPERLINK("http://world.tmall.com/item/26519380192.htm#detail?sku_properties=5919063:6536025","http://world.tmall.com/item/26519380192.htm#detail?sku_properties=5919063:6536025")</f>
        <v>http://world.tmall.com/item/26519380192.htm#detail?sku_properties=5919063:6536025</v>
      </c>
      <c r="D105" s="1" t="s">
        <v>334</v>
      </c>
      <c r="E105" s="3" t="str">
        <f>HYPERLINK("https://s.taobao.com/search?q=%E5%B7%9D%E5%AE%87%E9%AB%98%E9%80%9F%E8%AF%BB%E5%8D%A1%E5%99%A8&amp;js=1&amp;style=list&amp;stats_click=search_radio_all%3A1&amp;initiative_id=staobaoz_20151211&amp;ie=utf8","https://s.taobao.com/search?q=%E5%B7%9D%E5%AE%87%E9%AB%98%E9%80%9F%E8%AF%BB%E5%8D%A1%E5%99%A8&amp;js=1&amp;style=list&amp;stats_click=search_radio_all%3A1&amp;initiative_id=staobaoz_20151211&amp;ie=utf8")</f>
        <v>https://s.taobao.com/search?q=%E5%B7%9D%E5%AE%87%E9%AB%98%E9%80%9F%E8%AF%BB%E5%8D%A1%E5%99%A8&amp;js=1&amp;style=list&amp;stats_click=search_radio_all%3A1&amp;initiative_id=staobaoz_20151211&amp;ie=utf8</v>
      </c>
      <c r="F105" s="4">
        <v>0.0</v>
      </c>
      <c r="G105" s="4">
        <v>0.0</v>
      </c>
      <c r="H105" s="1" t="s">
        <v>335</v>
      </c>
      <c r="I105" s="4">
        <v>0.0</v>
      </c>
      <c r="J105" s="4">
        <v>25.0</v>
      </c>
      <c r="K105" s="1" t="s">
        <v>306</v>
      </c>
      <c r="L105" s="1" t="s">
        <v>47</v>
      </c>
      <c r="M105" s="2"/>
      <c r="N105" s="2"/>
    </row>
    <row r="106" ht="15.75" customHeight="1">
      <c r="A106" s="1" t="s">
        <v>336</v>
      </c>
      <c r="B106" s="1" t="s">
        <v>291</v>
      </c>
      <c r="C106" s="3" t="str">
        <f>HYPERLINK("http://world.taobao.com/item/521513506795.htm#detail","http://world.taobao.com/item/521513506795.htm#detail")</f>
        <v>http://world.taobao.com/item/521513506795.htm#detail</v>
      </c>
      <c r="D106" s="1" t="s">
        <v>337</v>
      </c>
      <c r="E106" s="3" t="str">
        <f>HYPERLINK("https://s.taobao.com/search?q=%E5%B7%9D%E5%AE%87%E8%AF%BB%E5%8D%A1%E5%99%A8&amp;js=1&amp;style=list&amp;stats_click=search_radio_all%3A1&amp;initiative_id=staobaoz_20151211&amp;ie=utf8","https://s.taobao.com/search?q=%E5%B7%9D%E5%AE%87%E8%AF%BB%E5%8D%A1%E5%99%A8&amp;js=1&amp;style=list&amp;stats_click=search_radio_all%3A1&amp;initiative_id=staobaoz_20151211&amp;ie=utf8")</f>
        <v>https://s.taobao.com/search?q=%E5%B7%9D%E5%AE%87%E8%AF%BB%E5%8D%A1%E5%99%A8&amp;js=1&amp;style=list&amp;stats_click=search_radio_all%3A1&amp;initiative_id=staobaoz_20151211&amp;ie=utf8</v>
      </c>
      <c r="F106" s="4">
        <v>0.0</v>
      </c>
      <c r="G106" s="4">
        <v>0.0</v>
      </c>
      <c r="H106" s="1" t="s">
        <v>338</v>
      </c>
      <c r="I106" s="4">
        <v>0.0</v>
      </c>
      <c r="J106" s="4">
        <v>10.0</v>
      </c>
      <c r="K106" s="1" t="s">
        <v>306</v>
      </c>
      <c r="L106" s="1" t="s">
        <v>47</v>
      </c>
      <c r="M106" s="2"/>
      <c r="N106" s="2"/>
    </row>
    <row r="107" ht="15.75" customHeight="1">
      <c r="A107" s="1" t="s">
        <v>339</v>
      </c>
      <c r="B107" s="1" t="s">
        <v>291</v>
      </c>
      <c r="C107" s="3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107" s="1" t="s">
        <v>340</v>
      </c>
      <c r="E107" s="3" t="str">
        <f>HYPERLINK("https://s.taobao.com/search?q=USB%E9%AB%98%E9%80%9F%E8%AF%BB%E5%8D%A1%E5%99%A8&amp;js=1&amp;style=list&amp;stats_click=search_radio_all%3A1&amp;initiative_id=staobaoz_20151211&amp;ie=utf8","https://s.taobao.com/search?q=USB%E9%AB%98%E9%80%9F%E8%AF%BB%E5%8D%A1%E5%99%A8&amp;js=1&amp;style=list&amp;stats_click=search_radio_all%3A1&amp;initiative_id=staobaoz_20151211&amp;ie=utf8")</f>
        <v>https://s.taobao.com/search?q=USB%E9%AB%98%E9%80%9F%E8%AF%BB%E5%8D%A1%E5%99%A8&amp;js=1&amp;style=list&amp;stats_click=search_radio_all%3A1&amp;initiative_id=staobaoz_20151211&amp;ie=utf8</v>
      </c>
      <c r="F107" s="4">
        <v>0.0</v>
      </c>
      <c r="G107" s="4">
        <v>0.0</v>
      </c>
      <c r="H107" s="1" t="s">
        <v>341</v>
      </c>
      <c r="I107" s="4">
        <v>0.0</v>
      </c>
      <c r="J107" s="4">
        <v>15.0</v>
      </c>
      <c r="K107" s="2"/>
      <c r="L107" s="1" t="s">
        <v>223</v>
      </c>
      <c r="M107" s="2"/>
      <c r="N107" s="2"/>
    </row>
    <row r="108" ht="15.75" customHeight="1">
      <c r="A108" s="1" t="s">
        <v>342</v>
      </c>
      <c r="B108" s="1" t="s">
        <v>291</v>
      </c>
      <c r="C108" s="3" t="str">
        <f>HYPERLINK("http://world.taobao.com/item/20373091017.htm#detail","http://world.taobao.com/item/20373091017.htm#detail")</f>
        <v>http://world.taobao.com/item/20373091017.htm#detail</v>
      </c>
      <c r="D108" s="1" t="s">
        <v>343</v>
      </c>
      <c r="E108" s="3" t="str">
        <f>HYPERLINK("https://s.taobao.com/search?q=SD%E9%AB%98%E9%80%9F%E8%AF%BB%E5%8D%A1%E5%99%A8&amp;js=1&amp;style=list&amp;stats_click=search_radio_all%3A1&amp;initiative_id=staobaoz_20151211&amp;ie=utf8","https://s.taobao.com/search?q=SD%E9%AB%98%E9%80%9F%E8%AF%BB%E5%8D%A1%E5%99%A8&amp;js=1&amp;style=list&amp;stats_click=search_radio_all%3A1&amp;initiative_id=staobaoz_20151211&amp;ie=utf8")</f>
        <v>https://s.taobao.com/search?q=SD%E9%AB%98%E9%80%9F%E8%AF%BB%E5%8D%A1%E5%99%A8&amp;js=1&amp;style=list&amp;stats_click=search_radio_all%3A1&amp;initiative_id=staobaoz_20151211&amp;ie=utf8</v>
      </c>
      <c r="F108" s="4">
        <v>0.0</v>
      </c>
      <c r="G108" s="4">
        <v>0.0</v>
      </c>
      <c r="H108" s="1" t="s">
        <v>344</v>
      </c>
      <c r="I108" s="4">
        <v>0.0</v>
      </c>
      <c r="J108" s="4">
        <v>15.0</v>
      </c>
      <c r="K108" s="2"/>
      <c r="L108" s="1" t="s">
        <v>223</v>
      </c>
      <c r="M108" s="2"/>
      <c r="N108" s="2"/>
    </row>
    <row r="109" ht="15.75" customHeight="1">
      <c r="A109" s="10" t="s">
        <v>345</v>
      </c>
      <c r="B109" s="10" t="s">
        <v>291</v>
      </c>
      <c r="C109" s="11"/>
      <c r="D109" s="12" t="s">
        <v>346</v>
      </c>
      <c r="E109" s="11"/>
      <c r="F109" s="13"/>
      <c r="G109" s="13"/>
      <c r="H109" s="10"/>
      <c r="I109" s="13"/>
      <c r="J109" s="13"/>
      <c r="K109" s="14"/>
      <c r="L109" s="10"/>
      <c r="M109" s="14"/>
      <c r="N109" s="14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0" t="s">
        <v>347</v>
      </c>
      <c r="B110" s="10" t="s">
        <v>291</v>
      </c>
      <c r="C110" s="11"/>
      <c r="D110" s="12" t="s">
        <v>348</v>
      </c>
      <c r="E110" s="11"/>
      <c r="F110" s="13"/>
      <c r="G110" s="13"/>
      <c r="H110" s="10"/>
      <c r="I110" s="13"/>
      <c r="J110" s="13"/>
      <c r="K110" s="14"/>
      <c r="L110" s="10"/>
      <c r="M110" s="14"/>
      <c r="N110" s="14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" t="s">
        <v>349</v>
      </c>
      <c r="B111" s="1" t="s">
        <v>350</v>
      </c>
      <c r="C111" s="3" t="str">
        <f>HYPERLINK("http://world.taobao.com/item/42681494957.htm#detail","http://world.taobao.com/item/42681494957.htm#detail")</f>
        <v>http://world.taobao.com/item/42681494957.htm#detail</v>
      </c>
      <c r="D111" s="1" t="s">
        <v>351</v>
      </c>
      <c r="E111" s="3" t="str">
        <f>HYPERLINK("https://s.taobao.com/search?q=%E9%85%8D%E4%BB%B6%E6%94%B6%E7%BA%B3%E8%A2%8B&amp;js=1&amp;style=list&amp;stats_click=search_radio_all%3A1&amp;initiative_id=staobaoz_20151211&amp;ie=utf8&amp;cps=yes&amp;cat=50470004","https://s.taobao.com/search?q=%E9%85%8D%E4%BB%B6%E6%94%B6%E7%BA%B3%E8%A2%8B&amp;js=1&amp;style=list&amp;stats_click=search_radio_all%3A1&amp;initiative_id=staobaoz_20151211&amp;ie=utf8&amp;cps=yes&amp;cat=50470004")</f>
        <v>https://s.taobao.com/search?q=%E9%85%8D%E4%BB%B6%E6%94%B6%E7%BA%B3%E8%A2%8B&amp;js=1&amp;style=list&amp;stats_click=search_radio_all%3A1&amp;initiative_id=staobaoz_20151211&amp;ie=utf8&amp;cps=yes&amp;cat=50470004</v>
      </c>
      <c r="F111" s="4">
        <v>0.0</v>
      </c>
      <c r="G111" s="4">
        <v>0.0</v>
      </c>
      <c r="H111" s="1" t="s">
        <v>352</v>
      </c>
      <c r="I111" s="4">
        <v>0.0</v>
      </c>
      <c r="J111" s="4">
        <v>50.0</v>
      </c>
      <c r="K111" s="1" t="s">
        <v>31</v>
      </c>
      <c r="L111" s="1" t="s">
        <v>32</v>
      </c>
      <c r="M111" s="2"/>
      <c r="N111" s="2"/>
    </row>
    <row r="112" ht="15.75" customHeight="1">
      <c r="A112" s="1" t="s">
        <v>353</v>
      </c>
      <c r="B112" s="1" t="s">
        <v>354</v>
      </c>
      <c r="C112" s="3" t="str">
        <f>HYPERLINK("http://world.taobao.com/item/44069100271.htm#detail","http://world.taobao.com/item/44069100271.htm#detail")</f>
        <v>http://world.taobao.com/item/44069100271.htm#detail</v>
      </c>
      <c r="D112" s="1" t="s">
        <v>354</v>
      </c>
      <c r="E112" s="3" t="str">
        <f>HYPERLINK("https://s.taobao.com/search?q=%E9%95%9C%E5%A4%B4%E8%A2%8B&amp;js=1&amp;style=list&amp;stats_click=search_radio_all%3A1&amp;initiative_id=staobaoz_20151211&amp;ie=utf8&amp;cps=yes&amp;cat=50470004","https://s.taobao.com/search?q=%E9%95%9C%E5%A4%B4%E8%A2%8B&amp;js=1&amp;style=list&amp;stats_click=search_radio_all%3A1&amp;initiative_id=staobaoz_20151211&amp;ie=utf8&amp;cps=yes&amp;cat=50470004")</f>
        <v>https://s.taobao.com/search?q=%E9%95%9C%E5%A4%B4%E8%A2%8B&amp;js=1&amp;style=list&amp;stats_click=search_radio_all%3A1&amp;initiative_id=staobaoz_20151211&amp;ie=utf8&amp;cps=yes&amp;cat=50470004</v>
      </c>
      <c r="F112" s="4">
        <v>0.0</v>
      </c>
      <c r="G112" s="4">
        <v>0.0</v>
      </c>
      <c r="H112" s="1" t="s">
        <v>354</v>
      </c>
      <c r="I112" s="4">
        <v>0.0</v>
      </c>
      <c r="J112" s="4">
        <v>30.0</v>
      </c>
      <c r="K112" s="2"/>
      <c r="L112" s="1" t="s">
        <v>223</v>
      </c>
      <c r="M112" s="2"/>
      <c r="N112" s="2"/>
    </row>
    <row r="113" ht="15.75" customHeight="1">
      <c r="A113" s="1" t="s">
        <v>355</v>
      </c>
      <c r="B113" s="1" t="s">
        <v>356</v>
      </c>
      <c r="C113" s="3" t="str">
        <f>HYPERLINK("https://detail.tmall.com/item.htm?spm=a1z10.1-b.w9226568-9716460539.27.RzH6RS&amp;id=44843925113&amp;skuId=83007665794","https://detail.tmall.com/item.htm?spm=a1z10.1-b.w9226568-9716460539.27.RzH6RS&amp;id=44843925113&amp;skuId=83007665794")</f>
        <v>https://detail.tmall.com/item.htm?spm=a1z10.1-b.w9226568-9716460539.27.RzH6RS&amp;id=44843925113&amp;skuId=83007665794</v>
      </c>
      <c r="D113" s="1" t="s">
        <v>357</v>
      </c>
      <c r="E113" s="3" t="str">
        <f>HYPERLINK("https://s.taobao.com/search?q=%E4%BD%B3%E8%83%BD%E9%99%90%E9%87%8F%E5%9C%9F%E8%B1%AA%E9%87%91%E7%AC%94%E8%A2%8B&amp;js=1&amp;style=list&amp;stats_click=search_radio_all%3A1&amp;initiative_id=staobaoz_20151211&amp;ie=utf8","https://s.taobao.com/search?q=%E4%BD%B3%E8%83%BD%E9%99%90%E9%87%8F%E5%9C%9F%E8%B1%AA%E9%87%91%E7%AC%94%E8%A2%8B&amp;js=1&amp;style=list&amp;stats_click=search_radio_all%3A1&amp;initiative_id=staobaoz_20151211&amp;ie=utf8")</f>
        <v>https://s.taobao.com/search?q=%E4%BD%B3%E8%83%BD%E9%99%90%E9%87%8F%E5%9C%9F%E8%B1%AA%E9%87%91%E7%AC%94%E8%A2%8B&amp;js=1&amp;style=list&amp;stats_click=search_radio_all%3A1&amp;initiative_id=staobaoz_20151211&amp;ie=utf8</v>
      </c>
      <c r="F113" s="4">
        <v>0.0</v>
      </c>
      <c r="G113" s="4">
        <v>0.0</v>
      </c>
      <c r="H113" s="1" t="s">
        <v>357</v>
      </c>
      <c r="I113" s="4">
        <v>1.0</v>
      </c>
      <c r="J113" s="4" t="s">
        <v>358</v>
      </c>
      <c r="K113" s="1" t="s">
        <v>219</v>
      </c>
      <c r="L113" s="2"/>
      <c r="M113" s="2"/>
      <c r="N113" s="2"/>
    </row>
    <row r="114" ht="15.75" customHeight="1">
      <c r="A114" s="1" t="s">
        <v>359</v>
      </c>
      <c r="B114" s="1" t="s">
        <v>360</v>
      </c>
      <c r="C114" s="3" t="str">
        <f t="shared" ref="C114:C115" si="12">HYPERLINK("http://world.taobao.com/item/36613205733.htm#detail","http://world.taobao.com/item/36613205733.htm#detail")</f>
        <v>http://world.taobao.com/item/36613205733.htm#detail</v>
      </c>
      <c r="D114" s="1" t="s">
        <v>361</v>
      </c>
      <c r="E114" s="3" t="str">
        <f>HYPERLINK("https://s.taobao.com/search?q=%E8%B6%85%E7%82%AB%E9%9D%A2%E6%9D%A1%E8%80%B3%E6%9C%BA&amp;js=1&amp;style=list&amp;stats_click=search_radio_all%3A1&amp;initiative_id=staobaoz_20151211&amp;ie=utf8","https://s.taobao.com/search?q=%E8%B6%85%E7%82%AB%E9%9D%A2%E6%9D%A1%E8%80%B3%E6%9C%BA&amp;js=1&amp;style=list&amp;stats_click=search_radio_all%3A1&amp;initiative_id=staobaoz_20151211&amp;ie=utf8")</f>
        <v>https://s.taobao.com/search?q=%E8%B6%85%E7%82%AB%E9%9D%A2%E6%9D%A1%E8%80%B3%E6%9C%BA&amp;js=1&amp;style=list&amp;stats_click=search_radio_all%3A1&amp;initiative_id=staobaoz_20151211&amp;ie=utf8</v>
      </c>
      <c r="F114" s="4">
        <v>0.0</v>
      </c>
      <c r="G114" s="4">
        <v>0.0</v>
      </c>
      <c r="H114" s="1" t="s">
        <v>362</v>
      </c>
      <c r="I114" s="4">
        <v>0.0</v>
      </c>
      <c r="J114" s="4">
        <v>50.0</v>
      </c>
      <c r="K114" s="1" t="s">
        <v>363</v>
      </c>
      <c r="L114" s="1" t="s">
        <v>32</v>
      </c>
      <c r="M114" s="2"/>
      <c r="N114" s="2"/>
    </row>
    <row r="115" ht="15.75" customHeight="1">
      <c r="A115" s="1" t="s">
        <v>364</v>
      </c>
      <c r="B115" s="1" t="s">
        <v>360</v>
      </c>
      <c r="C115" s="3" t="str">
        <f t="shared" si="12"/>
        <v>http://world.taobao.com/item/36613205733.htm#detail</v>
      </c>
      <c r="D115" s="1" t="s">
        <v>365</v>
      </c>
      <c r="E115" s="3" t="str">
        <f>HYPERLINK("https://s.taobao.com/search?q=%E6%97%B6%E5%B0%9A%E6%8A%98%E5%8F%A0%E5%BC%8F%E5%A4%B4%E6%88%B4%E8%80%B3%E6%9C%BA&amp;js=1&amp;style=list&amp;stats_click=search_radio_all%3A1&amp;initiative_id=staobaoz_20151211&amp;ie=utf8","https://s.taobao.com/search?q=%E6%97%B6%E5%B0%9A%E6%8A%98%E5%8F%A0%E5%BC%8F%E5%A4%B4%E6%88%B4%E8%80%B3%E6%9C%BA&amp;js=1&amp;style=list&amp;stats_click=search_radio_all%3A1&amp;initiative_id=staobaoz_20151211&amp;ie=utf8")</f>
        <v>https://s.taobao.com/search?q=%E6%97%B6%E5%B0%9A%E6%8A%98%E5%8F%A0%E5%BC%8F%E5%A4%B4%E6%88%B4%E8%80%B3%E6%9C%BA&amp;js=1&amp;style=list&amp;stats_click=search_radio_all%3A1&amp;initiative_id=staobaoz_20151211&amp;ie=utf8</v>
      </c>
      <c r="F115" s="4">
        <v>0.0</v>
      </c>
      <c r="G115" s="4">
        <v>0.0</v>
      </c>
      <c r="H115" s="1" t="s">
        <v>366</v>
      </c>
      <c r="I115" s="4">
        <v>0.0</v>
      </c>
      <c r="J115" s="4">
        <v>150.0</v>
      </c>
      <c r="K115" s="1" t="s">
        <v>363</v>
      </c>
      <c r="L115" s="1" t="s">
        <v>32</v>
      </c>
      <c r="M115" s="2"/>
      <c r="N115" s="2"/>
    </row>
    <row r="116" ht="15.75" customHeight="1">
      <c r="A116" s="1" t="s">
        <v>367</v>
      </c>
      <c r="B116" s="1" t="s">
        <v>360</v>
      </c>
      <c r="C116" s="3" t="str">
        <f>HYPERLINK("http://world.taobao.com/item/522606643900.htm#detail","http://world.taobao.com/item/522606643900.htm#detail")</f>
        <v>http://world.taobao.com/item/522606643900.htm#detail</v>
      </c>
      <c r="D116" s="1" t="s">
        <v>368</v>
      </c>
      <c r="E116" s="3" t="str">
        <f>HYPERLINK("https://s.taobao.com/search?q=%E4%BE%BF%E6%90%BA%E5%BC%8F%E8%80%B3%E6%9C%BA&amp;js=1&amp;style=list&amp;stats_click=search_radio_all%3A1&amp;initiative_id=staobaoz_20151211&amp;ie=utf8","https://s.taobao.com/search?q=%E4%BE%BF%E6%90%BA%E5%BC%8F%E8%80%B3%E6%9C%BA&amp;js=1&amp;style=list&amp;stats_click=search_radio_all%3A1&amp;initiative_id=staobaoz_20151211&amp;ie=utf8")</f>
        <v>https://s.taobao.com/search?q=%E4%BE%BF%E6%90%BA%E5%BC%8F%E8%80%B3%E6%9C%BA&amp;js=1&amp;style=list&amp;stats_click=search_radio_all%3A1&amp;initiative_id=staobaoz_20151211&amp;ie=utf8</v>
      </c>
      <c r="F116" s="4">
        <v>0.0</v>
      </c>
      <c r="G116" s="4">
        <v>0.0</v>
      </c>
      <c r="H116" s="1" t="s">
        <v>368</v>
      </c>
      <c r="I116" s="4">
        <v>0.0</v>
      </c>
      <c r="J116" s="4">
        <v>100.0</v>
      </c>
      <c r="K116" s="1" t="s">
        <v>31</v>
      </c>
      <c r="L116" s="2"/>
      <c r="M116" s="2"/>
      <c r="N116" s="2"/>
    </row>
    <row r="117" ht="15.75" customHeight="1">
      <c r="A117" s="1" t="s">
        <v>369</v>
      </c>
      <c r="B117" s="1" t="s">
        <v>370</v>
      </c>
      <c r="C117" s="3" t="str">
        <f>HYPERLINK("https://item.taobao.com/item.htm?spm=a230r.1.14.53.57ZLrH&amp;id=522606643900&amp;ns=1&amp;abbucket=10","https://item.taobao.com/item.htm?spm=a230r.1.14.53.57ZLrH&amp;id=522606643900&amp;ns=1&amp;abbucket=10")</f>
        <v>https://item.taobao.com/item.htm?spm=a230r.1.14.53.57ZLrH&amp;id=522606643900&amp;ns=1&amp;abbucket=10</v>
      </c>
      <c r="D117" s="1" t="s">
        <v>371</v>
      </c>
      <c r="E117" s="3" t="str">
        <f>HYPERLINK("https://s.taobao.com/search?q=%E7%B2%BE%E7%BE%8E%E9%98%B2%E5%B0%98%E5%A1%9E&amp;js=1&amp;style=list&amp;stats_click=search_radio_all%3A1&amp;initiative_id=staobaoz_20151211&amp;ie=utf8&amp;cps=yes&amp;cat=50008090","https://s.taobao.com/search?q=%E7%B2%BE%E7%BE%8E%E9%98%B2%E5%B0%98%E5%A1%9E&amp;js=1&amp;style=list&amp;stats_click=search_radio_all%3A1&amp;initiative_id=staobaoz_20151211&amp;ie=utf8&amp;cps=yes&amp;cat=50008090")</f>
        <v>https://s.taobao.com/search?q=%E7%B2%BE%E7%BE%8E%E9%98%B2%E5%B0%98%E5%A1%9E&amp;js=1&amp;style=list&amp;stats_click=search_radio_all%3A1&amp;initiative_id=staobaoz_20151211&amp;ie=utf8&amp;cps=yes&amp;cat=50008090</v>
      </c>
      <c r="F117" s="4">
        <v>0.0</v>
      </c>
      <c r="G117" s="4">
        <v>0.0</v>
      </c>
      <c r="H117" s="1" t="s">
        <v>372</v>
      </c>
      <c r="I117" s="4">
        <v>0.0</v>
      </c>
      <c r="J117" s="4">
        <v>10.0</v>
      </c>
      <c r="K117" s="1" t="s">
        <v>25</v>
      </c>
      <c r="L117" s="2"/>
      <c r="M117" s="2"/>
      <c r="N117" s="2"/>
    </row>
    <row r="118" ht="15.75" customHeight="1">
      <c r="A118" s="1" t="s">
        <v>373</v>
      </c>
      <c r="B118" s="1" t="s">
        <v>374</v>
      </c>
      <c r="C118" s="3" t="str">
        <f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118" s="1" t="s">
        <v>375</v>
      </c>
      <c r="E118" s="3" t="str">
        <f>HYPERLINK("https://s.taobao.com/search?q=%E9%95%9C%E5%A4%B4%E7%9B%96%E9%98%B2%E4%B8%A2%E7%BB%B3&amp;js=1&amp;style=list&amp;stats_click=search_radio_all%3A1&amp;initiative_id=staobaoz_20151211&amp;ie=utf8&amp;cps=yes&amp;cat=50008090","https://s.taobao.com/search?q=%E9%95%9C%E5%A4%B4%E7%9B%96%E9%98%B2%E4%B8%A2%E7%BB%B3&amp;js=1&amp;style=list&amp;stats_click=search_radio_all%3A1&amp;initiative_id=staobaoz_20151211&amp;ie=utf8&amp;cps=yes&amp;cat=50008090")</f>
        <v>https://s.taobao.com/search?q=%E9%95%9C%E5%A4%B4%E7%9B%96%E9%98%B2%E4%B8%A2%E7%BB%B3&amp;js=1&amp;style=list&amp;stats_click=search_radio_all%3A1&amp;initiative_id=staobaoz_20151211&amp;ie=utf8&amp;cps=yes&amp;cat=50008090</v>
      </c>
      <c r="F118" s="4">
        <v>0.0</v>
      </c>
      <c r="G118" s="4">
        <v>0.0</v>
      </c>
      <c r="H118" s="1" t="s">
        <v>376</v>
      </c>
      <c r="I118" s="4">
        <v>0.0</v>
      </c>
      <c r="J118" s="4">
        <v>5.0</v>
      </c>
      <c r="K118" s="1" t="s">
        <v>31</v>
      </c>
      <c r="L118" s="1" t="s">
        <v>377</v>
      </c>
      <c r="M118" s="2"/>
      <c r="N118" s="2"/>
    </row>
    <row r="119" ht="15.75" customHeight="1">
      <c r="A119" s="1" t="s">
        <v>378</v>
      </c>
      <c r="B119" s="1" t="s">
        <v>374</v>
      </c>
      <c r="C119" s="3" t="str">
        <f>HYPERLINK("http://world.taobao.com/item/35540978058.htm#detail","http://world.taobao.com/item/35540978058.htm#detail")</f>
        <v>http://world.taobao.com/item/35540978058.htm#detail</v>
      </c>
      <c r="D119" s="1" t="s">
        <v>379</v>
      </c>
      <c r="E119" s="3" t="str">
        <f>HYPERLINK("https://s.taobao.com/search?q=%E9%95%9C%E5%A4%B4%E9%98%B2%E4%B8%A2%E6%89%A3&amp;js=1&amp;style=list&amp;stats_click=search_radio_all%3A1&amp;initiative_id=staobaoz_20151211&amp;ie=utf8","https://s.taobao.com/search?q=%E9%95%9C%E5%A4%B4%E9%98%B2%E4%B8%A2%E6%89%A3&amp;js=1&amp;style=list&amp;stats_click=search_radio_all%3A1&amp;initiative_id=staobaoz_20151211&amp;ie=utf8")</f>
        <v>https://s.taobao.com/search?q=%E9%95%9C%E5%A4%B4%E9%98%B2%E4%B8%A2%E6%89%A3&amp;js=1&amp;style=list&amp;stats_click=search_radio_all%3A1&amp;initiative_id=staobaoz_20151211&amp;ie=utf8</v>
      </c>
      <c r="F119" s="4">
        <v>0.0</v>
      </c>
      <c r="G119" s="4">
        <v>0.0</v>
      </c>
      <c r="H119" s="1" t="s">
        <v>379</v>
      </c>
      <c r="I119" s="4">
        <v>0.0</v>
      </c>
      <c r="J119" s="4">
        <v>10.0</v>
      </c>
      <c r="K119" s="1" t="s">
        <v>31</v>
      </c>
      <c r="L119" s="1" t="s">
        <v>47</v>
      </c>
      <c r="M119" s="2"/>
      <c r="N119" s="2"/>
    </row>
    <row r="120" ht="15.75" customHeight="1">
      <c r="A120" s="1" t="s">
        <v>380</v>
      </c>
      <c r="B120" s="1" t="s">
        <v>374</v>
      </c>
      <c r="C120" s="3" t="str">
        <f>HYPERLINK("http://world.taobao.com/item/41802068265.htm#detail","http://world.taobao.com/item/41802068265.htm#detail")</f>
        <v>http://world.taobao.com/item/41802068265.htm#detail</v>
      </c>
      <c r="D120" s="1" t="s">
        <v>381</v>
      </c>
      <c r="E120" s="3" t="str">
        <f>HYPERLINK("https://s.taobao.com/search?q=%E7%9B%B8%E6%9C%BA%E9%95%9C%E5%A4%B4%E6%89%A3&amp;js=1&amp;style=list&amp;stats_click=search_radio_all%3A1&amp;initiative_id=staobaoz_20151211&amp;ie=utf8","https://s.taobao.com/search?q=%E7%9B%B8%E6%9C%BA%E9%95%9C%E5%A4%B4%E6%89%A3&amp;js=1&amp;style=list&amp;stats_click=search_radio_all%3A1&amp;initiative_id=staobaoz_20151211&amp;ie=utf8")</f>
        <v>https://s.taobao.com/search?q=%E7%9B%B8%E6%9C%BA%E9%95%9C%E5%A4%B4%E6%89%A3&amp;js=1&amp;style=list&amp;stats_click=search_radio_all%3A1&amp;initiative_id=staobaoz_20151211&amp;ie=utf8</v>
      </c>
      <c r="F120" s="4">
        <v>0.0</v>
      </c>
      <c r="G120" s="4">
        <v>0.0</v>
      </c>
      <c r="H120" s="1" t="s">
        <v>381</v>
      </c>
      <c r="I120" s="4">
        <v>0.0</v>
      </c>
      <c r="J120" s="4">
        <v>10.0</v>
      </c>
      <c r="K120" s="1" t="s">
        <v>31</v>
      </c>
      <c r="L120" s="1" t="s">
        <v>382</v>
      </c>
      <c r="M120" s="2"/>
      <c r="N120" s="2"/>
    </row>
    <row r="121" ht="15.75" customHeight="1">
      <c r="A121" s="1" t="s">
        <v>383</v>
      </c>
      <c r="B121" s="1" t="s">
        <v>384</v>
      </c>
      <c r="C121" s="3" t="str">
        <f>HYPERLINK("http://world.taobao.com/item/44419589190.htm#detail","http://world.taobao.com/item/44419589190.htm#detail")</f>
        <v>http://world.taobao.com/item/44419589190.htm#detail</v>
      </c>
      <c r="D121" s="1" t="s">
        <v>385</v>
      </c>
      <c r="E121" s="3" t="str">
        <f>HYPERLINK("https://s.taobao.com/search?q=%E4%B8%93%E7%94%A8%E9%87%91%E5%88%9A%E9%98%B2%E6%8A%A4%E5%B1%8F&amp;js=1&amp;style=list&amp;stats_click=search_radio_all%3A1&amp;initiative_id=staobaoz_20151211&amp;ie=utf8","https://s.taobao.com/search?q=%E4%B8%93%E7%94%A8%E9%87%91%E5%88%9A%E9%98%B2%E6%8A%A4%E5%B1%8F&amp;js=1&amp;style=list&amp;stats_click=search_radio_all%3A1&amp;initiative_id=staobaoz_20151211&amp;ie=utf8")</f>
        <v>https://s.taobao.com/search?q=%E4%B8%93%E7%94%A8%E9%87%91%E5%88%9A%E9%98%B2%E6%8A%A4%E5%B1%8F&amp;js=1&amp;style=list&amp;stats_click=search_radio_all%3A1&amp;initiative_id=staobaoz_20151211&amp;ie=utf8</v>
      </c>
      <c r="F121" s="4">
        <v>0.0</v>
      </c>
      <c r="G121" s="4">
        <v>0.0</v>
      </c>
      <c r="H121" s="1" t="s">
        <v>386</v>
      </c>
      <c r="I121" s="4">
        <v>0.0</v>
      </c>
      <c r="J121" s="4">
        <v>30.0</v>
      </c>
      <c r="K121" s="2"/>
      <c r="L121" s="2"/>
      <c r="M121" s="2"/>
      <c r="N121" s="2"/>
    </row>
    <row r="122" ht="15.75" customHeight="1">
      <c r="A122" s="1" t="s">
        <v>387</v>
      </c>
      <c r="B122" s="1" t="s">
        <v>384</v>
      </c>
      <c r="C122" s="3" t="str">
        <f>HYPERLINK("http://world.taobao.com/item/24596036343.htm#detail","http://world.taobao.com/item/24596036343.htm#detail")</f>
        <v>http://world.taobao.com/item/24596036343.htm#detail</v>
      </c>
      <c r="D122" s="1" t="s">
        <v>388</v>
      </c>
      <c r="E122" s="3" t="str">
        <f>HYPERLINK("https://s.taobao.com/search?q=%E5%AE%9D%E8%B4%9D+Baby+EOS700D+%E9%98%B2%E6%8A%A4%E5%B1%8F%E9%AB%98%E9%80%8F%E5%85%89%E9%AB%98%E5%BC%BA%E5%BA%A6%E5%85%A8%E9%9D%A2%E9%98%B2%E6%8A%A4&amp;js=1&amp;style=list&amp;stats_click=search_radio_all%3A1&amp;initiative_id=staobaoz_20151211&amp;ie=utf8&amp;cps=yes&amp;cat=50470004","https://s.taobao.com/search?q=%E5%AE%9D%E8%B4%9D+Baby+EOS700D+%E9%98%B2%E6%8A%A4%E5%B1%8F%E9%AB%98%E9%80%8F%E5%85%89%E9%AB%98%E5%BC%BA%E5%BA%A6%E5%85%A8%E9%9D%A2%E9%98%B2%E6%8A%A4&amp;js=1&amp;style=list&amp;stats_click=search_radio_all%3A1&amp;initiative_id=staobaoz_20151211&amp;ie=utf8&amp;cps=yes&amp;cat=50470004")</f>
        <v>https://s.taobao.com/search?q=%E5%AE%9D%E8%B4%9D+Baby+EOS700D+%E9%98%B2%E6%8A%A4%E5%B1%8F%E9%AB%98%E9%80%8F%E5%85%89%E9%AB%98%E5%BC%BA%E5%BA%A6%E5%85%A8%E9%9D%A2%E9%98%B2%E6%8A%A4&amp;js=1&amp;style=list&amp;stats_click=search_radio_all%3A1&amp;initiative_id=staobaoz_20151211&amp;ie=utf8&amp;cps=yes&amp;cat=50470004</v>
      </c>
      <c r="F122" s="4">
        <v>0.0</v>
      </c>
      <c r="G122" s="4">
        <v>0.0</v>
      </c>
      <c r="H122" s="1" t="s">
        <v>389</v>
      </c>
      <c r="I122" s="4">
        <v>0.0</v>
      </c>
      <c r="J122" s="4" t="s">
        <v>358</v>
      </c>
      <c r="K122" s="1" t="s">
        <v>390</v>
      </c>
      <c r="L122" s="1" t="s">
        <v>32</v>
      </c>
      <c r="M122" s="2"/>
      <c r="N122" s="2"/>
    </row>
    <row r="123" ht="15.75" customHeight="1">
      <c r="A123" s="1" t="s">
        <v>391</v>
      </c>
      <c r="B123" s="1" t="s">
        <v>384</v>
      </c>
      <c r="C123" s="3" t="str">
        <f>HYPERLINK("http://world.taobao.com/item/521513506795.htm#detail","http://world.taobao.com/item/521513506795.htm#detail")</f>
        <v>http://world.taobao.com/item/521513506795.htm#detail</v>
      </c>
      <c r="D123" s="1" t="s">
        <v>392</v>
      </c>
      <c r="E123" s="3" t="str">
        <f>HYPERLINK("https://s.taobao.com/search?q=%E6%B6%B2%E6%99%B6%E4%BF%9D%E6%8A%A4%E5%B1%8F&amp;js=1&amp;style=list&amp;stats_click=search_radio_all%3A1&amp;initiative_id=staobaoz_20151211&amp;ie=utf8&amp;cps=yes&amp;cat=50470004","https://s.taobao.com/search?q=%E6%B6%B2%E6%99%B6%E4%BF%9D%E6%8A%A4%E5%B1%8F&amp;js=1&amp;style=list&amp;stats_click=search_radio_all%3A1&amp;initiative_id=staobaoz_20151211&amp;ie=utf8&amp;cps=yes&amp;cat=50470004")</f>
        <v>https://s.taobao.com/search?q=%E6%B6%B2%E6%99%B6%E4%BF%9D%E6%8A%A4%E5%B1%8F&amp;js=1&amp;style=list&amp;stats_click=search_radio_all%3A1&amp;initiative_id=staobaoz_20151211&amp;ie=utf8&amp;cps=yes&amp;cat=50470004</v>
      </c>
      <c r="F123" s="4">
        <v>0.0</v>
      </c>
      <c r="G123" s="4">
        <v>0.0</v>
      </c>
      <c r="H123" s="1" t="s">
        <v>393</v>
      </c>
      <c r="I123" s="4">
        <v>0.0</v>
      </c>
      <c r="J123" s="4">
        <v>20.0</v>
      </c>
      <c r="K123" s="1" t="s">
        <v>31</v>
      </c>
      <c r="L123" s="1" t="s">
        <v>47</v>
      </c>
      <c r="M123" s="2"/>
      <c r="N123" s="2"/>
    </row>
    <row r="124" ht="15.75" customHeight="1">
      <c r="A124" s="1" t="s">
        <v>394</v>
      </c>
      <c r="B124" s="1" t="s">
        <v>384</v>
      </c>
      <c r="C124" s="3" t="str">
        <f>HYPERLINK("http://world.taobao.com/item/41802068265.htm#detail","http://world.taobao.com/item/41802068265.htm#detail")</f>
        <v>http://world.taobao.com/item/41802068265.htm#detail</v>
      </c>
      <c r="D124" s="1" t="s">
        <v>395</v>
      </c>
      <c r="E124" s="3" t="str">
        <f>HYPERLINK("https://s.taobao.com/search?q=%E9%98%B2%E7%88%86%E9%87%91%E5%88%9A%E8%B4%B4&amp;js=1&amp;style=list&amp;stats_click=search_radio_all%3A1&amp;initiative_id=staobaoz_20151211&amp;ie=utf8&amp;cps=yes&amp;cat=50470004","https://s.taobao.com/search?q=%E9%98%B2%E7%88%86%E9%87%91%E5%88%9A%E8%B4%B4&amp;js=1&amp;style=list&amp;stats_click=search_radio_all%3A1&amp;initiative_id=staobaoz_20151211&amp;ie=utf8&amp;cps=yes&amp;cat=50470004")</f>
        <v>https://s.taobao.com/search?q=%E9%98%B2%E7%88%86%E9%87%91%E5%88%9A%E8%B4%B4&amp;js=1&amp;style=list&amp;stats_click=search_radio_all%3A1&amp;initiative_id=staobaoz_20151211&amp;ie=utf8&amp;cps=yes&amp;cat=50470004</v>
      </c>
      <c r="F124" s="4">
        <v>0.0</v>
      </c>
      <c r="G124" s="4">
        <v>0.0</v>
      </c>
      <c r="H124" s="1" t="s">
        <v>396</v>
      </c>
      <c r="I124" s="4">
        <v>0.0</v>
      </c>
      <c r="J124" s="4">
        <v>25.0</v>
      </c>
      <c r="K124" s="1" t="s">
        <v>31</v>
      </c>
      <c r="L124" s="1" t="s">
        <v>382</v>
      </c>
      <c r="M124" s="2"/>
      <c r="N124" s="2"/>
    </row>
    <row r="125" ht="15.75" customHeight="1">
      <c r="A125" s="1" t="s">
        <v>397</v>
      </c>
      <c r="B125" s="1" t="s">
        <v>398</v>
      </c>
      <c r="C125" s="3" t="str">
        <f>HYPERLINK("http://world.tmall.com/item/45837345735.htm#detail?sku_properties=5919063:6536025","http://world.tmall.com/item/45837345735.htm#detail?sku_properties=5919063:6536025")</f>
        <v>http://world.tmall.com/item/45837345735.htm#detail?sku_properties=5919063:6536025</v>
      </c>
      <c r="D125" s="1" t="s">
        <v>399</v>
      </c>
      <c r="E125" s="2"/>
      <c r="F125" s="4">
        <v>0.0</v>
      </c>
      <c r="G125" s="4">
        <v>0.0</v>
      </c>
      <c r="H125" s="1" t="s">
        <v>399</v>
      </c>
      <c r="I125" s="4">
        <v>0.0</v>
      </c>
      <c r="J125" s="2"/>
      <c r="K125" s="2"/>
      <c r="L125" s="2"/>
      <c r="M125" s="2"/>
      <c r="N125" s="2"/>
    </row>
    <row r="126" ht="15.75" customHeight="1">
      <c r="A126" s="1" t="s">
        <v>400</v>
      </c>
      <c r="B126" s="1" t="s">
        <v>398</v>
      </c>
      <c r="C126" s="3" t="str">
        <f>HYPERLINK("https://item.taobao.com/item.htm?spm=a230r.1.14.53.57ZLrH&amp;id=522606643900&amp;ns=1&amp;abbucket=12","https://item.taobao.com/item.htm?spm=a230r.1.14.53.57ZLrH&amp;id=522606643900&amp;ns=1&amp;abbucket=12")</f>
        <v>https://item.taobao.com/item.htm?spm=a230r.1.14.53.57ZLrH&amp;id=522606643900&amp;ns=1&amp;abbucket=12</v>
      </c>
      <c r="D126" s="1" t="s">
        <v>401</v>
      </c>
      <c r="E126" s="2"/>
      <c r="F126" s="4">
        <v>0.0</v>
      </c>
      <c r="G126" s="4">
        <v>0.0</v>
      </c>
      <c r="H126" s="1" t="s">
        <v>401</v>
      </c>
      <c r="I126" s="4">
        <v>0.0</v>
      </c>
      <c r="J126" s="2"/>
      <c r="K126" s="1" t="s">
        <v>25</v>
      </c>
      <c r="L126" s="2"/>
      <c r="M126" s="2"/>
      <c r="N126" s="2"/>
    </row>
    <row r="127" ht="15.75" customHeight="1">
      <c r="A127" s="1" t="s">
        <v>402</v>
      </c>
      <c r="B127" s="1" t="s">
        <v>403</v>
      </c>
      <c r="C127" s="3" t="str">
        <f t="shared" ref="C127:C128" si="13">HYPERLINK("https://detail.tmall.com/item.htm?spm=a230r.1.14.3.57ZLrH&amp;id=45126747218&amp;cm_id=140105335569ed55e27b&amp;abbucket=5&amp;sku_properties=5919063:6536031","https://detail.tmall.com/item.htm?spm=a230r.1.14.3.57ZLrH&amp;id=45126747218&amp;cm_id=140105335569ed55e27b&amp;abbucket=5&amp;sku_properties=5919063:6536031")</f>
        <v>https://detail.tmall.com/item.htm?spm=a230r.1.14.3.57ZLrH&amp;id=45126747218&amp;cm_id=140105335569ed55e27b&amp;abbucket=5&amp;sku_properties=5919063:6536031</v>
      </c>
      <c r="D127" s="1" t="s">
        <v>404</v>
      </c>
      <c r="E127" s="2"/>
      <c r="F127" s="4">
        <v>0.0</v>
      </c>
      <c r="G127" s="4">
        <v>0.0</v>
      </c>
      <c r="H127" s="1" t="s">
        <v>404</v>
      </c>
      <c r="I127" s="4">
        <v>0.0</v>
      </c>
      <c r="J127" s="2"/>
      <c r="K127" s="2"/>
      <c r="L127" s="1" t="s">
        <v>303</v>
      </c>
      <c r="M127" s="2"/>
      <c r="N127" s="2"/>
    </row>
    <row r="128" ht="15.75" customHeight="1">
      <c r="A128" s="1" t="s">
        <v>405</v>
      </c>
      <c r="B128" s="1" t="s">
        <v>403</v>
      </c>
      <c r="C128" s="3" t="str">
        <f t="shared" si="13"/>
        <v>https://detail.tmall.com/item.htm?spm=a230r.1.14.3.57ZLrH&amp;id=45126747218&amp;cm_id=140105335569ed55e27b&amp;abbucket=5&amp;sku_properties=5919063:6536031</v>
      </c>
      <c r="D128" s="1" t="s">
        <v>406</v>
      </c>
      <c r="E128" s="2"/>
      <c r="F128" s="4">
        <v>0.0</v>
      </c>
      <c r="G128" s="4">
        <v>0.0</v>
      </c>
      <c r="H128" s="1" t="s">
        <v>406</v>
      </c>
      <c r="I128" s="4">
        <v>0.0</v>
      </c>
      <c r="J128" s="2"/>
      <c r="K128" s="2"/>
      <c r="L128" s="1" t="s">
        <v>303</v>
      </c>
      <c r="M128" s="2"/>
      <c r="N128" s="2"/>
    </row>
    <row r="129" ht="15.75" customHeight="1">
      <c r="A129" s="1" t="s">
        <v>407</v>
      </c>
      <c r="B129" s="1" t="s">
        <v>403</v>
      </c>
      <c r="C129" s="3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129" s="1" t="s">
        <v>408</v>
      </c>
      <c r="E129" s="2"/>
      <c r="F129" s="4">
        <v>0.0</v>
      </c>
      <c r="G129" s="4">
        <v>0.0</v>
      </c>
      <c r="H129" s="1" t="s">
        <v>408</v>
      </c>
      <c r="I129" s="4">
        <v>0.0</v>
      </c>
      <c r="J129" s="2"/>
      <c r="K129" s="1" t="s">
        <v>31</v>
      </c>
      <c r="L129" s="1" t="s">
        <v>47</v>
      </c>
      <c r="M129" s="2"/>
      <c r="N129" s="2"/>
    </row>
    <row r="130" ht="15.75" customHeight="1">
      <c r="A130" s="1" t="s">
        <v>409</v>
      </c>
      <c r="B130" s="1" t="s">
        <v>403</v>
      </c>
      <c r="C130" s="3" t="str">
        <f>HYPERLINK("https://detail.tmall.com/item.htm?spm=a1z10.1-b.w10601359-11969790723.1.KR68bi&amp;id=520962998732&amp;rn=d16a81a2eab52b2551f11b5143fb1053&amp;abbucket=14&amp;sku_properties=5919063:6536025&amp;scene=taobao_shop","https://detail.tmall.com/item.htm?spm=a1z10.1-b.w10601359-11969790723.1.KR68bi&amp;id=520962998732&amp;rn=d16a81a2eab52b2551f11b5143fb1053&amp;abbucket=14&amp;sku_properties=5919063:6536025&amp;scene=taobao_shop")</f>
        <v>https://detail.tmall.com/item.htm?spm=a1z10.1-b.w10601359-11969790723.1.KR68bi&amp;id=520962998732&amp;rn=d16a81a2eab52b2551f11b5143fb1053&amp;abbucket=14&amp;sku_properties=5919063:6536025&amp;scene=taobao_shop</v>
      </c>
      <c r="D130" s="1" t="s">
        <v>410</v>
      </c>
      <c r="E130" s="2"/>
      <c r="F130" s="4">
        <v>0.0</v>
      </c>
      <c r="G130" s="4">
        <v>0.0</v>
      </c>
      <c r="H130" s="1" t="s">
        <v>410</v>
      </c>
      <c r="I130" s="4">
        <v>0.0</v>
      </c>
      <c r="J130" s="2"/>
      <c r="K130" s="1" t="s">
        <v>31</v>
      </c>
      <c r="L130" s="2"/>
      <c r="M130" s="2"/>
      <c r="N130" s="2"/>
    </row>
    <row r="131" ht="15.75" customHeight="1">
      <c r="A131" s="1" t="s">
        <v>411</v>
      </c>
      <c r="B131" s="1" t="s">
        <v>403</v>
      </c>
      <c r="C131" s="3" t="str">
        <f>HYPERLINK("http://world.tmall.com/item/523785599849.htm#detail","http://world.tmall.com/item/523785599849.htm#detail")</f>
        <v>http://world.tmall.com/item/523785599849.htm#detail</v>
      </c>
      <c r="D131" s="1" t="s">
        <v>412</v>
      </c>
      <c r="E131" s="2"/>
      <c r="F131" s="4">
        <v>0.0</v>
      </c>
      <c r="G131" s="4">
        <v>0.0</v>
      </c>
      <c r="H131" s="16" t="s">
        <v>412</v>
      </c>
      <c r="I131" s="4">
        <v>0.0</v>
      </c>
      <c r="J131" s="2"/>
      <c r="K131" s="1" t="s">
        <v>219</v>
      </c>
      <c r="L131" s="1" t="s">
        <v>303</v>
      </c>
      <c r="M131" s="2"/>
      <c r="N131" s="2"/>
    </row>
    <row r="132" ht="15.75" customHeight="1">
      <c r="A132" s="1" t="s">
        <v>413</v>
      </c>
      <c r="B132" s="1" t="s">
        <v>403</v>
      </c>
      <c r="C132" s="3" t="str">
        <f>HYPERLINK("http://world.taobao.com/item/44419589190.htm#detail","http://world.taobao.com/item/44419589190.htm#detail")</f>
        <v>http://world.taobao.com/item/44419589190.htm#detail</v>
      </c>
      <c r="D132" s="1" t="s">
        <v>414</v>
      </c>
      <c r="E132" s="2"/>
      <c r="F132" s="4">
        <v>0.0</v>
      </c>
      <c r="G132" s="4">
        <v>0.0</v>
      </c>
      <c r="H132" s="1" t="s">
        <v>414</v>
      </c>
      <c r="I132" s="4">
        <v>0.0</v>
      </c>
      <c r="J132" s="2"/>
      <c r="K132" s="2"/>
      <c r="L132" s="2"/>
      <c r="M132" s="2"/>
      <c r="N132" s="2"/>
    </row>
    <row r="133" ht="15.75" customHeight="1">
      <c r="A133" s="1" t="s">
        <v>415</v>
      </c>
      <c r="B133" s="1" t="s">
        <v>403</v>
      </c>
      <c r="C133" s="3" t="str">
        <f>HYPERLINK("https://detail.tmall.com/item.htm?spm=a230r.1.14.3.57ZLrH&amp;id=45126747218&amp;cm_id=140105335569ed55e27b&amp;abbucket=5&amp;sku_properties=5919063:6536031","https://detail.tmall.com/item.htm?spm=a230r.1.14.3.57ZLrH&amp;id=45126747218&amp;cm_id=140105335569ed55e27b&amp;abbucket=5&amp;sku_properties=5919063:6536031")</f>
        <v>https://detail.tmall.com/item.htm?spm=a230r.1.14.3.57ZLrH&amp;id=45126747218&amp;cm_id=140105335569ed55e27b&amp;abbucket=5&amp;sku_properties=5919063:6536031</v>
      </c>
      <c r="D133" s="1" t="s">
        <v>416</v>
      </c>
      <c r="E133" s="2"/>
      <c r="F133" s="4">
        <v>0.0</v>
      </c>
      <c r="G133" s="4">
        <v>0.0</v>
      </c>
      <c r="H133" s="1" t="s">
        <v>416</v>
      </c>
      <c r="I133" s="4">
        <v>0.0</v>
      </c>
      <c r="J133" s="2"/>
      <c r="K133" s="2"/>
      <c r="L133" s="1" t="s">
        <v>303</v>
      </c>
      <c r="M133" s="2"/>
      <c r="N133" s="2"/>
    </row>
    <row r="134" ht="15.75" customHeight="1">
      <c r="A134" s="1" t="s">
        <v>417</v>
      </c>
      <c r="B134" s="1" t="s">
        <v>403</v>
      </c>
      <c r="C134" s="3" t="str">
        <f>HYPERLINK("https://item.taobao.com/item.htm?spm=a230r.1.14.49.rC1TEB&amp;id=43474381580&amp;ns=1&amp;abbucket=24","https://item.taobao.com/item.htm?spm=a230r.1.14.49.rC1TEB&amp;id=43474381580&amp;ns=1&amp;abbucket=24")</f>
        <v>https://item.taobao.com/item.htm?spm=a230r.1.14.49.rC1TEB&amp;id=43474381580&amp;ns=1&amp;abbucket=24</v>
      </c>
      <c r="D134" s="1" t="s">
        <v>418</v>
      </c>
      <c r="E134" s="2"/>
      <c r="F134" s="4">
        <v>0.0</v>
      </c>
      <c r="G134" s="4">
        <v>0.0</v>
      </c>
      <c r="H134" s="1" t="s">
        <v>418</v>
      </c>
      <c r="I134" s="4">
        <v>0.0</v>
      </c>
      <c r="J134" s="2"/>
      <c r="K134" s="1" t="s">
        <v>31</v>
      </c>
      <c r="L134" s="1" t="s">
        <v>22</v>
      </c>
      <c r="M134" s="2"/>
      <c r="N134" s="2"/>
    </row>
    <row r="135" ht="15.75" customHeight="1">
      <c r="A135" s="1" t="s">
        <v>419</v>
      </c>
      <c r="B135" s="1" t="s">
        <v>403</v>
      </c>
      <c r="C135" s="3" t="str">
        <f>HYPERLINK("http://world.taobao.com/item/44799639459.htm#detail","http://world.taobao.com/item/44799639459.htm#detail")</f>
        <v>http://world.taobao.com/item/44799639459.htm#detail</v>
      </c>
      <c r="D135" s="1" t="s">
        <v>420</v>
      </c>
      <c r="E135" s="2"/>
      <c r="F135" s="4">
        <v>0.0</v>
      </c>
      <c r="G135" s="4">
        <v>0.0</v>
      </c>
      <c r="H135" s="1" t="s">
        <v>420</v>
      </c>
      <c r="I135" s="4">
        <v>0.0</v>
      </c>
      <c r="J135" s="2"/>
      <c r="K135" s="2"/>
      <c r="L135" s="2"/>
      <c r="M135" s="2"/>
      <c r="N135" s="2"/>
    </row>
    <row r="136" ht="15.75" customHeight="1">
      <c r="A136" s="1" t="s">
        <v>421</v>
      </c>
      <c r="B136" s="1" t="s">
        <v>403</v>
      </c>
      <c r="C136" s="3" t="str">
        <f>HYPERLINK("https://detail.tmall.com/item.htm?spm=a230r.1.14.3.57ZLrH&amp;id=45126747218&amp;cm_id=140105335569ed55e27b&amp;abbucket=5&amp;sku_properties=5919063:6536025","https://detail.tmall.com/item.htm?spm=a230r.1.14.3.57ZLrH&amp;id=45126747218&amp;cm_id=140105335569ed55e27b&amp;abbucket=5&amp;sku_properties=5919063:6536025")</f>
        <v>https://detail.tmall.com/item.htm?spm=a230r.1.14.3.57ZLrH&amp;id=45126747218&amp;cm_id=140105335569ed55e27b&amp;abbucket=5&amp;sku_properties=5919063:6536025</v>
      </c>
      <c r="D136" s="1" t="s">
        <v>422</v>
      </c>
      <c r="E136" s="2"/>
      <c r="F136" s="4">
        <v>0.0</v>
      </c>
      <c r="G136" s="4">
        <v>0.0</v>
      </c>
      <c r="H136" s="1" t="s">
        <v>422</v>
      </c>
      <c r="I136" s="4">
        <v>0.0</v>
      </c>
      <c r="J136" s="2"/>
      <c r="K136" s="2"/>
      <c r="L136" s="1" t="s">
        <v>303</v>
      </c>
      <c r="M136" s="2"/>
      <c r="N136" s="2"/>
    </row>
    <row r="137" ht="15.75" customHeight="1">
      <c r="A137" s="1" t="s">
        <v>423</v>
      </c>
      <c r="B137" s="1" t="s">
        <v>403</v>
      </c>
      <c r="C137" s="3" t="str">
        <f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137" s="1" t="s">
        <v>424</v>
      </c>
      <c r="E137" s="2"/>
      <c r="F137" s="4">
        <v>0.0</v>
      </c>
      <c r="G137" s="4">
        <v>0.0</v>
      </c>
      <c r="H137" s="1" t="s">
        <v>424</v>
      </c>
      <c r="I137" s="4">
        <v>0.0</v>
      </c>
      <c r="J137" s="2"/>
      <c r="K137" s="1" t="s">
        <v>31</v>
      </c>
      <c r="L137" s="1" t="s">
        <v>377</v>
      </c>
      <c r="M137" s="2"/>
      <c r="N137" s="2"/>
    </row>
    <row r="138" ht="15.75" customHeight="1">
      <c r="A138" s="1" t="s">
        <v>425</v>
      </c>
      <c r="B138" s="1" t="s">
        <v>403</v>
      </c>
      <c r="C138" s="3" t="str">
        <f>HYPERLINK("http://world.taobao.com/item/41599133465.htm#detail","http://world.taobao.com/item/41599133465.htm#detail")</f>
        <v>http://world.taobao.com/item/41599133465.htm#detail</v>
      </c>
      <c r="D138" s="1" t="s">
        <v>426</v>
      </c>
      <c r="E138" s="2"/>
      <c r="F138" s="4">
        <v>0.0</v>
      </c>
      <c r="G138" s="4">
        <v>0.0</v>
      </c>
      <c r="H138" s="1" t="s">
        <v>426</v>
      </c>
      <c r="I138" s="4">
        <v>0.0</v>
      </c>
      <c r="J138" s="2"/>
      <c r="K138" s="1" t="s">
        <v>31</v>
      </c>
      <c r="L138" s="1" t="s">
        <v>47</v>
      </c>
      <c r="M138" s="2"/>
      <c r="N138" s="2"/>
    </row>
    <row r="139" ht="15.75" customHeight="1">
      <c r="A139" s="1" t="s">
        <v>427</v>
      </c>
      <c r="B139" s="1" t="s">
        <v>403</v>
      </c>
      <c r="C139" s="3" t="str">
        <f>HYPERLINK("https://detail.tmall.com/item.htm?spm=a230r.1.14.3.57ZLrH&amp;id=45126747218&amp;cm_id=140105335569ed55e27b&amp;abbucket=5&amp;sku_properties=5919063:6536030","https://detail.tmall.com/item.htm?spm=a230r.1.14.3.57ZLrH&amp;id=45126747218&amp;cm_id=140105335569ed55e27b&amp;abbucket=5&amp;sku_properties=5919063:6536030")</f>
        <v>https://detail.tmall.com/item.htm?spm=a230r.1.14.3.57ZLrH&amp;id=45126747218&amp;cm_id=140105335569ed55e27b&amp;abbucket=5&amp;sku_properties=5919063:6536030</v>
      </c>
      <c r="D139" s="1" t="s">
        <v>428</v>
      </c>
      <c r="E139" s="2"/>
      <c r="F139" s="4">
        <v>0.0</v>
      </c>
      <c r="G139" s="4">
        <v>0.0</v>
      </c>
      <c r="H139" s="1" t="s">
        <v>428</v>
      </c>
      <c r="I139" s="4">
        <v>0.0</v>
      </c>
      <c r="J139" s="2"/>
      <c r="K139" s="2"/>
      <c r="L139" s="1" t="s">
        <v>303</v>
      </c>
      <c r="M139" s="2"/>
      <c r="N139" s="2"/>
    </row>
    <row r="140" ht="15.75" customHeight="1">
      <c r="A140" s="1" t="s">
        <v>429</v>
      </c>
      <c r="B140" s="1" t="s">
        <v>403</v>
      </c>
      <c r="C140" s="3" t="str">
        <f>HYPERLINK("http://world.taobao.com/item/37443266749.htm#detail","http://world.taobao.com/item/37443266749.htm#detail")</f>
        <v>http://world.taobao.com/item/37443266749.htm#detail</v>
      </c>
      <c r="D140" s="1" t="s">
        <v>430</v>
      </c>
      <c r="E140" s="2"/>
      <c r="F140" s="4">
        <v>0.0</v>
      </c>
      <c r="G140" s="4">
        <v>0.0</v>
      </c>
      <c r="H140" s="1" t="s">
        <v>430</v>
      </c>
      <c r="I140" s="4">
        <v>0.0</v>
      </c>
      <c r="J140" s="2"/>
      <c r="K140" s="2"/>
      <c r="L140" s="1" t="s">
        <v>431</v>
      </c>
      <c r="M140" s="2"/>
      <c r="N140" s="2"/>
    </row>
    <row r="141" ht="15.75" customHeight="1">
      <c r="A141" s="1" t="s">
        <v>432</v>
      </c>
      <c r="B141" s="1" t="s">
        <v>403</v>
      </c>
      <c r="C141" s="3" t="str">
        <f t="shared" ref="C141:C142" si="14">HYPERLINK("http://world.taobao.com/item/521513506795.htm#detail","http://world.taobao.com/item/521513506795.htm#detail")</f>
        <v>http://world.taobao.com/item/521513506795.htm#detail</v>
      </c>
      <c r="D141" s="1" t="s">
        <v>433</v>
      </c>
      <c r="E141" s="2"/>
      <c r="F141" s="4">
        <v>0.0</v>
      </c>
      <c r="G141" s="4">
        <v>0.0</v>
      </c>
      <c r="H141" s="1" t="s">
        <v>433</v>
      </c>
      <c r="I141" s="4">
        <v>0.0</v>
      </c>
      <c r="J141" s="2"/>
      <c r="K141" s="1" t="s">
        <v>31</v>
      </c>
      <c r="L141" s="1" t="s">
        <v>47</v>
      </c>
      <c r="M141" s="2"/>
      <c r="N141" s="2"/>
    </row>
    <row r="142" ht="15.75" customHeight="1">
      <c r="A142" s="1" t="s">
        <v>434</v>
      </c>
      <c r="B142" s="1" t="s">
        <v>403</v>
      </c>
      <c r="C142" s="3" t="str">
        <f t="shared" si="14"/>
        <v>http://world.taobao.com/item/521513506795.htm#detail</v>
      </c>
      <c r="D142" s="1" t="s">
        <v>435</v>
      </c>
      <c r="E142" s="2"/>
      <c r="F142" s="4">
        <v>0.0</v>
      </c>
      <c r="G142" s="4">
        <v>0.0</v>
      </c>
      <c r="H142" s="1" t="s">
        <v>435</v>
      </c>
      <c r="I142" s="4">
        <v>0.0</v>
      </c>
      <c r="J142" s="2"/>
      <c r="K142" s="1" t="s">
        <v>31</v>
      </c>
      <c r="L142" s="1" t="s">
        <v>47</v>
      </c>
      <c r="M142" s="2"/>
      <c r="N142" s="2"/>
    </row>
    <row r="143" ht="15.75" customHeight="1">
      <c r="A143" s="1" t="s">
        <v>436</v>
      </c>
      <c r="B143" s="1" t="s">
        <v>403</v>
      </c>
      <c r="C143" s="3" t="str">
        <f>HYPERLINK("http://world.taobao.com/item/23896264169.htm#detail","http://world.taobao.com/item/23896264169.htm#detail")</f>
        <v>http://world.taobao.com/item/23896264169.htm#detail</v>
      </c>
      <c r="D143" s="1" t="s">
        <v>437</v>
      </c>
      <c r="E143" s="2"/>
      <c r="F143" s="4">
        <v>0.0</v>
      </c>
      <c r="G143" s="4">
        <v>0.0</v>
      </c>
      <c r="H143" s="1" t="s">
        <v>437</v>
      </c>
      <c r="I143" s="4">
        <v>0.0</v>
      </c>
      <c r="J143" s="2"/>
      <c r="K143" s="2"/>
      <c r="L143" s="1" t="s">
        <v>223</v>
      </c>
      <c r="M143" s="2"/>
      <c r="N143" s="2"/>
    </row>
    <row r="144" ht="15.75" customHeight="1">
      <c r="A144" s="1" t="s">
        <v>438</v>
      </c>
      <c r="B144" s="1" t="s">
        <v>403</v>
      </c>
      <c r="C144" s="3" t="str">
        <f>HYPERLINK("http://world.taobao.com/item/40148868087.htm#detail","http://world.taobao.com/item/40148868087.htm#detail")</f>
        <v>http://world.taobao.com/item/40148868087.htm#detail</v>
      </c>
      <c r="D144" s="1" t="s">
        <v>439</v>
      </c>
      <c r="E144" s="2"/>
      <c r="F144" s="4">
        <v>0.0</v>
      </c>
      <c r="G144" s="4">
        <v>0.0</v>
      </c>
      <c r="H144" s="1" t="s">
        <v>439</v>
      </c>
      <c r="I144" s="4">
        <v>0.0</v>
      </c>
      <c r="J144" s="2"/>
      <c r="K144" s="2"/>
      <c r="L144" s="1" t="s">
        <v>223</v>
      </c>
      <c r="M144" s="2"/>
      <c r="N144" s="2"/>
    </row>
    <row r="145" ht="15.75" customHeight="1">
      <c r="A145" s="1" t="s">
        <v>440</v>
      </c>
      <c r="B145" s="1" t="s">
        <v>403</v>
      </c>
      <c r="C145" s="5" t="str">
        <f>HYPERLINK("http://world.taobao.com/item/16831203027.htm#detail","http://world.taobao.com/item/16831203027.htm#detail")</f>
        <v>http://world.taobao.com/item/16831203027.htm#detail</v>
      </c>
      <c r="D145" s="1" t="s">
        <v>441</v>
      </c>
      <c r="E145" s="2"/>
      <c r="F145" s="4">
        <v>0.0</v>
      </c>
      <c r="G145" s="4">
        <v>0.0</v>
      </c>
      <c r="H145" s="1" t="s">
        <v>441</v>
      </c>
      <c r="I145" s="4">
        <v>0.0</v>
      </c>
      <c r="J145" s="2"/>
      <c r="K145" s="1" t="s">
        <v>31</v>
      </c>
      <c r="L145" s="1" t="s">
        <v>47</v>
      </c>
      <c r="M145" s="2"/>
      <c r="N145" s="2"/>
    </row>
    <row r="146" ht="15.75" customHeight="1">
      <c r="A146" s="1" t="s">
        <v>442</v>
      </c>
      <c r="B146" s="1" t="s">
        <v>403</v>
      </c>
      <c r="C146" s="3" t="str">
        <f>HYPERLINK("http://world.tmall.com/item/44231886556.htm#detail?sku_properties=5919063:6536025","http://world.tmall.com/item/44231886556.htm#detail?sku_properties=5919063:6536025")</f>
        <v>http://world.tmall.com/item/44231886556.htm#detail?sku_properties=5919063:6536025</v>
      </c>
      <c r="D146" s="1" t="s">
        <v>443</v>
      </c>
      <c r="E146" s="2"/>
      <c r="F146" s="4">
        <v>0.0</v>
      </c>
      <c r="G146" s="4">
        <v>0.0</v>
      </c>
      <c r="H146" s="1" t="s">
        <v>443</v>
      </c>
      <c r="I146" s="4">
        <v>0.0</v>
      </c>
      <c r="J146" s="2"/>
      <c r="K146" s="1" t="s">
        <v>31</v>
      </c>
      <c r="L146" s="1" t="s">
        <v>47</v>
      </c>
      <c r="M146" s="2"/>
      <c r="N146" s="2"/>
    </row>
    <row r="147" ht="15.75" customHeight="1">
      <c r="A147" s="1" t="s">
        <v>444</v>
      </c>
      <c r="B147" s="1" t="s">
        <v>445</v>
      </c>
      <c r="C147" s="3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147" s="1" t="s">
        <v>445</v>
      </c>
      <c r="E147" s="3" t="str">
        <f>HYPERLINK("https://s.taobao.com/search?q=%E6%98%9F%E5%85%89%E9%95%9C&amp;js=1&amp;style=list&amp;stats_click=search_radio_all%3A1&amp;initiative_id=staobaoz_20151211&amp;ie=utf8&amp;cps=yes&amp;cat=14","https://s.taobao.com/search?q=%E6%98%9F%E5%85%89%E9%95%9C&amp;js=1&amp;style=list&amp;stats_click=search_radio_all%3A1&amp;initiative_id=staobaoz_20151211&amp;ie=utf8&amp;cps=yes&amp;cat=14")</f>
        <v>https://s.taobao.com/search?q=%E6%98%9F%E5%85%89%E9%95%9C&amp;js=1&amp;style=list&amp;stats_click=search_radio_all%3A1&amp;initiative_id=staobaoz_20151211&amp;ie=utf8&amp;cps=yes&amp;cat=14</v>
      </c>
      <c r="F147" s="4">
        <v>0.0</v>
      </c>
      <c r="G147" s="4">
        <v>0.0</v>
      </c>
      <c r="H147" s="1" t="s">
        <v>445</v>
      </c>
      <c r="I147" s="4">
        <v>0.0</v>
      </c>
      <c r="J147" s="4">
        <v>50.0</v>
      </c>
      <c r="K147" s="2"/>
      <c r="L147" s="2"/>
      <c r="M147" s="2"/>
      <c r="N147" s="2"/>
    </row>
    <row r="148" ht="15.75" customHeight="1">
      <c r="A148" s="1" t="s">
        <v>446</v>
      </c>
      <c r="B148" s="1" t="s">
        <v>445</v>
      </c>
      <c r="C148" s="3" t="str">
        <f>HYPERLINK("https://item.taobao.com/item.htm?spm=a230r.1.14.45.JooTKV&amp;id=42445756648&amp;ns=1&amp;abbucket=2","https://item.taobao.com/item.htm?spm=a230r.1.14.45.JooTKV&amp;id=42445756648&amp;ns=1&amp;abbucket=2")</f>
        <v>https://item.taobao.com/item.htm?spm=a230r.1.14.45.JooTKV&amp;id=42445756648&amp;ns=1&amp;abbucket=2</v>
      </c>
      <c r="D148" s="1" t="s">
        <v>447</v>
      </c>
      <c r="E148" s="3" t="str">
        <f>HYPERLINK("https://s.taobao.com/search?q=%E8%89%BE%E8%92%99%E6%98%9F%E5%85%89%E9%95%9C&amp;js=1&amp;style=list&amp;stats_click=search_radio_all%3A1&amp;initiative_id=staobaoz_20151211&amp;ie=utf8","https://s.taobao.com/search?q=%E8%89%BE%E8%92%99%E6%98%9F%E5%85%89%E9%95%9C&amp;js=1&amp;style=list&amp;stats_click=search_radio_all%3A1&amp;initiative_id=staobaoz_20151211&amp;ie=utf8")</f>
        <v>https://s.taobao.com/search?q=%E8%89%BE%E8%92%99%E6%98%9F%E5%85%89%E9%95%9C&amp;js=1&amp;style=list&amp;stats_click=search_radio_all%3A1&amp;initiative_id=staobaoz_20151211&amp;ie=utf8</v>
      </c>
      <c r="F148" s="4">
        <v>0.0</v>
      </c>
      <c r="G148" s="4">
        <v>0.0</v>
      </c>
      <c r="H148" s="1" t="s">
        <v>448</v>
      </c>
      <c r="I148" s="4">
        <v>1.0</v>
      </c>
      <c r="J148" s="4" t="s">
        <v>358</v>
      </c>
      <c r="K148" s="1" t="s">
        <v>449</v>
      </c>
      <c r="L148" s="1" t="s">
        <v>307</v>
      </c>
      <c r="M148" s="2"/>
      <c r="N148" s="2"/>
    </row>
    <row r="149" ht="15.75" customHeight="1">
      <c r="A149" s="1" t="s">
        <v>450</v>
      </c>
      <c r="B149" s="1" t="s">
        <v>445</v>
      </c>
      <c r="C149" s="3" t="str">
        <f>HYPERLINK("http://world.taobao.com/item/42681494957.htm#detail","http://world.taobao.com/item/42681494957.htm#detail")</f>
        <v>http://world.taobao.com/item/42681494957.htm#detail</v>
      </c>
      <c r="D149" s="1" t="s">
        <v>451</v>
      </c>
      <c r="E149" s="3" t="str">
        <f>HYPERLINK("https://s.taobao.com/search?q=%E5%8D%93%E7%BE%8E8%E7%BA%BF%E6%98%9F%E5%85%89%E9%95%9C&amp;js=1&amp;style=list&amp;stats_click=search_radio_all%3A1&amp;initiative_id=staobaoz_20151211&amp;ie=utf8&amp;cps=yes&amp;cat=50008090","https://s.taobao.com/search?q=%E5%8D%93%E7%BE%8E8%E7%BA%BF%E6%98%9F%E5%85%89%E9%95%9C&amp;js=1&amp;style=list&amp;stats_click=search_radio_all%3A1&amp;initiative_id=staobaoz_20151211&amp;ie=utf8&amp;cps=yes&amp;cat=50008090")</f>
        <v>https://s.taobao.com/search?q=%E5%8D%93%E7%BE%8E8%E7%BA%BF%E6%98%9F%E5%85%89%E9%95%9C&amp;js=1&amp;style=list&amp;stats_click=search_radio_all%3A1&amp;initiative_id=staobaoz_20151211&amp;ie=utf8&amp;cps=yes&amp;cat=50008090</v>
      </c>
      <c r="F149" s="4">
        <v>0.0</v>
      </c>
      <c r="G149" s="4">
        <v>0.0</v>
      </c>
      <c r="H149" s="1" t="s">
        <v>452</v>
      </c>
      <c r="I149" s="4">
        <v>0.0</v>
      </c>
      <c r="J149" s="4">
        <v>30.0</v>
      </c>
      <c r="K149" s="1" t="s">
        <v>453</v>
      </c>
      <c r="L149" s="1" t="s">
        <v>32</v>
      </c>
      <c r="M149" s="2"/>
      <c r="N149" s="2"/>
    </row>
    <row r="150" ht="15.75" customHeight="1">
      <c r="A150" s="1" t="s">
        <v>454</v>
      </c>
      <c r="B150" s="1" t="s">
        <v>445</v>
      </c>
      <c r="C150" s="3" t="str">
        <f>HYPERLINK("http://world.taobao.com/item/43168072227.htm#detail","http://world.taobao.com/item/43168072227.htm#detail")</f>
        <v>http://world.taobao.com/item/43168072227.htm#detail</v>
      </c>
      <c r="D150" s="1" t="s">
        <v>455</v>
      </c>
      <c r="E150" s="3" t="str">
        <f>HYPERLINK("https://s.taobao.com/search?q=%E7%BB%BF%E5%8F%B6%E6%98%9F%E5%85%89%E9%95%9C&amp;js=1&amp;style=list&amp;stats_click=search_radio_all%3A1&amp;initiative_id=staobaoz_20151211&amp;ie=utf8","https://s.taobao.com/search?q=%E7%BB%BF%E5%8F%B6%E6%98%9F%E5%85%89%E9%95%9C&amp;js=1&amp;style=list&amp;stats_click=search_radio_all%3A1&amp;initiative_id=staobaoz_20151211&amp;ie=utf8")</f>
        <v>https://s.taobao.com/search?q=%E7%BB%BF%E5%8F%B6%E6%98%9F%E5%85%89%E9%95%9C&amp;js=1&amp;style=list&amp;stats_click=search_radio_all%3A1&amp;initiative_id=staobaoz_20151211&amp;ie=utf8</v>
      </c>
      <c r="F150" s="4">
        <v>0.0</v>
      </c>
      <c r="G150" s="4">
        <v>0.0</v>
      </c>
      <c r="H150" s="1" t="s">
        <v>456</v>
      </c>
      <c r="I150" s="4">
        <v>0.0</v>
      </c>
      <c r="J150" s="4">
        <v>20.0</v>
      </c>
      <c r="K150" s="1" t="s">
        <v>457</v>
      </c>
      <c r="L150" s="1" t="s">
        <v>287</v>
      </c>
      <c r="M150" s="2"/>
      <c r="N150" s="2"/>
    </row>
    <row r="151" ht="15.75" customHeight="1">
      <c r="A151" s="1" t="s">
        <v>458</v>
      </c>
      <c r="B151" s="1" t="s">
        <v>459</v>
      </c>
      <c r="C151" s="3" t="str">
        <f>HYPERLINK("https://detail.tmall.com/item.htm?spm=a230r.1.14.15.57ZLrH&amp;id=44848285990&amp;cm_id=140105335569ed55e27b&amp;abbucket=5&amp;skuId=82840486712","https://detail.tmall.com/item.htm?spm=a230r.1.14.15.57ZLrH&amp;id=44848285990&amp;cm_id=140105335569ed55e27b&amp;abbucket=5&amp;skuId=82840486712")</f>
        <v>https://detail.tmall.com/item.htm?spm=a230r.1.14.15.57ZLrH&amp;id=44848285990&amp;cm_id=140105335569ed55e27b&amp;abbucket=5&amp;skuId=82840486712</v>
      </c>
      <c r="D151" s="1" t="s">
        <v>460</v>
      </c>
      <c r="E151" s="3" t="str">
        <f>HYPERLINK("https://s.taobao.com/search?q=EOS%E6%95%B0%E7%A0%81%E8%A7%A3%E5%86%B3%E6%96%B9%E6%A1%88%E5%85%89%E7%9B%98&amp;js=1&amp;style=list&amp;stats_click=search_radio_all%3A1&amp;initiative_id=staobaoz_20151211&amp;ie=utf8","https://s.taobao.com/search?q=EOS%E6%95%B0%E7%A0%81%E8%A7%A3%E5%86%B3%E6%96%B9%E6%A1%88%E5%85%89%E7%9B%98&amp;js=1&amp;style=list&amp;stats_click=search_radio_all%3A1&amp;initiative_id=staobaoz_20151211&amp;ie=utf8")</f>
        <v>https://s.taobao.com/search?q=EOS%E6%95%B0%E7%A0%81%E8%A7%A3%E5%86%B3%E6%96%B9%E6%A1%88%E5%85%89%E7%9B%98&amp;js=1&amp;style=list&amp;stats_click=search_radio_all%3A1&amp;initiative_id=staobaoz_20151211&amp;ie=utf8</v>
      </c>
      <c r="F151" s="4">
        <v>0.0</v>
      </c>
      <c r="G151" s="4">
        <v>0.0</v>
      </c>
      <c r="H151" s="2"/>
      <c r="I151" s="4">
        <v>0.0</v>
      </c>
      <c r="J151" s="2"/>
      <c r="K151" s="2"/>
      <c r="L151" s="1" t="s">
        <v>18</v>
      </c>
      <c r="M151" s="2"/>
      <c r="N151" s="2"/>
    </row>
    <row r="152" ht="15.75" customHeight="1">
      <c r="A152" s="1" t="s">
        <v>461</v>
      </c>
      <c r="B152" s="1" t="s">
        <v>462</v>
      </c>
      <c r="C152" s="3" t="str">
        <f>HYPERLINK("https://detail.tmall.com/item.htm?spm=a230r.1.14.3.57ZLrH&amp;id=45126747218&amp;cm_id=140105335569ed55e27b&amp;abbucket=5&amp;sku_properties=5919063:6536025","https://detail.tmall.com/item.htm?spm=a230r.1.14.3.57ZLrH&amp;id=45126747218&amp;cm_id=140105335569ed55e27b&amp;abbucket=5&amp;sku_properties=5919063:6536025")</f>
        <v>https://detail.tmall.com/item.htm?spm=a230r.1.14.3.57ZLrH&amp;id=45126747218&amp;cm_id=140105335569ed55e27b&amp;abbucket=5&amp;sku_properties=5919063:6536025</v>
      </c>
      <c r="D152" s="1" t="s">
        <v>462</v>
      </c>
      <c r="E152" s="3" t="str">
        <f>HYPERLINK("https://s.taobao.com/search?q=%E6%9C%BA%E8%BA%AB%E7%9B%96&amp;js=1&amp;style=list&amp;stats_click=search_radio_all%3A1&amp;initiative_id=staobaoz_20151211&amp;ie=utf8&amp;cps=yes&amp;cat=14","https://s.taobao.com/search?q=%E6%9C%BA%E8%BA%AB%E7%9B%96&amp;js=1&amp;style=list&amp;stats_click=search_radio_all%3A1&amp;initiative_id=staobaoz_20151211&amp;ie=utf8&amp;cps=yes&amp;cat=14")</f>
        <v>https://s.taobao.com/search?q=%E6%9C%BA%E8%BA%AB%E7%9B%96&amp;js=1&amp;style=list&amp;stats_click=search_radio_all%3A1&amp;initiative_id=staobaoz_20151211&amp;ie=utf8&amp;cps=yes&amp;cat=14</v>
      </c>
      <c r="F152" s="4">
        <v>0.0</v>
      </c>
      <c r="G152" s="4">
        <v>0.0</v>
      </c>
      <c r="H152" s="1" t="s">
        <v>463</v>
      </c>
      <c r="I152" s="4">
        <v>0.0</v>
      </c>
      <c r="J152" s="4">
        <v>10.0</v>
      </c>
      <c r="K152" s="2"/>
      <c r="L152" s="1" t="s">
        <v>303</v>
      </c>
      <c r="M152" s="2"/>
      <c r="N152" s="2"/>
    </row>
    <row r="153" ht="15.75" customHeight="1">
      <c r="A153" s="1" t="s">
        <v>464</v>
      </c>
      <c r="B153" s="1" t="s">
        <v>465</v>
      </c>
      <c r="C153" s="3" t="str">
        <f t="shared" ref="C153:C154" si="15"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153" s="1" t="s">
        <v>466</v>
      </c>
      <c r="E153" s="3" t="str">
        <f>HYPERLINK("https://s.taobao.com/search?q=%E4%BB%B7%E5%80%BC100%E5%85%83%EF%BC%88600%E5%88%86%E9%92%9F%EF%BC%89%E5%BE%AE%E4%BC%9A%E8%AF%9D%E8%B4%B9&amp;js=1&amp;style=list&amp;stats_click=search_radio_all%3A1&amp;initiative_id=staobaoz_20151211&amp;ie=utf8","https://s.taobao.com/search?q=%E4%BB%B7%E5%80%BC100%E5%85%83%EF%BC%88600%E5%88%86%E9%92%9F%EF%BC%89%E5%BE%AE%E4%BC%9A%E8%AF%9D%E8%B4%B9&amp;js=1&amp;style=list&amp;stats_click=search_radio_all%3A1&amp;initiative_id=staobaoz_20151211&amp;ie=utf8")</f>
        <v>https://s.taobao.com/search?q=%E4%BB%B7%E5%80%BC100%E5%85%83%EF%BC%88600%E5%88%86%E9%92%9F%EF%BC%89%E5%BE%AE%E4%BC%9A%E8%AF%9D%E8%B4%B9&amp;js=1&amp;style=list&amp;stats_click=search_radio_all%3A1&amp;initiative_id=staobaoz_20151211&amp;ie=utf8</v>
      </c>
      <c r="F153" s="4">
        <v>0.0</v>
      </c>
      <c r="G153" s="4">
        <v>0.0</v>
      </c>
      <c r="H153" s="2"/>
      <c r="I153" s="4">
        <v>0.0</v>
      </c>
      <c r="J153" s="2"/>
      <c r="K153" s="1" t="s">
        <v>467</v>
      </c>
      <c r="L153" s="1" t="s">
        <v>468</v>
      </c>
      <c r="N153" s="2"/>
    </row>
    <row r="154" ht="15.75" customHeight="1">
      <c r="A154" s="1" t="s">
        <v>469</v>
      </c>
      <c r="B154" s="1" t="s">
        <v>470</v>
      </c>
      <c r="C154" s="3" t="str">
        <f t="shared" si="15"/>
        <v>https://item.taobao.com/item.htm?spm=a230r.1.14.27.57ZLrH&amp;id=522137161830&amp;ns=1&amp;abbucket=5</v>
      </c>
      <c r="D154" s="1" t="s">
        <v>470</v>
      </c>
      <c r="E154" s="3" t="str">
        <f>HYPERLINK("https://s.taobao.com/search?q=%E4%B8%AD%E7%81%B0%E9%95%9C&amp;js=1&amp;style=list&amp;stats_click=search_radio_all%3A1&amp;initiative_id=staobaoz_20151211&amp;ie=utf8","https://s.taobao.com/search?q=%E4%B8%AD%E7%81%B0%E9%95%9C&amp;js=1&amp;style=list&amp;stats_click=search_radio_all%3A1&amp;initiative_id=staobaoz_20151211&amp;ie=utf8")</f>
        <v>https://s.taobao.com/search?q=%E4%B8%AD%E7%81%B0%E9%95%9C&amp;js=1&amp;style=list&amp;stats_click=search_radio_all%3A1&amp;initiative_id=staobaoz_20151211&amp;ie=utf8</v>
      </c>
      <c r="F154" s="4">
        <v>0.0</v>
      </c>
      <c r="G154" s="4">
        <v>0.0</v>
      </c>
      <c r="H154" s="1" t="s">
        <v>470</v>
      </c>
      <c r="I154" s="4">
        <v>0.0</v>
      </c>
      <c r="J154" s="4">
        <v>100.0</v>
      </c>
      <c r="K154" s="2"/>
      <c r="L154" s="2"/>
      <c r="M154" s="2"/>
      <c r="N154" s="2"/>
    </row>
    <row r="155" ht="15.75" customHeight="1">
      <c r="A155" s="1" t="s">
        <v>471</v>
      </c>
      <c r="B155" s="1" t="s">
        <v>472</v>
      </c>
      <c r="C155" s="3" t="str">
        <f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155" s="1" t="s">
        <v>472</v>
      </c>
      <c r="E155" s="3" t="str">
        <f>HYPERLINK("https://s.taobao.com/search?q=%E9%95%9C%E5%A4%B4%E7%AC%94&amp;js=1&amp;style=list&amp;stats_click=search_radio_all%3A1&amp;initiative_id=staobaoz_20151211&amp;ie=utf8","https://s.taobao.com/search?q=%E9%95%9C%E5%A4%B4%E7%AC%94&amp;js=1&amp;style=list&amp;stats_click=search_radio_all%3A1&amp;initiative_id=staobaoz_20151211&amp;ie=utf8")</f>
        <v>https://s.taobao.com/search?q=%E9%95%9C%E5%A4%B4%E7%AC%94&amp;js=1&amp;style=list&amp;stats_click=search_radio_all%3A1&amp;initiative_id=staobaoz_20151211&amp;ie=utf8</v>
      </c>
      <c r="F155" s="4">
        <v>0.0</v>
      </c>
      <c r="G155" s="4">
        <v>0.0</v>
      </c>
      <c r="H155" s="1" t="s">
        <v>472</v>
      </c>
      <c r="I155" s="4">
        <v>0.0</v>
      </c>
      <c r="J155" s="4">
        <v>20.0</v>
      </c>
      <c r="K155" s="1" t="s">
        <v>31</v>
      </c>
      <c r="L155" s="1" t="s">
        <v>377</v>
      </c>
      <c r="M155" s="2"/>
      <c r="N155" s="2"/>
    </row>
    <row r="156" ht="15.75" customHeight="1">
      <c r="A156" s="1" t="s">
        <v>473</v>
      </c>
      <c r="B156" s="1" t="s">
        <v>472</v>
      </c>
      <c r="C156" s="3" t="str">
        <f>HYPERLINK("http://world.tmall.com/item/44843925113.htm#detail","http://world.tmall.com/item/44843925113.htm#detail")</f>
        <v>http://world.tmall.com/item/44843925113.htm#detail</v>
      </c>
      <c r="D156" s="1" t="s">
        <v>474</v>
      </c>
      <c r="E156" s="3" t="str">
        <f>HYPERLINK("https://s.taobao.com/search?q=nisi%E6%AD%A3%E5%93%81%E8%80%90%E5%8F%B8%E9%95%9C%E5%A4%B4%E7%AC%94&amp;js=1&amp;style=list&amp;stats_click=search_radio_all%3A1&amp;initiative_id=staobaoz_20151211&amp;ie=utf8","https://s.taobao.com/search?q=nisi%E6%AD%A3%E5%93%81%E8%80%90%E5%8F%B8%E9%95%9C%E5%A4%B4%E7%AC%94&amp;js=1&amp;style=list&amp;stats_click=search_radio_all%3A1&amp;initiative_id=staobaoz_20151211&amp;ie=utf8")</f>
        <v>https://s.taobao.com/search?q=nisi%E6%AD%A3%E5%93%81%E8%80%90%E5%8F%B8%E9%95%9C%E5%A4%B4%E7%AC%94&amp;js=1&amp;style=list&amp;stats_click=search_radio_all%3A1&amp;initiative_id=staobaoz_20151211&amp;ie=utf8</v>
      </c>
      <c r="F156" s="4">
        <v>0.0</v>
      </c>
      <c r="G156" s="4">
        <v>0.0</v>
      </c>
      <c r="H156" s="1" t="s">
        <v>475</v>
      </c>
      <c r="I156" s="4">
        <v>0.0</v>
      </c>
      <c r="J156" s="4">
        <v>68.0</v>
      </c>
      <c r="K156" s="1" t="s">
        <v>476</v>
      </c>
      <c r="L156" s="2"/>
      <c r="M156" s="2"/>
      <c r="N156" s="2"/>
    </row>
    <row r="157" ht="15.75" customHeight="1">
      <c r="A157" s="1" t="s">
        <v>477</v>
      </c>
      <c r="B157" s="1" t="s">
        <v>64</v>
      </c>
      <c r="C157" s="3" t="str">
        <f>HYPERLINK("http://world.taobao.com/item/35674260254.htm#detail","http://world.taobao.com/item/35674260254.htm#detail")</f>
        <v>http://world.taobao.com/item/35674260254.htm#detail</v>
      </c>
      <c r="D157" s="1" t="s">
        <v>478</v>
      </c>
      <c r="E157" s="3" t="str">
        <f>HYPERLINK("https://s.taobao.com/search?q=%E6%B8%85%E6%B4%81%E7%AC%94&amp;js=1&amp;style=list&amp;stats_click=search_radio_all%3A1&amp;initiative_id=staobaoz_20151211&amp;ie=utf8&amp;cps=yes&amp;cat=50008090","https://s.taobao.com/search?q=%E6%B8%85%E6%B4%81%E7%AC%94&amp;js=1&amp;style=list&amp;stats_click=search_radio_all%3A1&amp;initiative_id=staobaoz_20151211&amp;ie=utf8&amp;cps=yes&amp;cat=50008090")</f>
        <v>https://s.taobao.com/search?q=%E6%B8%85%E6%B4%81%E7%AC%94&amp;js=1&amp;style=list&amp;stats_click=search_radio_all%3A1&amp;initiative_id=staobaoz_20151211&amp;ie=utf8&amp;cps=yes&amp;cat=50008090</v>
      </c>
      <c r="F157" s="4">
        <v>0.0</v>
      </c>
      <c r="G157" s="4">
        <v>0.0</v>
      </c>
      <c r="H157" s="1" t="s">
        <v>479</v>
      </c>
      <c r="I157" s="4">
        <v>0.0</v>
      </c>
      <c r="J157" s="4">
        <v>25.0</v>
      </c>
      <c r="K157" s="2"/>
      <c r="L157" s="1" t="s">
        <v>223</v>
      </c>
      <c r="M157" s="2"/>
      <c r="N157" s="2"/>
    </row>
    <row r="158" ht="15.75" customHeight="1">
      <c r="A158" s="1" t="s">
        <v>477</v>
      </c>
      <c r="B158" s="1" t="s">
        <v>472</v>
      </c>
      <c r="C158" s="3" t="str">
        <f>HYPERLINK("http://world.taobao.com/item/43859660891.htm#detail","http://world.taobao.com/item/43859660891.htm#detail")</f>
        <v>http://world.taobao.com/item/43859660891.htm#detail</v>
      </c>
      <c r="D158" s="1" t="s">
        <v>480</v>
      </c>
      <c r="E158" s="3" t="str">
        <f>HYPERLINK("https://s.taobao.com/search?q=%E9%AB%98%E7%BA%A7%E6%B8%85%E6%B4%81%E7%AC%94&amp;js=1&amp;style=list&amp;stats_click=search_radio_all%3A1&amp;initiative_id=staobaoz_20151211&amp;ie=utf8","https://s.taobao.com/search?q=%E9%AB%98%E7%BA%A7%E6%B8%85%E6%B4%81%E7%AC%94&amp;js=1&amp;style=list&amp;stats_click=search_radio_all%3A1&amp;initiative_id=staobaoz_20151211&amp;ie=utf8")</f>
        <v>https://s.taobao.com/search?q=%E9%AB%98%E7%BA%A7%E6%B8%85%E6%B4%81%E7%AC%94&amp;js=1&amp;style=list&amp;stats_click=search_radio_all%3A1&amp;initiative_id=staobaoz_20151211&amp;ie=utf8</v>
      </c>
      <c r="F158" s="4">
        <v>0.0</v>
      </c>
      <c r="G158" s="4">
        <v>0.0</v>
      </c>
      <c r="H158" s="1" t="s">
        <v>479</v>
      </c>
      <c r="I158" s="4">
        <v>0.0</v>
      </c>
      <c r="J158" s="4">
        <v>25.0</v>
      </c>
      <c r="K158" s="1" t="s">
        <v>31</v>
      </c>
      <c r="L158" s="1" t="s">
        <v>47</v>
      </c>
      <c r="M158" s="2"/>
      <c r="N158" s="2"/>
    </row>
    <row r="159" ht="15.75" customHeight="1">
      <c r="A159" s="1" t="s">
        <v>481</v>
      </c>
      <c r="B159" s="1" t="s">
        <v>472</v>
      </c>
      <c r="C159" s="3" t="str">
        <f>HYPERLINK("http://world.taobao.com/item/24596036343.htm#detail","http://world.taobao.com/item/24596036343.htm#detail")</f>
        <v>http://world.taobao.com/item/24596036343.htm#detail</v>
      </c>
      <c r="D159" s="1" t="s">
        <v>482</v>
      </c>
      <c r="E159" s="3" t="str">
        <f>HYPERLINK("https://s.taobao.com/search?q=%E5%9B%BD%E9%99%85%E9%80%9A%E4%B8%93%E4%B8%9A%E9%95%9C%E5%A4%B4%E7%AC%94&amp;js=1&amp;style=list&amp;stats_click=search_radio_all%3A1&amp;initiative_id=staobaoz_20151211&amp;ie=utf8","https://s.taobao.com/search?q=%E5%9B%BD%E9%99%85%E9%80%9A%E4%B8%93%E4%B8%9A%E9%95%9C%E5%A4%B4%E7%AC%94&amp;js=1&amp;style=list&amp;stats_click=search_radio_all%3A1&amp;initiative_id=staobaoz_20151211&amp;ie=utf8")</f>
        <v>https://s.taobao.com/search?q=%E5%9B%BD%E9%99%85%E9%80%9A%E4%B8%93%E4%B8%9A%E9%95%9C%E5%A4%B4%E7%AC%94&amp;js=1&amp;style=list&amp;stats_click=search_radio_all%3A1&amp;initiative_id=staobaoz_20151211&amp;ie=utf8</v>
      </c>
      <c r="F159" s="4">
        <v>0.0</v>
      </c>
      <c r="G159" s="4">
        <v>0.0</v>
      </c>
      <c r="H159" s="1" t="s">
        <v>483</v>
      </c>
      <c r="I159" s="4">
        <v>0.0</v>
      </c>
      <c r="J159" s="4">
        <v>10.0</v>
      </c>
      <c r="K159" s="1" t="s">
        <v>484</v>
      </c>
      <c r="L159" s="1" t="s">
        <v>32</v>
      </c>
      <c r="M159" s="2"/>
      <c r="N159" s="2"/>
    </row>
    <row r="160" ht="15.75" customHeight="1">
      <c r="A160" s="1" t="s">
        <v>485</v>
      </c>
      <c r="B160" s="1" t="s">
        <v>472</v>
      </c>
      <c r="C160" s="3" t="str">
        <f>HYPERLINK("https://item.taobao.com/item.htm?spm=a230r.1.14.49.rC1TEB&amp;id=43474381580&amp;ns=1&amp;abbucket=28","https://item.taobao.com/item.htm?spm=a230r.1.14.49.rC1TEB&amp;id=43474381580&amp;ns=1&amp;abbucket=28")</f>
        <v>https://item.taobao.com/item.htm?spm=a230r.1.14.49.rC1TEB&amp;id=43474381580&amp;ns=1&amp;abbucket=28</v>
      </c>
      <c r="D160" s="1" t="s">
        <v>486</v>
      </c>
      <c r="E160" s="3" t="str">
        <f>HYPERLINK("https://s.taobao.com/search?q=%E9%95%9C%E5%A4%B4%E6%B8%85%E6%B4%81%E7%AC%94&amp;js=1&amp;style=list&amp;stats_click=search_radio_all%3A1&amp;initiative_id=staobaoz_20151211&amp;ie=utf8","https://s.taobao.com/search?q=%E9%95%9C%E5%A4%B4%E6%B8%85%E6%B4%81%E7%AC%94&amp;js=1&amp;style=list&amp;stats_click=search_radio_all%3A1&amp;initiative_id=staobaoz_20151211&amp;ie=utf8")</f>
        <v>https://s.taobao.com/search?q=%E9%95%9C%E5%A4%B4%E6%B8%85%E6%B4%81%E7%AC%94&amp;js=1&amp;style=list&amp;stats_click=search_radio_all%3A1&amp;initiative_id=staobaoz_20151211&amp;ie=utf8</v>
      </c>
      <c r="F160" s="4">
        <v>0.0</v>
      </c>
      <c r="G160" s="4">
        <v>0.0</v>
      </c>
      <c r="H160" s="1" t="s">
        <v>486</v>
      </c>
      <c r="I160" s="4">
        <v>0.0</v>
      </c>
      <c r="J160" s="4">
        <v>50.0</v>
      </c>
      <c r="K160" s="1" t="s">
        <v>31</v>
      </c>
      <c r="L160" s="1" t="s">
        <v>22</v>
      </c>
      <c r="M160" s="2"/>
      <c r="N160" s="2"/>
    </row>
    <row r="161" ht="15.75" customHeight="1">
      <c r="A161" s="1" t="s">
        <v>487</v>
      </c>
      <c r="B161" s="1" t="s">
        <v>488</v>
      </c>
      <c r="C161" s="3" t="str">
        <f>HYPERLINK("https://detail.tmall.com/item.htm?spm=a230r.1.14.3.57ZLrH&amp;id=45126747218&amp;cm_id=140105335569ed55e27b&amp;abbucket=5&amp;sku_properties=5919063:6536025","https://detail.tmall.com/item.htm?spm=a230r.1.14.3.57ZLrH&amp;id=45126747218&amp;cm_id=140105335569ed55e27b&amp;abbucket=5&amp;sku_properties=5919063:6536025")</f>
        <v>https://detail.tmall.com/item.htm?spm=a230r.1.14.3.57ZLrH&amp;id=45126747218&amp;cm_id=140105335569ed55e27b&amp;abbucket=5&amp;sku_properties=5919063:6536025</v>
      </c>
      <c r="D161" s="1" t="s">
        <v>489</v>
      </c>
      <c r="E161" s="3" t="str">
        <f>HYPERLINK("https://s.taobao.com/search?q=%E8%9A%82%E8%9A%81%E5%8E%9F%E5%88%9B%E5%A4%A7%E7%99%BD%E8%AF%9D%E6%95%99%E7%A8%8B2.0&amp;js=1&amp;style=list&amp;stats_click=search_radio_all%3A1&amp;initiative_id=staobaoz_20151211&amp;ie=utf8","https://s.taobao.com/search?q=%E8%9A%82%E8%9A%81%E5%8E%9F%E5%88%9B%E5%A4%A7%E7%99%BD%E8%AF%9D%E6%95%99%E7%A8%8B2.0&amp;js=1&amp;style=list&amp;stats_click=search_radio_all%3A1&amp;initiative_id=staobaoz_20151211&amp;ie=utf8")</f>
        <v>https://s.taobao.com/search?q=%E8%9A%82%E8%9A%81%E5%8E%9F%E5%88%9B%E5%A4%A7%E7%99%BD%E8%AF%9D%E6%95%99%E7%A8%8B2.0&amp;js=1&amp;style=list&amp;stats_click=search_radio_all%3A1&amp;initiative_id=staobaoz_20151211&amp;ie=utf8</v>
      </c>
      <c r="F161" s="4">
        <v>0.0</v>
      </c>
      <c r="G161" s="4">
        <v>0.0</v>
      </c>
      <c r="H161" s="1" t="s">
        <v>489</v>
      </c>
      <c r="I161" s="4">
        <v>0.0</v>
      </c>
      <c r="J161" s="2"/>
      <c r="K161" s="2"/>
      <c r="L161" s="1" t="s">
        <v>303</v>
      </c>
      <c r="M161" s="2"/>
      <c r="N161" s="2"/>
    </row>
    <row r="162" ht="15.75" customHeight="1">
      <c r="A162" s="1" t="s">
        <v>490</v>
      </c>
      <c r="B162" s="1" t="s">
        <v>488</v>
      </c>
      <c r="C162" s="3" t="str">
        <f>HYPERLINK("https://item.taobao.com/item.htm?spm=a230r.1.14.53.57ZLrH&amp;id=522606643900&amp;ns=1&amp;abbucket=11","https://item.taobao.com/item.htm?spm=a230r.1.14.53.57ZLrH&amp;id=522606643900&amp;ns=1&amp;abbucket=11")</f>
        <v>https://item.taobao.com/item.htm?spm=a230r.1.14.53.57ZLrH&amp;id=522606643900&amp;ns=1&amp;abbucket=11</v>
      </c>
      <c r="D162" s="1" t="s">
        <v>491</v>
      </c>
      <c r="E162" s="3" t="str">
        <f>HYPERLINK("https://s.taobao.com/search?q=%E6%91%84%E5%BD%B1%E6%95%99%E6%9D%90&amp;js=1&amp;style=list&amp;stats_click=search_radio_all%3A1&amp;initiative_id=staobaoz_20151211&amp;ie=utf8","https://s.taobao.com/search?q=%E6%91%84%E5%BD%B1%E6%95%99%E6%9D%90&amp;js=1&amp;style=list&amp;stats_click=search_radio_all%3A1&amp;initiative_id=staobaoz_20151211&amp;ie=utf8")</f>
        <v>https://s.taobao.com/search?q=%E6%91%84%E5%BD%B1%E6%95%99%E6%9D%90&amp;js=1&amp;style=list&amp;stats_click=search_radio_all%3A1&amp;initiative_id=staobaoz_20151211&amp;ie=utf8</v>
      </c>
      <c r="F162" s="4">
        <v>0.0</v>
      </c>
      <c r="G162" s="4">
        <v>0.0</v>
      </c>
      <c r="H162" s="1" t="s">
        <v>491</v>
      </c>
      <c r="I162" s="4">
        <v>0.0</v>
      </c>
      <c r="J162" s="2"/>
      <c r="K162" s="1" t="s">
        <v>25</v>
      </c>
      <c r="L162" s="2"/>
      <c r="M162" s="2"/>
      <c r="N162" s="2"/>
    </row>
    <row r="163" ht="15.75" customHeight="1">
      <c r="A163" s="1" t="s">
        <v>492</v>
      </c>
      <c r="B163" s="1" t="s">
        <v>488</v>
      </c>
      <c r="C163" s="3" t="str">
        <f>HYPERLINK("https://detail.tmall.com/item.htm?spm=a230r.1.14.15.57ZLrH&amp;id=44848285990&amp;cm_id=140105335569ed55e27b&amp;abbucket=5&amp;skuId=82840486715","https://detail.tmall.com/item.htm?spm=a230r.1.14.15.57ZLrH&amp;id=44848285990&amp;cm_id=140105335569ed55e27b&amp;abbucket=5&amp;skuId=82840486715")</f>
        <v>https://detail.tmall.com/item.htm?spm=a230r.1.14.15.57ZLrH&amp;id=44848285990&amp;cm_id=140105335569ed55e27b&amp;abbucket=5&amp;skuId=82840486715</v>
      </c>
      <c r="D163" s="1" t="s">
        <v>493</v>
      </c>
      <c r="E163" s="3" t="str">
        <f>HYPERLINK("https://s.taobao.com/search?q=%E4%BD%B3%E8%83%BD%E5%9B%AD%E5%9C%B0%E5%AD%A3%E5%88%8A&amp;js=1&amp;style=list&amp;stats_click=search_radio_all%3A1&amp;initiative_id=staobaoz_20151211&amp;ie=utf8","https://s.taobao.com/search?q=%E4%BD%B3%E8%83%BD%E5%9B%AD%E5%9C%B0%E5%AD%A3%E5%88%8A&amp;js=1&amp;style=list&amp;stats_click=search_radio_all%3A1&amp;initiative_id=staobaoz_20151211&amp;ie=utf8")</f>
        <v>https://s.taobao.com/search?q=%E4%BD%B3%E8%83%BD%E5%9B%AD%E5%9C%B0%E5%AD%A3%E5%88%8A&amp;js=1&amp;style=list&amp;stats_click=search_radio_all%3A1&amp;initiative_id=staobaoz_20151211&amp;ie=utf8</v>
      </c>
      <c r="F163" s="4">
        <v>0.0</v>
      </c>
      <c r="G163" s="4">
        <v>0.0</v>
      </c>
      <c r="H163" s="1" t="s">
        <v>493</v>
      </c>
      <c r="I163" s="4">
        <v>0.0</v>
      </c>
      <c r="J163" s="2"/>
      <c r="K163" s="2"/>
      <c r="L163" s="1" t="s">
        <v>18</v>
      </c>
      <c r="M163" s="2"/>
      <c r="N163" s="2"/>
    </row>
    <row r="164" ht="15.0" customHeight="1">
      <c r="A164" s="1" t="s">
        <v>494</v>
      </c>
      <c r="B164" s="1" t="s">
        <v>488</v>
      </c>
      <c r="C164" s="3" t="str">
        <f t="shared" ref="C164:C165" si="16">HYPERLINK("http://world.taobao.com/item/522610228084.htm#detail","http://world.taobao.com/item/522610228084.htm#detail")</f>
        <v>http://world.taobao.com/item/522610228084.htm#detail</v>
      </c>
      <c r="D164" s="1" t="s">
        <v>495</v>
      </c>
      <c r="E164" s="3" t="str">
        <f>HYPERLINK("https://s.taobao.com/search?q=%E7%94%B5%E5%AD%90%E7%89%88%E6%91%84%E5%BD%B1%E5%9F%B9%E8%AE%AD%E6%95%99%E6%9D%90&amp;js=1&amp;style=list&amp;stats_click=search_radio_all%3A1&amp;initiative_id=staobaoz_20151211&amp;ie=utf8","https://s.taobao.com/search?q=%E7%94%B5%E5%AD%90%E7%89%88%E6%91%84%E5%BD%B1%E5%9F%B9%E8%AE%AD%E6%95%99%E6%9D%90&amp;js=1&amp;style=list&amp;stats_click=search_radio_all%3A1&amp;initiative_id=staobaoz_20151211&amp;ie=utf8")</f>
        <v>https://s.taobao.com/search?q=%E7%94%B5%E5%AD%90%E7%89%88%E6%91%84%E5%BD%B1%E5%9F%B9%E8%AE%AD%E6%95%99%E6%9D%90&amp;js=1&amp;style=list&amp;stats_click=search_radio_all%3A1&amp;initiative_id=staobaoz_20151211&amp;ie=utf8</v>
      </c>
      <c r="F164" s="4">
        <v>0.0</v>
      </c>
      <c r="G164" s="4">
        <v>0.0</v>
      </c>
      <c r="H164" s="1" t="s">
        <v>495</v>
      </c>
      <c r="I164" s="4">
        <v>0.0</v>
      </c>
      <c r="J164" s="2"/>
      <c r="K164" s="2"/>
      <c r="L164" s="2"/>
      <c r="M164" s="2"/>
      <c r="N164" s="2"/>
    </row>
    <row r="165" ht="15.75" customHeight="1">
      <c r="A165" s="1" t="s">
        <v>496</v>
      </c>
      <c r="B165" s="1" t="s">
        <v>488</v>
      </c>
      <c r="C165" s="3" t="str">
        <f t="shared" si="16"/>
        <v>http://world.taobao.com/item/522610228084.htm#detail</v>
      </c>
      <c r="D165" s="1" t="s">
        <v>497</v>
      </c>
      <c r="E165" s="3" t="str">
        <f>HYPERLINK("https://s.taobao.com/search?q=%E7%94%B5%E5%AD%90%E7%89%88%E6%91%84%E5%BD%B1%E5%9F%BA%E7%A1%80%E4%B8%8E%E5%85%A5%E9%97%A8%E4%B9%A6&amp;js=1&amp;style=list&amp;stats_click=search_radio_all%3A1&amp;initiative_id=staobaoz_20151211&amp;ie=utf8","https://s.taobao.com/search?q=%E7%94%B5%E5%AD%90%E7%89%88%E6%91%84%E5%BD%B1%E5%9F%BA%E7%A1%80%E4%B8%8E%E5%85%A5%E9%97%A8%E4%B9%A6&amp;js=1&amp;style=list&amp;stats_click=search_radio_all%3A1&amp;initiative_id=staobaoz_20151211&amp;ie=utf8")</f>
        <v>https://s.taobao.com/search?q=%E7%94%B5%E5%AD%90%E7%89%88%E6%91%84%E5%BD%B1%E5%9F%BA%E7%A1%80%E4%B8%8E%E5%85%A5%E9%97%A8%E4%B9%A6&amp;js=1&amp;style=list&amp;stats_click=search_radio_all%3A1&amp;initiative_id=staobaoz_20151211&amp;ie=utf8</v>
      </c>
      <c r="F165" s="4">
        <v>0.0</v>
      </c>
      <c r="G165" s="4">
        <v>0.0</v>
      </c>
      <c r="H165" s="1" t="s">
        <v>497</v>
      </c>
      <c r="I165" s="4">
        <v>0.0</v>
      </c>
      <c r="J165" s="2"/>
      <c r="K165" s="2"/>
      <c r="L165" s="2"/>
      <c r="M165" s="2"/>
      <c r="N165" s="2"/>
    </row>
    <row r="166" ht="15.75" customHeight="1">
      <c r="A166" s="1" t="s">
        <v>498</v>
      </c>
      <c r="B166" s="1" t="s">
        <v>488</v>
      </c>
      <c r="C166" s="3" t="str">
        <f t="shared" ref="C166:C167" si="17">HYPERLINK("http://world.taobao.com/item/19999809846.htm#detail","http://world.taobao.com/item/19999809846.htm#detail")</f>
        <v>http://world.taobao.com/item/19999809846.htm#detail</v>
      </c>
      <c r="D166" s="1" t="s">
        <v>499</v>
      </c>
      <c r="E166" s="3" t="str">
        <f>HYPERLINK("https://s.taobao.com/search?q=%E4%B8%93%E4%B8%9A%E4%B8%93%E7%94%A8%E7%94%B5%E5%AD%90%E7%89%88%E5%9F%B9%E8%AE%AD%E6%95%99%E6%9D%90&amp;js=1&amp;style=list&amp;stats_click=search_radio_all%3A1&amp;initiative_id=staobaoz_20151211&amp;ie=utf8","https://s.taobao.com/search?q=%E4%B8%93%E4%B8%9A%E4%B8%93%E7%94%A8%E7%94%B5%E5%AD%90%E7%89%88%E5%9F%B9%E8%AE%AD%E6%95%99%E6%9D%90&amp;js=1&amp;style=list&amp;stats_click=search_radio_all%3A1&amp;initiative_id=staobaoz_20151211&amp;ie=utf8")</f>
        <v>https://s.taobao.com/search?q=%E4%B8%93%E4%B8%9A%E4%B8%93%E7%94%A8%E7%94%B5%E5%AD%90%E7%89%88%E5%9F%B9%E8%AE%AD%E6%95%99%E6%9D%90&amp;js=1&amp;style=list&amp;stats_click=search_radio_all%3A1&amp;initiative_id=staobaoz_20151211&amp;ie=utf8</v>
      </c>
      <c r="F166" s="4">
        <v>0.0</v>
      </c>
      <c r="G166" s="4">
        <v>0.0</v>
      </c>
      <c r="H166" s="1" t="s">
        <v>499</v>
      </c>
      <c r="I166" s="4">
        <v>0.0</v>
      </c>
      <c r="J166" s="2"/>
      <c r="K166" s="2"/>
      <c r="L166" s="1" t="s">
        <v>47</v>
      </c>
      <c r="M166" s="2"/>
      <c r="N166" s="2"/>
    </row>
    <row r="167" ht="15.75" customHeight="1">
      <c r="A167" s="1" t="s">
        <v>500</v>
      </c>
      <c r="B167" s="1" t="s">
        <v>488</v>
      </c>
      <c r="C167" s="3" t="str">
        <f t="shared" si="17"/>
        <v>http://world.taobao.com/item/19999809846.htm#detail</v>
      </c>
      <c r="D167" s="1" t="s">
        <v>501</v>
      </c>
      <c r="E167" s="3" t="str">
        <f>HYPERLINK("https://s.taobao.com/search?q=%E3%80%8A%E5%85%A5%E9%97%A8%E6%91%84%E5%BD%B1%E4%B9%A6%E3%80%8B%E7%BA%B8%E8%B4%A8%E4%B9%A6%E4%B8%80%E6%9C%AC&amp;js=1&amp;style=list&amp;stats_click=search_radio_all%3A1&amp;initiative_id=staobaoz_20151211&amp;ie=utf8","https://s.taobao.com/search?q=%E3%80%8A%E5%85%A5%E9%97%A8%E6%91%84%E5%BD%B1%E4%B9%A6%E3%80%8B%E7%BA%B8%E8%B4%A8%E4%B9%A6%E4%B8%80%E6%9C%AC&amp;js=1&amp;style=list&amp;stats_click=search_radio_all%3A1&amp;initiative_id=staobaoz_20151211&amp;ie=utf8")</f>
        <v>https://s.taobao.com/search?q=%E3%80%8A%E5%85%A5%E9%97%A8%E6%91%84%E5%BD%B1%E4%B9%A6%E3%80%8B%E7%BA%B8%E8%B4%A8%E4%B9%A6%E4%B8%80%E6%9C%AC&amp;js=1&amp;style=list&amp;stats_click=search_radio_all%3A1&amp;initiative_id=staobaoz_20151211&amp;ie=utf8</v>
      </c>
      <c r="F167" s="4">
        <v>0.0</v>
      </c>
      <c r="G167" s="4">
        <v>0.0</v>
      </c>
      <c r="H167" s="1" t="s">
        <v>501</v>
      </c>
      <c r="I167" s="4">
        <v>0.0</v>
      </c>
      <c r="J167" s="2"/>
      <c r="K167" s="2"/>
      <c r="L167" s="1" t="s">
        <v>32</v>
      </c>
      <c r="M167" s="2"/>
      <c r="N167" s="2"/>
    </row>
    <row r="168" ht="15.75" customHeight="1">
      <c r="A168" s="1" t="s">
        <v>502</v>
      </c>
      <c r="B168" s="1" t="s">
        <v>488</v>
      </c>
      <c r="C168" s="3" t="str">
        <f>HYPERLINK("http://world.taobao.com/item/43736454825.htm#detail","http://world.taobao.com/item/43736454825.htm#detail")</f>
        <v>http://world.taobao.com/item/43736454825.htm#detail</v>
      </c>
      <c r="D168" s="1" t="s">
        <v>503</v>
      </c>
      <c r="E168" s="3" t="str">
        <f>HYPERLINK("https://s.taobao.com/search?q=%E5%9F%BA%E7%A1%80%E5%85%A5%E9%97%A8%E4%B9%A6&amp;js=1&amp;style=list&amp;stats_click=search_radio_all%3A1&amp;initiative_id=staobaoz_20151211&amp;ie=utf8","https://s.taobao.com/search?q=%E5%9F%BA%E7%A1%80%E5%85%A5%E9%97%A8%E4%B9%A6&amp;js=1&amp;style=list&amp;stats_click=search_radio_all%3A1&amp;initiative_id=staobaoz_20151211&amp;ie=utf8")</f>
        <v>https://s.taobao.com/search?q=%E5%9F%BA%E7%A1%80%E5%85%A5%E9%97%A8%E4%B9%A6&amp;js=1&amp;style=list&amp;stats_click=search_radio_all%3A1&amp;initiative_id=staobaoz_20151211&amp;ie=utf8</v>
      </c>
      <c r="F168" s="4">
        <v>0.0</v>
      </c>
      <c r="G168" s="4">
        <v>0.0</v>
      </c>
      <c r="H168" s="1" t="s">
        <v>503</v>
      </c>
      <c r="I168" s="4">
        <v>0.0</v>
      </c>
      <c r="J168" s="2"/>
      <c r="K168" s="1" t="s">
        <v>31</v>
      </c>
      <c r="L168" s="1" t="s">
        <v>47</v>
      </c>
      <c r="M168" s="2"/>
      <c r="N168" s="2"/>
    </row>
    <row r="169" ht="15.75" customHeight="1">
      <c r="A169" s="1" t="s">
        <v>504</v>
      </c>
      <c r="B169" s="1" t="s">
        <v>505</v>
      </c>
      <c r="C169" s="3" t="str">
        <f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169" s="1" t="s">
        <v>506</v>
      </c>
      <c r="E169" s="3" t="str">
        <f>HYPERLINK("https://s.taobao.com/search?q=%E4%BD%B3%E8%83%BD%E9%87%91%E5%88%9A%E5%B1%8F&amp;js=1&amp;style=list&amp;stats_click=search_radio_all%3A1&amp;initiative_id=staobaoz_20151211&amp;ie=utf8","https://s.taobao.com/search?q=%E4%BD%B3%E8%83%BD%E9%87%91%E5%88%9A%E5%B1%8F&amp;js=1&amp;style=list&amp;stats_click=search_radio_all%3A1&amp;initiative_id=staobaoz_20151211&amp;ie=utf8")</f>
        <v>https://s.taobao.com/search?q=%E4%BD%B3%E8%83%BD%E9%87%91%E5%88%9A%E5%B1%8F&amp;js=1&amp;style=list&amp;stats_click=search_radio_all%3A1&amp;initiative_id=staobaoz_20151211&amp;ie=utf8</v>
      </c>
      <c r="F169" s="4">
        <v>0.0</v>
      </c>
      <c r="G169" s="4">
        <v>0.0</v>
      </c>
      <c r="H169" s="1" t="s">
        <v>506</v>
      </c>
      <c r="I169" s="4">
        <v>0.0</v>
      </c>
      <c r="J169" s="4">
        <v>20.0</v>
      </c>
      <c r="K169" s="1" t="s">
        <v>219</v>
      </c>
      <c r="L169" s="1" t="s">
        <v>377</v>
      </c>
      <c r="M169" s="2"/>
      <c r="N169" s="2"/>
    </row>
    <row r="170" ht="15.75" customHeight="1">
      <c r="A170" s="1" t="s">
        <v>507</v>
      </c>
      <c r="B170" s="1" t="s">
        <v>505</v>
      </c>
      <c r="C170" s="3" t="str">
        <f>HYPERLINK("https://item.taobao.com/item.htm?spm=a230r.1.14.45.JooTKV&amp;id=42445756648&amp;ns=1&amp;abbucket=2","https://item.taobao.com/item.htm?spm=a230r.1.14.45.JooTKV&amp;id=42445756648&amp;ns=1&amp;abbucket=2")</f>
        <v>https://item.taobao.com/item.htm?spm=a230r.1.14.45.JooTKV&amp;id=42445756648&amp;ns=1&amp;abbucket=2</v>
      </c>
      <c r="D170" s="1" t="s">
        <v>508</v>
      </c>
      <c r="E170" s="3" t="str">
        <f>HYPERLINK("https://s.taobao.com/search?q=%E9%98%B2%E7%88%86%E9%87%91%E5%88%9A%E5%B1%8F&amp;js=1&amp;style=list&amp;stats_click=search_radio_all%3A1&amp;initiative_id=staobaoz_20151211&amp;ie=utf8","https://s.taobao.com/search?q=%E9%98%B2%E7%88%86%E9%87%91%E5%88%9A%E5%B1%8F&amp;js=1&amp;style=list&amp;stats_click=search_radio_all%3A1&amp;initiative_id=staobaoz_20151211&amp;ie=utf8")</f>
        <v>https://s.taobao.com/search?q=%E9%98%B2%E7%88%86%E9%87%91%E5%88%9A%E5%B1%8F&amp;js=1&amp;style=list&amp;stats_click=search_radio_all%3A1&amp;initiative_id=staobaoz_20151211&amp;ie=utf8</v>
      </c>
      <c r="F170" s="4">
        <v>0.0</v>
      </c>
      <c r="G170" s="4">
        <v>0.0</v>
      </c>
      <c r="H170" s="1" t="s">
        <v>506</v>
      </c>
      <c r="I170" s="4">
        <v>0.0</v>
      </c>
      <c r="J170" s="4">
        <v>20.0</v>
      </c>
      <c r="K170" s="1" t="s">
        <v>31</v>
      </c>
      <c r="L170" s="1" t="s">
        <v>307</v>
      </c>
      <c r="M170" s="2"/>
      <c r="N170" s="2"/>
    </row>
    <row r="171" ht="15.75" customHeight="1">
      <c r="A171" s="1" t="s">
        <v>509</v>
      </c>
      <c r="B171" s="1" t="s">
        <v>505</v>
      </c>
      <c r="C171" s="3" t="str">
        <f>HYPERLINK("http://world.taobao.com/item/44895648806.htm#detail","http://world.taobao.com/item/44895648806.htm#detail")</f>
        <v>http://world.taobao.com/item/44895648806.htm#detail</v>
      </c>
      <c r="D171" s="1" t="s">
        <v>510</v>
      </c>
      <c r="E171" s="3" t="str">
        <f>HYPERLINK("https://s.taobao.com/search?q=%E9%AB%98%E7%BA%A7%E9%87%91%E5%88%9A%E5%B1%8F&amp;js=1&amp;style=list&amp;stats_click=search_radio_all%3A1&amp;initiative_id=staobaoz_20151211&amp;ie=utf8","https://s.taobao.com/search?q=%E9%AB%98%E7%BA%A7%E9%87%91%E5%88%9A%E5%B1%8F&amp;js=1&amp;style=list&amp;stats_click=search_radio_all%3A1&amp;initiative_id=staobaoz_20151211&amp;ie=utf8")</f>
        <v>https://s.taobao.com/search?q=%E9%AB%98%E7%BA%A7%E9%87%91%E5%88%9A%E5%B1%8F&amp;js=1&amp;style=list&amp;stats_click=search_radio_all%3A1&amp;initiative_id=staobaoz_20151211&amp;ie=utf8</v>
      </c>
      <c r="F171" s="4">
        <v>0.0</v>
      </c>
      <c r="G171" s="4">
        <v>0.0</v>
      </c>
      <c r="H171" s="1" t="s">
        <v>506</v>
      </c>
      <c r="I171" s="4">
        <v>0.0</v>
      </c>
      <c r="J171" s="4">
        <v>20.0</v>
      </c>
      <c r="K171" s="2"/>
      <c r="L171" s="2"/>
      <c r="M171" s="2"/>
      <c r="N171" s="2"/>
    </row>
    <row r="172" ht="15.75" customHeight="1">
      <c r="A172" s="1" t="s">
        <v>511</v>
      </c>
      <c r="B172" s="1" t="s">
        <v>512</v>
      </c>
      <c r="C172" s="3" t="str">
        <f>HYPERLINK("https://detail.tmall.com/item.htm?spm=a230r.1.14.3.57ZLrH&amp;id=45126747218&amp;cm_id=140105335569ed55e27b&amp;abbucket=5&amp;sku_properties=5919063:6536025","https://detail.tmall.com/item.htm?spm=a230r.1.14.3.57ZLrH&amp;id=45126747218&amp;cm_id=140105335569ed55e27b&amp;abbucket=5&amp;sku_properties=5919063:6536025")</f>
        <v>https://detail.tmall.com/item.htm?spm=a230r.1.14.3.57ZLrH&amp;id=45126747218&amp;cm_id=140105335569ed55e27b&amp;abbucket=5&amp;sku_properties=5919063:6536025</v>
      </c>
      <c r="D172" s="1" t="s">
        <v>512</v>
      </c>
      <c r="E172" s="3" t="str">
        <f>HYPERLINK("https://s.taobao.com/search?q=%E9%95%9C%E5%A4%B4%E7%9B%96&amp;js=1&amp;style=list&amp;stats_click=search_radio_all%3A1&amp;initiative_id=staobaoz_20151211&amp;ie=utf8&amp;cps=yes&amp;cat=14","https://s.taobao.com/search?q=%E9%95%9C%E5%A4%B4%E7%9B%96&amp;js=1&amp;style=list&amp;stats_click=search_radio_all%3A1&amp;initiative_id=staobaoz_20151211&amp;ie=utf8&amp;cps=yes&amp;cat=14")</f>
        <v>https://s.taobao.com/search?q=%E9%95%9C%E5%A4%B4%E7%9B%96&amp;js=1&amp;style=list&amp;stats_click=search_radio_all%3A1&amp;initiative_id=staobaoz_20151211&amp;ie=utf8&amp;cps=yes&amp;cat=14</v>
      </c>
      <c r="F172" s="4">
        <v>0.0</v>
      </c>
      <c r="G172" s="4">
        <v>0.0</v>
      </c>
      <c r="H172" s="1" t="s">
        <v>513</v>
      </c>
      <c r="I172" s="4">
        <v>0.0</v>
      </c>
      <c r="J172" s="4">
        <v>10.0</v>
      </c>
      <c r="K172" s="2"/>
      <c r="L172" s="1" t="s">
        <v>303</v>
      </c>
      <c r="M172" s="2"/>
      <c r="N172" s="2"/>
    </row>
    <row r="173" ht="15.75" customHeight="1">
      <c r="A173" s="1" t="s">
        <v>514</v>
      </c>
      <c r="B173" s="1" t="s">
        <v>515</v>
      </c>
      <c r="C173" s="3" t="str">
        <f>HYPERLINK("http://world.taobao.com/item/522606643900.htm#detail","http://world.taobao.com/item/522606643900.htm#detail")</f>
        <v>http://world.taobao.com/item/522606643900.htm#detail</v>
      </c>
      <c r="D173" s="1" t="s">
        <v>516</v>
      </c>
      <c r="E173" s="3" t="str">
        <f>HYPERLINK("https://s.taobao.com/search?q=%E8%87%AA%E6%8B%8D%E9%95%9C&amp;js=1&amp;style=list&amp;stats_click=search_radio_all%3A1&amp;initiative_id=staobaoz_20151211&amp;ie=utf8","https://s.taobao.com/search?q=%E8%87%AA%E6%8B%8D%E9%95%9C&amp;js=1&amp;style=list&amp;stats_click=search_radio_all%3A1&amp;initiative_id=staobaoz_20151211&amp;ie=utf8")</f>
        <v>https://s.taobao.com/search?q=%E8%87%AA%E6%8B%8D%E9%95%9C&amp;js=1&amp;style=list&amp;stats_click=search_radio_all%3A1&amp;initiative_id=staobaoz_20151211&amp;ie=utf8</v>
      </c>
      <c r="F173" s="4">
        <v>0.0</v>
      </c>
      <c r="G173" s="4">
        <v>0.0</v>
      </c>
      <c r="H173" s="1" t="s">
        <v>516</v>
      </c>
      <c r="I173" s="4">
        <v>0.0</v>
      </c>
      <c r="J173" s="4">
        <v>50.0</v>
      </c>
      <c r="K173" s="1" t="s">
        <v>31</v>
      </c>
      <c r="L173" s="1" t="s">
        <v>71</v>
      </c>
      <c r="N173" s="2"/>
    </row>
    <row r="174" ht="15.75" customHeight="1">
      <c r="A174" s="1" t="s">
        <v>517</v>
      </c>
      <c r="B174" s="1" t="s">
        <v>518</v>
      </c>
      <c r="C174" s="3" t="str">
        <f>HYPERLINK("http://world.taobao.com/item/44895648806.htm#detail","http://world.taobao.com/item/44895648806.htm#detail")</f>
        <v>http://world.taobao.com/item/44895648806.htm#detail</v>
      </c>
      <c r="D174" s="1" t="s">
        <v>518</v>
      </c>
      <c r="E174" s="3" t="str">
        <f>HYPERLINK("https://s.taobao.com/search?q=%E8%BF%91%E6%91%84%E6%8E%A5%E5%9C%88&amp;js=1&amp;style=list&amp;stats_click=search_radio_all%3A1&amp;initiative_id=staobaoz_20151211&amp;ie=utf8&amp;cps=yes&amp;cat=14","https://s.taobao.com/search?q=%E8%BF%91%E6%91%84%E6%8E%A5%E5%9C%88&amp;js=1&amp;style=list&amp;stats_click=search_radio_all%3A1&amp;initiative_id=staobaoz_20151211&amp;ie=utf8&amp;cps=yes&amp;cat=14")</f>
        <v>https://s.taobao.com/search?q=%E8%BF%91%E6%91%84%E6%8E%A5%E5%9C%88&amp;js=1&amp;style=list&amp;stats_click=search_radio_all%3A1&amp;initiative_id=staobaoz_20151211&amp;ie=utf8&amp;cps=yes&amp;cat=14</v>
      </c>
      <c r="F174" s="4">
        <v>0.0</v>
      </c>
      <c r="G174" s="4">
        <v>0.0</v>
      </c>
      <c r="H174" s="1" t="s">
        <v>519</v>
      </c>
      <c r="I174" s="4">
        <v>0.0</v>
      </c>
      <c r="J174" s="4">
        <v>50.0</v>
      </c>
      <c r="K174" s="2"/>
      <c r="L174" s="2"/>
      <c r="M174" s="2"/>
      <c r="N174" s="2"/>
    </row>
    <row r="175" ht="15.75" customHeight="1">
      <c r="A175" s="1" t="s">
        <v>520</v>
      </c>
      <c r="B175" s="1" t="s">
        <v>521</v>
      </c>
      <c r="C175" s="3" t="str">
        <f>HYPERLINK("http://world.taobao.com/item/19999809846.htm#detail","http://world.taobao.com/item/19999809846.htm#detail")</f>
        <v>http://world.taobao.com/item/19999809846.htm#detail</v>
      </c>
      <c r="D175" s="1" t="s">
        <v>522</v>
      </c>
      <c r="E175" s="3" t="str">
        <f>HYPERLINK("https://s.taobao.com/search?q=%E7%BB%BF%E5%8F%B6%E8%BF%91%E6%91%84%E9%95%9C&amp;js=1&amp;style=list&amp;stats_click=search_radio_all%3A1&amp;initiative_id=staobaoz_20151211&amp;ie=utf8","https://s.taobao.com/search?q=%E7%BB%BF%E5%8F%B6%E8%BF%91%E6%91%84%E9%95%9C&amp;js=1&amp;style=list&amp;stats_click=search_radio_all%3A1&amp;initiative_id=staobaoz_20151211&amp;ie=utf8")</f>
        <v>https://s.taobao.com/search?q=%E7%BB%BF%E5%8F%B6%E8%BF%91%E6%91%84%E9%95%9C&amp;js=1&amp;style=list&amp;stats_click=search_radio_all%3A1&amp;initiative_id=staobaoz_20151211&amp;ie=utf8</v>
      </c>
      <c r="F175" s="4">
        <v>0.0</v>
      </c>
      <c r="G175" s="4">
        <v>0.0</v>
      </c>
      <c r="H175" s="1" t="s">
        <v>523</v>
      </c>
      <c r="I175" s="4">
        <v>0.0</v>
      </c>
      <c r="J175" s="4">
        <v>15.0</v>
      </c>
      <c r="K175" s="2"/>
      <c r="L175" s="1" t="s">
        <v>47</v>
      </c>
      <c r="M175" s="2"/>
      <c r="N175" s="2"/>
    </row>
    <row r="176" ht="15.75" customHeight="1">
      <c r="A176" s="1" t="s">
        <v>524</v>
      </c>
      <c r="B176" s="1" t="s">
        <v>525</v>
      </c>
      <c r="C176" s="3" t="str">
        <f>HYPERLINK("http://world.taobao.com/item/44895648806.htm#detail","http://world.taobao.com/item/44895648806.htm#detail")</f>
        <v>http://world.taobao.com/item/44895648806.htm#detail</v>
      </c>
      <c r="D176" s="1" t="s">
        <v>525</v>
      </c>
      <c r="E176" s="3" t="str">
        <f>HYPERLINK("https://s.taobao.com/search?q=%E9%95%9C%E5%A4%B4%E7%BB%B3&amp;js=1&amp;style=list&amp;stats_click=search_radio_all%3A1&amp;initiative_id=staobaoz_20151211&amp;ie=utf8&amp;cps=yes&amp;cat=50008090","https://s.taobao.com/search?q=%E9%95%9C%E5%A4%B4%E7%BB%B3&amp;js=1&amp;style=list&amp;stats_click=search_radio_all%3A1&amp;initiative_id=staobaoz_20151211&amp;ie=utf8&amp;cps=yes&amp;cat=50008090")</f>
        <v>https://s.taobao.com/search?q=%E9%95%9C%E5%A4%B4%E7%BB%B3&amp;js=1&amp;style=list&amp;stats_click=search_radio_all%3A1&amp;initiative_id=staobaoz_20151211&amp;ie=utf8&amp;cps=yes&amp;cat=50008090</v>
      </c>
      <c r="F176" s="4">
        <v>0.0</v>
      </c>
      <c r="G176" s="4">
        <v>0.0</v>
      </c>
      <c r="H176" s="1" t="s">
        <v>526</v>
      </c>
      <c r="I176" s="4">
        <v>0.0</v>
      </c>
      <c r="J176" s="4">
        <v>18.0</v>
      </c>
      <c r="K176" s="2"/>
      <c r="L176" s="2"/>
      <c r="M176" s="2"/>
      <c r="N176" s="2"/>
    </row>
    <row r="177" ht="15.75" customHeight="1">
      <c r="A177" s="1" t="s">
        <v>527</v>
      </c>
      <c r="B177" s="1" t="s">
        <v>515</v>
      </c>
      <c r="C177" s="3" t="str">
        <f>HYPERLINK("http://world.taobao.com/item/522606643900.htm#detail","http://world.taobao.com/item/522606643900.htm#detail")</f>
        <v>http://world.taobao.com/item/522606643900.htm#detail</v>
      </c>
      <c r="D177" s="1" t="s">
        <v>516</v>
      </c>
      <c r="E177" s="3" t="str">
        <f>HYPERLINK("https://s.taobao.com/search?q=%E8%87%AA%E6%8B%8D%E9%95%9C&amp;imgfile=&amp;js=1&amp;stats_click=search_radio_all%3A1&amp;initiative_id=staobaoz_20151213&amp;ie=utf8&amp;cps=yes&amp;cat=50067157","https://s.taobao.com/search?q=%E8%87%AA%E6%8B%8D%E9%95%9C&amp;imgfile=&amp;js=1&amp;stats_click=search_radio_all%3A1&amp;initiative_id=staobaoz_20151213&amp;ie=utf8&amp;cps=yes&amp;cat=50067157")</f>
        <v>https://s.taobao.com/search?q=%E8%87%AA%E6%8B%8D%E9%95%9C&amp;imgfile=&amp;js=1&amp;stats_click=search_radio_all%3A1&amp;initiative_id=staobaoz_20151213&amp;ie=utf8&amp;cps=yes&amp;cat=50067157</v>
      </c>
      <c r="F177" s="4">
        <v>0.0</v>
      </c>
      <c r="G177" s="4">
        <v>0.0</v>
      </c>
      <c r="H177" s="1" t="s">
        <v>516</v>
      </c>
      <c r="I177" s="4">
        <v>0.0</v>
      </c>
      <c r="J177" s="4">
        <v>50.0</v>
      </c>
      <c r="K177" s="2"/>
      <c r="L177" s="2"/>
      <c r="M177" s="2"/>
      <c r="N177" s="2"/>
    </row>
    <row r="178" ht="15.75" customHeight="1">
      <c r="A178" s="1" t="s">
        <v>528</v>
      </c>
      <c r="B178" s="1" t="s">
        <v>529</v>
      </c>
      <c r="C178" s="3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178" s="1" t="s">
        <v>530</v>
      </c>
      <c r="E178" s="3" t="str">
        <f>HYPERLINK("https://s.taobao.com/search?q=%E5%93%81%E8%83%9C%E9%95%9C%E5%A4%B4%E7%BA%B8&amp;js=1&amp;style=list&amp;stats_click=search_radio_all%3A1&amp;initiative_id=staobaoz_20151211&amp;ie=utf8&amp;cps=yes&amp;cat=50470004","https://s.taobao.com/search?q=%E5%93%81%E8%83%9C%E9%95%9C%E5%A4%B4%E7%BA%B8&amp;js=1&amp;style=list&amp;stats_click=search_radio_all%3A1&amp;initiative_id=staobaoz_20151211&amp;ie=utf8&amp;cps=yes&amp;cat=50470004")</f>
        <v>https://s.taobao.com/search?q=%E5%93%81%E8%83%9C%E9%95%9C%E5%A4%B4%E7%BA%B8&amp;js=1&amp;style=list&amp;stats_click=search_radio_all%3A1&amp;initiative_id=staobaoz_20151211&amp;ie=utf8&amp;cps=yes&amp;cat=50470004</v>
      </c>
      <c r="F178" s="4">
        <v>0.0</v>
      </c>
      <c r="G178" s="4">
        <v>0.0</v>
      </c>
      <c r="H178" s="1" t="s">
        <v>530</v>
      </c>
      <c r="I178" s="4">
        <v>0.0</v>
      </c>
      <c r="J178" s="17">
        <v>8.0</v>
      </c>
      <c r="K178" s="1" t="s">
        <v>55</v>
      </c>
      <c r="L178" s="1" t="s">
        <v>56</v>
      </c>
      <c r="M178" s="2"/>
      <c r="N178" s="2"/>
    </row>
    <row r="179" ht="15.75" customHeight="1">
      <c r="A179" s="1" t="s">
        <v>531</v>
      </c>
      <c r="B179" s="1" t="s">
        <v>529</v>
      </c>
      <c r="C179" s="3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179" s="1" t="s">
        <v>532</v>
      </c>
      <c r="E179" s="3" t="str">
        <f>HYPERLINK("https://s.taobao.com/search?q=%E4%B8%93%E4%B8%9A%E6%B8%85%E6%B4%81%E9%95%9C%E5%A4%B4%E7%BA%B8&amp;js=1&amp;style=list&amp;stats_click=search_radio_all%3A1&amp;initiative_id=staobaoz_20151211&amp;ie=utf8&amp;cps=yes&amp;cat=50008090","https://s.taobao.com/search?q=%E4%B8%93%E4%B8%9A%E6%B8%85%E6%B4%81%E9%95%9C%E5%A4%B4%E7%BA%B8&amp;js=1&amp;style=list&amp;stats_click=search_radio_all%3A1&amp;initiative_id=staobaoz_20151211&amp;ie=utf8&amp;cps=yes&amp;cat=50008090")</f>
        <v>https://s.taobao.com/search?q=%E4%B8%93%E4%B8%9A%E6%B8%85%E6%B4%81%E9%95%9C%E5%A4%B4%E7%BA%B8&amp;js=1&amp;style=list&amp;stats_click=search_radio_all%3A1&amp;initiative_id=staobaoz_20151211&amp;ie=utf8&amp;cps=yes&amp;cat=50008090</v>
      </c>
      <c r="F179" s="4">
        <v>0.0</v>
      </c>
      <c r="G179" s="4">
        <v>0.0</v>
      </c>
      <c r="H179" s="1" t="s">
        <v>529</v>
      </c>
      <c r="I179" s="4">
        <v>0.0</v>
      </c>
      <c r="J179" s="17">
        <v>5.0</v>
      </c>
      <c r="K179" s="1" t="s">
        <v>31</v>
      </c>
      <c r="L179" s="1" t="s">
        <v>47</v>
      </c>
      <c r="M179" s="2"/>
      <c r="N179" s="2"/>
    </row>
    <row r="180" ht="15.75" customHeight="1">
      <c r="A180" s="1" t="s">
        <v>533</v>
      </c>
      <c r="B180" s="1" t="s">
        <v>529</v>
      </c>
      <c r="C180" s="3" t="str">
        <f>HYPERLINK("http://world.taobao.com/item/44799639459.htm#detail","http://world.taobao.com/item/44799639459.htm#detail")</f>
        <v>http://world.taobao.com/item/44799639459.htm#detail</v>
      </c>
      <c r="D180" s="1" t="s">
        <v>534</v>
      </c>
      <c r="E180" s="3" t="str">
        <f>HYPERLINK("https://s.taobao.com/search?q=%E6%93%A6%E9%95%9C%E7%BA%B8&amp;js=1&amp;style=list&amp;stats_click=search_radio_all%3A1&amp;initiative_id=staobaoz_20151211&amp;ie=utf8&amp;cps=yes&amp;cat=50008090","https://s.taobao.com/search?q=%E6%93%A6%E9%95%9C%E7%BA%B8&amp;js=1&amp;style=list&amp;stats_click=search_radio_all%3A1&amp;initiative_id=staobaoz_20151211&amp;ie=utf8&amp;cps=yes&amp;cat=50008090")</f>
        <v>https://s.taobao.com/search?q=%E6%93%A6%E9%95%9C%E7%BA%B8&amp;js=1&amp;style=list&amp;stats_click=search_radio_all%3A1&amp;initiative_id=staobaoz_20151211&amp;ie=utf8&amp;cps=yes&amp;cat=50008090</v>
      </c>
      <c r="F180" s="4">
        <v>0.0</v>
      </c>
      <c r="G180" s="4">
        <v>0.0</v>
      </c>
      <c r="H180" s="1" t="s">
        <v>529</v>
      </c>
      <c r="I180" s="4">
        <v>0.0</v>
      </c>
      <c r="J180" s="17">
        <v>5.0</v>
      </c>
      <c r="K180" s="2"/>
      <c r="L180" s="1" t="s">
        <v>535</v>
      </c>
      <c r="M180" s="2"/>
      <c r="N180" s="2"/>
    </row>
    <row r="181" ht="15.75" customHeight="1">
      <c r="A181" s="1" t="s">
        <v>536</v>
      </c>
      <c r="B181" s="1" t="s">
        <v>529</v>
      </c>
      <c r="C181" s="3" t="str">
        <f>HYPERLINK("http://world.taobao.com/item/36574928690.htm#detail","http://world.taobao.com/item/36574928690.htm#detail")</f>
        <v>http://world.taobao.com/item/36574928690.htm#detail</v>
      </c>
      <c r="D181" s="1" t="s">
        <v>537</v>
      </c>
      <c r="E181" s="3" t="s">
        <v>538</v>
      </c>
      <c r="F181" s="4">
        <v>0.0</v>
      </c>
      <c r="G181" s="4">
        <v>0.0</v>
      </c>
      <c r="H181" s="1" t="s">
        <v>539</v>
      </c>
      <c r="I181" s="4">
        <v>0.0</v>
      </c>
      <c r="J181" s="17">
        <v>10.0</v>
      </c>
      <c r="K181" s="2"/>
      <c r="L181" s="2"/>
      <c r="M181" s="2"/>
      <c r="N181" s="2"/>
    </row>
    <row r="182" ht="15.75" customHeight="1">
      <c r="A182" s="1" t="s">
        <v>540</v>
      </c>
      <c r="B182" s="1" t="s">
        <v>529</v>
      </c>
      <c r="C182" s="3" t="str">
        <f>HYPERLINK("http://world.taobao.com/item/43859660891.htm#detail","http://world.taobao.com/item/43859660891.htm#detail")</f>
        <v>http://world.taobao.com/item/43859660891.htm#detail</v>
      </c>
      <c r="D182" s="1" t="s">
        <v>529</v>
      </c>
      <c r="E182" s="3" t="str">
        <f>HYPERLINK("https://s.taobao.com/search?q=%E9%95%9C%E5%A4%B4%E7%BA%B8&amp;js=1&amp;style=list&amp;stats_click=search_radio_all%3A1&amp;initiative_id=staobaoz_20151211&amp;ie=utf8&amp;cps=yes&amp;cat=50008090","https://s.taobao.com/search?q=%E9%95%9C%E5%A4%B4%E7%BA%B8&amp;js=1&amp;style=list&amp;stats_click=search_radio_all%3A1&amp;initiative_id=staobaoz_20151211&amp;ie=utf8&amp;cps=yes&amp;cat=50008090")</f>
        <v>https://s.taobao.com/search?q=%E9%95%9C%E5%A4%B4%E7%BA%B8&amp;js=1&amp;style=list&amp;stats_click=search_radio_all%3A1&amp;initiative_id=staobaoz_20151211&amp;ie=utf8&amp;cps=yes&amp;cat=50008090</v>
      </c>
      <c r="F182" s="4">
        <v>0.0</v>
      </c>
      <c r="G182" s="4">
        <v>0.0</v>
      </c>
      <c r="H182" s="1" t="s">
        <v>529</v>
      </c>
      <c r="I182" s="4">
        <v>0.0</v>
      </c>
      <c r="J182" s="17">
        <v>5.0</v>
      </c>
      <c r="K182" s="1" t="s">
        <v>31</v>
      </c>
      <c r="L182" s="1" t="s">
        <v>47</v>
      </c>
      <c r="M182" s="2"/>
      <c r="N182" s="2"/>
    </row>
    <row r="183" ht="15.75" customHeight="1">
      <c r="A183" s="1" t="s">
        <v>541</v>
      </c>
      <c r="B183" s="1" t="s">
        <v>529</v>
      </c>
      <c r="C183" s="3" t="str">
        <f>HYPERLINK("http://world.taobao.com/item/523084126902.htm#detail","http://world.taobao.com/item/523084126902.htm#detail")</f>
        <v>http://world.taobao.com/item/523084126902.htm#detail</v>
      </c>
      <c r="D183" s="1" t="s">
        <v>542</v>
      </c>
      <c r="E183" s="3" t="str">
        <f>HYPERLINK("https://s.taobao.com/search?q=%E5%93%81%E8%83%9C%E9%AD%94%E5%B8%83+%E5%93%81%E8%83%9C%E9%95%9C%E5%A4%B4%E7%BA%B8&amp;js=1&amp;style=list&amp;stats_click=search_radio_all%3A1&amp;initiative_id=staobaoz_20151211&amp;ie=utf8","https://s.taobao.com/search?q=%E5%93%81%E8%83%9C%E9%AD%94%E5%B8%83+%E5%93%81%E8%83%9C%E9%95%9C%E5%A4%B4%E7%BA%B8&amp;js=1&amp;style=list&amp;stats_click=search_radio_all%3A1&amp;initiative_id=staobaoz_20151211&amp;ie=utf8")</f>
        <v>https://s.taobao.com/search?q=%E5%93%81%E8%83%9C%E9%AD%94%E5%B8%83+%E5%93%81%E8%83%9C%E9%95%9C%E5%A4%B4%E7%BA%B8&amp;js=1&amp;style=list&amp;stats_click=search_radio_all%3A1&amp;initiative_id=staobaoz_20151211&amp;ie=utf8</v>
      </c>
      <c r="F183" s="4">
        <v>0.0</v>
      </c>
      <c r="G183" s="4">
        <v>0.0</v>
      </c>
      <c r="H183" s="1" t="s">
        <v>54</v>
      </c>
      <c r="I183" s="4">
        <v>0.0</v>
      </c>
      <c r="J183" s="17">
        <v>10.0</v>
      </c>
      <c r="K183" s="1" t="s">
        <v>55</v>
      </c>
      <c r="L183" s="2"/>
      <c r="M183" s="2"/>
      <c r="N183" s="2"/>
    </row>
    <row r="184" ht="15.75" customHeight="1">
      <c r="A184" s="1" t="s">
        <v>543</v>
      </c>
      <c r="B184" s="1" t="s">
        <v>544</v>
      </c>
      <c r="C184" s="3" t="str">
        <f>HYPERLINK("http://world.taobao.com/item/20167630571.htm#detail","http://world.taobao.com/item/20167630571.htm#detail")</f>
        <v>http://world.taobao.com/item/20167630571.htm#detail</v>
      </c>
      <c r="D184" s="1" t="s">
        <v>545</v>
      </c>
      <c r="E184" s="3" t="str">
        <f>HYPERLINK("https://s.taobao.com/search?q=%E6%99%AE%E9%80%9A%E9%80%9A%E7%94%A8%E6%BB%A4%E9%95%9C&amp;js=1&amp;style=list&amp;stats_click=search_radio_all%3A1&amp;initiative_id=staobaoz_20151211&amp;ie=utf8","https://s.taobao.com/search?q=%E6%99%AE%E9%80%9A%E9%80%9A%E7%94%A8%E6%BB%A4%E9%95%9C&amp;js=1&amp;style=list&amp;stats_click=search_radio_all%3A1&amp;initiative_id=staobaoz_20151211&amp;ie=utf8")</f>
        <v>https://s.taobao.com/search?q=%E6%99%AE%E9%80%9A%E9%80%9A%E7%94%A8%E6%BB%A4%E9%95%9C&amp;js=1&amp;style=list&amp;stats_click=search_radio_all%3A1&amp;initiative_id=staobaoz_20151211&amp;ie=utf8</v>
      </c>
      <c r="F184" s="4">
        <v>0.0</v>
      </c>
      <c r="G184" s="4">
        <v>0.0</v>
      </c>
      <c r="H184" s="1" t="s">
        <v>546</v>
      </c>
      <c r="I184" s="4">
        <v>0.0</v>
      </c>
      <c r="J184" s="17">
        <v>30.0</v>
      </c>
      <c r="K184" s="1" t="s">
        <v>31</v>
      </c>
      <c r="L184" s="1" t="s">
        <v>287</v>
      </c>
      <c r="M184" s="2"/>
      <c r="N184" s="2"/>
    </row>
    <row r="185" ht="15.75" customHeight="1">
      <c r="A185" s="1" t="s">
        <v>547</v>
      </c>
      <c r="B185" s="1" t="s">
        <v>548</v>
      </c>
      <c r="C185" s="3" t="str">
        <f>HYPERLINK("http://world.taobao.com/item/19999809846.htm#detail","http://world.taobao.com/item/19999809846.htm#detail")</f>
        <v>http://world.taobao.com/item/19999809846.htm#detail</v>
      </c>
      <c r="D185" s="1" t="s">
        <v>549</v>
      </c>
      <c r="E185" s="3" t="str">
        <f>HYPERLINK("https://s.taobao.com/search?q=%E6%B8%A9%E9%A6%A8%E5%B0%8F%E7%A4%BC%E5%93%81&amp;js=1&amp;style=list&amp;stats_click=search_radio_all%3A1&amp;initiative_id=staobaoz_20151211&amp;ie=utf8&amp;cps=yes&amp;cat=50008090","https://s.taobao.com/search?q=%E6%B8%A9%E9%A6%A8%E5%B0%8F%E7%A4%BC%E5%93%81&amp;js=1&amp;style=list&amp;stats_click=search_radio_all%3A1&amp;initiative_id=staobaoz_20151211&amp;ie=utf8&amp;cps=yes&amp;cat=50008090")</f>
        <v>https://s.taobao.com/search?q=%E6%B8%A9%E9%A6%A8%E5%B0%8F%E7%A4%BC%E5%93%81&amp;js=1&amp;style=list&amp;stats_click=search_radio_all%3A1&amp;initiative_id=staobaoz_20151211&amp;ie=utf8&amp;cps=yes&amp;cat=50008090</v>
      </c>
      <c r="F185" s="4">
        <v>0.0</v>
      </c>
      <c r="G185" s="4">
        <v>0.0</v>
      </c>
      <c r="H185" s="1" t="s">
        <v>549</v>
      </c>
      <c r="I185" s="4">
        <v>0.0</v>
      </c>
      <c r="J185" s="2"/>
      <c r="K185" s="2"/>
      <c r="L185" s="1" t="s">
        <v>47</v>
      </c>
      <c r="M185" s="2"/>
      <c r="N185" s="2"/>
    </row>
    <row r="186" ht="15.75" customHeight="1">
      <c r="A186" s="1" t="s">
        <v>550</v>
      </c>
      <c r="B186" s="1" t="s">
        <v>548</v>
      </c>
      <c r="C186" s="18" t="str">
        <f>HYPERLINK("http://world.taobao.com/item/25673844634.htm#detail","http://world.taobao.com/item/25673844634.htm#detail")</f>
        <v>http://world.taobao.com/item/25673844634.htm#detail</v>
      </c>
      <c r="D186" s="1" t="s">
        <v>551</v>
      </c>
      <c r="E186" s="1" t="s">
        <v>31</v>
      </c>
      <c r="F186" s="4">
        <v>0.0</v>
      </c>
      <c r="G186" s="4">
        <v>0.0</v>
      </c>
      <c r="H186" s="1" t="s">
        <v>551</v>
      </c>
      <c r="I186" s="4">
        <v>0.0</v>
      </c>
      <c r="J186" s="2"/>
      <c r="K186" s="2"/>
      <c r="L186" s="2"/>
      <c r="M186" s="2"/>
      <c r="N186" s="2"/>
    </row>
    <row r="187" ht="15.75" customHeight="1">
      <c r="A187" s="1" t="s">
        <v>552</v>
      </c>
      <c r="B187" s="1" t="s">
        <v>553</v>
      </c>
      <c r="C187" s="3" t="str">
        <f>HYPERLINK("https://item.taobao.com/item.htm?spm=a230r.1.14.49.rC1TEB&amp;id=43474381580&amp;ns=1&amp;abbucket=20","https://item.taobao.com/item.htm?spm=a230r.1.14.49.rC1TEB&amp;id=43474381580&amp;ns=1&amp;abbucket=20")</f>
        <v>https://item.taobao.com/item.htm?spm=a230r.1.14.49.rC1TEB&amp;id=43474381580&amp;ns=1&amp;abbucket=20</v>
      </c>
      <c r="D187" s="1" t="s">
        <v>554</v>
      </c>
      <c r="E187" s="3" t="str">
        <f>HYPERLINK("https://s.taobao.com/search?q=%E5%B1%8F%E5%B9%95%E4%BF%9D%E6%8A%A4%E8%86%9C&amp;js=1&amp;style=list&amp;stats_click=search_radio_all%3A1&amp;initiative_id=staobaoz_20151211&amp;ie=utf8","https://s.taobao.com/search?q=%E5%B1%8F%E5%B9%95%E4%BF%9D%E6%8A%A4%E8%86%9C&amp;js=1&amp;style=list&amp;stats_click=search_radio_all%3A1&amp;initiative_id=staobaoz_20151211&amp;ie=utf8")</f>
        <v>https://s.taobao.com/search?q=%E5%B1%8F%E5%B9%95%E4%BF%9D%E6%8A%A4%E8%86%9C&amp;js=1&amp;style=list&amp;stats_click=search_radio_all%3A1&amp;initiative_id=staobaoz_20151211&amp;ie=utf8</v>
      </c>
      <c r="F187" s="4">
        <v>0.0</v>
      </c>
      <c r="G187" s="4">
        <v>0.0</v>
      </c>
      <c r="H187" s="1" t="s">
        <v>555</v>
      </c>
      <c r="I187" s="4">
        <v>0.0</v>
      </c>
      <c r="J187" s="17">
        <v>25.0</v>
      </c>
      <c r="K187" s="1" t="s">
        <v>31</v>
      </c>
      <c r="L187" s="1" t="s">
        <v>22</v>
      </c>
      <c r="M187" s="2"/>
      <c r="N187" s="2"/>
    </row>
    <row r="188" ht="15.75" customHeight="1">
      <c r="A188" s="1" t="s">
        <v>556</v>
      </c>
      <c r="B188" s="1" t="s">
        <v>553</v>
      </c>
      <c r="C188" s="3" t="str">
        <f>HYPERLINK("http://world.taobao.com/item/522610228084.htm#detail","http://world.taobao.com/item/522610228084.htm#detail")</f>
        <v>http://world.taobao.com/item/522610228084.htm#detail</v>
      </c>
      <c r="D188" s="1" t="s">
        <v>557</v>
      </c>
      <c r="E188" s="3" t="str">
        <f>HYPERLINK("https://s.taobao.com/search?q=LCD%E4%BF%9D%E6%8A%A4%E8%86%9C&amp;js=1&amp;style=list&amp;stats_click=search_radio_all%3A1&amp;initiative_id=staobaoz_20151211&amp;ie=utf8","https://s.taobao.com/search?q=LCD%E4%BF%9D%E6%8A%A4%E8%86%9C&amp;js=1&amp;style=list&amp;stats_click=search_radio_all%3A1&amp;initiative_id=staobaoz_20151211&amp;ie=utf8")</f>
        <v>https://s.taobao.com/search?q=LCD%E4%BF%9D%E6%8A%A4%E8%86%9C&amp;js=1&amp;style=list&amp;stats_click=search_radio_all%3A1&amp;initiative_id=staobaoz_20151211&amp;ie=utf8</v>
      </c>
      <c r="F188" s="4">
        <v>0.0</v>
      </c>
      <c r="G188" s="4">
        <v>0.0</v>
      </c>
      <c r="H188" s="1" t="s">
        <v>558</v>
      </c>
      <c r="I188" s="4">
        <v>0.0</v>
      </c>
      <c r="J188" s="17">
        <v>20.0</v>
      </c>
      <c r="K188" s="2"/>
      <c r="L188" s="2"/>
      <c r="M188" s="2"/>
      <c r="N188" s="2"/>
    </row>
    <row r="189" ht="15.75" customHeight="1">
      <c r="A189" s="1" t="s">
        <v>559</v>
      </c>
      <c r="B189" s="1" t="s">
        <v>553</v>
      </c>
      <c r="C189" s="3" t="str">
        <f>HYPERLINK("http://world.taobao.com/item/24596036343.htm#detail","http://world.taobao.com/item/24596036343.htm#detail")</f>
        <v>http://world.taobao.com/item/24596036343.htm#detail</v>
      </c>
      <c r="D189" s="1" t="s">
        <v>560</v>
      </c>
      <c r="E189" s="3" t="str">
        <f>HYPERLINK("https://s.taobao.com/search?q=%E5%93%81%E8%83%9CEOS700D%E4%B8%93%E7%94%A8%E4%BF%9D%E6%8A%A4%E8%86%9C&amp;js=1&amp;style=list&amp;stats_click=search_radio_all%3A1&amp;initiative_id=staobaoz_20151211&amp;ie=utf8&amp;cps=yes&amp;cat=50470004","https://s.taobao.com/search?q=%E5%93%81%E8%83%9CEOS700D%E4%B8%93%E7%94%A8%E4%BF%9D%E6%8A%A4%E8%86%9C&amp;js=1&amp;style=list&amp;stats_click=search_radio_all%3A1&amp;initiative_id=staobaoz_20151211&amp;ie=utf8&amp;cps=yes&amp;cat=50470004")</f>
        <v>https://s.taobao.com/search?q=%E5%93%81%E8%83%9CEOS700D%E4%B8%93%E7%94%A8%E4%BF%9D%E6%8A%A4%E8%86%9C&amp;js=1&amp;style=list&amp;stats_click=search_radio_all%3A1&amp;initiative_id=staobaoz_20151211&amp;ie=utf8&amp;cps=yes&amp;cat=50470004</v>
      </c>
      <c r="F189" s="4">
        <v>0.0</v>
      </c>
      <c r="G189" s="4">
        <v>0.0</v>
      </c>
      <c r="H189" s="1" t="s">
        <v>561</v>
      </c>
      <c r="I189" s="4">
        <v>0.0</v>
      </c>
      <c r="J189" s="17">
        <v>5.0</v>
      </c>
      <c r="K189" s="1" t="s">
        <v>55</v>
      </c>
      <c r="L189" s="1" t="s">
        <v>32</v>
      </c>
      <c r="M189" s="2"/>
      <c r="N189" s="2"/>
    </row>
    <row r="190" ht="15.75" customHeight="1">
      <c r="A190" s="1" t="s">
        <v>562</v>
      </c>
      <c r="B190" s="1" t="s">
        <v>553</v>
      </c>
      <c r="C190" s="3" t="str">
        <f>HYPERLINK("http://world.taobao.com/item/41599133465.htm#detail","http://world.taobao.com/item/41599133465.htm#detail")</f>
        <v>http://world.taobao.com/item/41599133465.htm#detail</v>
      </c>
      <c r="D190" s="1" t="s">
        <v>553</v>
      </c>
      <c r="E190" s="3" t="str">
        <f>HYPERLINK("https://s.taobao.com/search?q=%E4%BF%9D%E6%8A%A4%E8%86%9C&amp;js=1&amp;style=list&amp;stats_click=search_radio_all%3A1&amp;initiative_id=staobaoz_20151211&amp;ie=utf8&amp;cps=yes&amp;cat=50470004","https://s.taobao.com/search?q=%E4%BF%9D%E6%8A%A4%E8%86%9C&amp;js=1&amp;style=list&amp;stats_click=search_radio_all%3A1&amp;initiative_id=staobaoz_20151211&amp;ie=utf8&amp;cps=yes&amp;cat=50470004")</f>
        <v>https://s.taobao.com/search?q=%E4%BF%9D%E6%8A%A4%E8%86%9C&amp;js=1&amp;style=list&amp;stats_click=search_radio_all%3A1&amp;initiative_id=staobaoz_20151211&amp;ie=utf8&amp;cps=yes&amp;cat=50470004</v>
      </c>
      <c r="F190" s="4">
        <v>0.0</v>
      </c>
      <c r="G190" s="4">
        <v>0.0</v>
      </c>
      <c r="H190" s="1" t="s">
        <v>563</v>
      </c>
      <c r="I190" s="4">
        <v>0.0</v>
      </c>
      <c r="J190" s="17">
        <v>10.0</v>
      </c>
      <c r="K190" s="1" t="s">
        <v>31</v>
      </c>
      <c r="L190" s="1" t="s">
        <v>47</v>
      </c>
      <c r="M190" s="2"/>
      <c r="N190" s="2"/>
    </row>
    <row r="191" ht="15.75" customHeight="1">
      <c r="A191" s="1" t="s">
        <v>564</v>
      </c>
      <c r="B191" s="1" t="s">
        <v>553</v>
      </c>
      <c r="C191" s="3" t="str">
        <f t="shared" ref="C191:C192" si="18">HYPERLINK("http://world.taobao.com/item/19999809846.htm#detail","http://world.taobao.com/item/19999809846.htm#detail")</f>
        <v>http://world.taobao.com/item/19999809846.htm#detail</v>
      </c>
      <c r="D191" s="1" t="s">
        <v>565</v>
      </c>
      <c r="E191" s="3" t="str">
        <f>HYPERLINK("https://s.taobao.com/search?q=LCD%E6%B6%B2%E6%99%B6%E4%BF%9D%E6%8A%A4%E8%B4%B4%EF%BC%8A3%E5%BC%A0&amp;js=1&amp;style=list&amp;stats_click=search_radio_all%3A1&amp;initiative_id=staobaoz_20151211&amp;ie=utf8","https://s.taobao.com/search?q=LCD%E6%B6%B2%E6%99%B6%E4%BF%9D%E6%8A%A4%E8%B4%B4%EF%BC%8A3%E5%BC%A0&amp;js=1&amp;style=list&amp;stats_click=search_radio_all%3A1&amp;initiative_id=staobaoz_20151211&amp;ie=utf8")</f>
        <v>https://s.taobao.com/search?q=LCD%E6%B6%B2%E6%99%B6%E4%BF%9D%E6%8A%A4%E8%B4%B4%EF%BC%8A3%E5%BC%A0&amp;js=1&amp;style=list&amp;stats_click=search_radio_all%3A1&amp;initiative_id=staobaoz_20151211&amp;ie=utf8</v>
      </c>
      <c r="F191" s="4">
        <v>0.0</v>
      </c>
      <c r="G191" s="4">
        <v>0.0</v>
      </c>
      <c r="H191" s="1" t="s">
        <v>558</v>
      </c>
      <c r="I191" s="4">
        <v>0.0</v>
      </c>
      <c r="J191" s="17">
        <v>20.0</v>
      </c>
      <c r="K191" s="2"/>
      <c r="L191" s="2"/>
      <c r="M191" s="2"/>
      <c r="N191" s="2"/>
    </row>
    <row r="192" ht="15.75" customHeight="1">
      <c r="A192" s="1" t="s">
        <v>566</v>
      </c>
      <c r="B192" s="1" t="s">
        <v>553</v>
      </c>
      <c r="C192" s="3" t="str">
        <f t="shared" si="18"/>
        <v>http://world.taobao.com/item/19999809846.htm#detail</v>
      </c>
      <c r="D192" s="1" t="s">
        <v>567</v>
      </c>
      <c r="E192" s="3" t="str">
        <f>HYPERLINK("https://s.taobao.com/search?q=%E6%B6%B2%E6%99%B6%E4%BF%9D%E6%8A%A4%E8%B4%B4%E8%86%9C&amp;js=1&amp;style=list&amp;stats_click=search_radio_all%3A1&amp;initiative_id=staobaoz_20151211&amp;ie=utf8&amp;cps=yes&amp;cat=50470004","https://s.taobao.com/search?q=%E6%B6%B2%E6%99%B6%E4%BF%9D%E6%8A%A4%E8%B4%B4%E8%86%9C&amp;js=1&amp;style=list&amp;stats_click=search_radio_all%3A1&amp;initiative_id=staobaoz_20151211&amp;ie=utf8&amp;cps=yes&amp;cat=50470004")</f>
        <v>https://s.taobao.com/search?q=%E6%B6%B2%E6%99%B6%E4%BF%9D%E6%8A%A4%E8%B4%B4%E8%86%9C&amp;js=1&amp;style=list&amp;stats_click=search_radio_all%3A1&amp;initiative_id=staobaoz_20151211&amp;ie=utf8&amp;cps=yes&amp;cat=50470004</v>
      </c>
      <c r="F192" s="4">
        <v>0.0</v>
      </c>
      <c r="G192" s="4">
        <v>0.0</v>
      </c>
      <c r="H192" s="1" t="s">
        <v>558</v>
      </c>
      <c r="I192" s="4">
        <v>0.0</v>
      </c>
      <c r="J192" s="17">
        <v>20.0</v>
      </c>
      <c r="K192" s="1" t="s">
        <v>31</v>
      </c>
      <c r="L192" s="1" t="s">
        <v>47</v>
      </c>
      <c r="M192" s="2"/>
      <c r="N192" s="2"/>
    </row>
    <row r="193" ht="15.75" customHeight="1">
      <c r="A193" s="1" t="s">
        <v>568</v>
      </c>
      <c r="B193" s="1" t="s">
        <v>553</v>
      </c>
      <c r="C193" s="3" t="str">
        <f>HYPERLINK("http://world.taobao.com/item/38708270318.htm#detail","http://world.taobao.com/item/38708270318.htm#detail")</f>
        <v>http://world.taobao.com/item/38708270318.htm#detail</v>
      </c>
      <c r="D193" s="1" t="s">
        <v>569</v>
      </c>
      <c r="E193" s="3" t="str">
        <f>HYPERLINK("https://s.taobao.com/search?q=%E9%98%B2%E9%9D%99%E7%94%B5%E9%AB%98%E6%B8%85%E4%BF%9D%E6%8A%A4%E8%86%9C&amp;js=1&amp;style=list&amp;stats_click=search_radio_all%3A1&amp;initiative_id=staobaoz_20151211&amp;ie=utf8&amp;cps=yes&amp;cat=50470004","https://s.taobao.com/search?q=%E9%98%B2%E9%9D%99%E7%94%B5%E9%AB%98%E6%B8%85%E4%BF%9D%E6%8A%A4%E8%86%9C&amp;js=1&amp;style=list&amp;stats_click=search_radio_all%3A1&amp;initiative_id=staobaoz_20151211&amp;ie=utf8&amp;cps=yes&amp;cat=50470004")</f>
        <v>https://s.taobao.com/search?q=%E9%98%B2%E9%9D%99%E7%94%B5%E9%AB%98%E6%B8%85%E4%BF%9D%E6%8A%A4%E8%86%9C&amp;js=1&amp;style=list&amp;stats_click=search_radio_all%3A1&amp;initiative_id=staobaoz_20151211&amp;ie=utf8&amp;cps=yes&amp;cat=50470004</v>
      </c>
      <c r="F193" s="4">
        <v>0.0</v>
      </c>
      <c r="G193" s="4">
        <v>0.0</v>
      </c>
      <c r="H193" s="1" t="s">
        <v>563</v>
      </c>
      <c r="I193" s="4">
        <v>0.0</v>
      </c>
      <c r="J193" s="17">
        <v>10.0</v>
      </c>
      <c r="K193" s="1" t="s">
        <v>31</v>
      </c>
      <c r="L193" s="1" t="s">
        <v>47</v>
      </c>
      <c r="M193" s="2"/>
      <c r="N193" s="2"/>
    </row>
    <row r="194" ht="15.75" customHeight="1">
      <c r="A194" s="1" t="s">
        <v>570</v>
      </c>
      <c r="B194" s="1" t="s">
        <v>553</v>
      </c>
      <c r="C194" s="3" t="str">
        <f>HYPERLINK("http://world.tmall.com/item/43452978184.htm#detail","http://world.tmall.com/item/43452978184.htm#detail")</f>
        <v>http://world.tmall.com/item/43452978184.htm#detail</v>
      </c>
      <c r="D194" s="1" t="s">
        <v>571</v>
      </c>
      <c r="E194" s="3" t="str">
        <f>HYPERLINK("https://s.taobao.com/search?q=%E9%AB%98%E6%B8%85%E8%86%9C&amp;js=1&amp;style=list&amp;stats_click=search_radio_all%3A1&amp;initiative_id=staobaoz_20151211&amp;ie=utf8","https://s.taobao.com/search?q=%E9%AB%98%E6%B8%85%E8%86%9C&amp;js=1&amp;style=list&amp;stats_click=search_radio_all%3A1&amp;initiative_id=staobaoz_20151211&amp;ie=utf8")</f>
        <v>https://s.taobao.com/search?q=%E9%AB%98%E6%B8%85%E8%86%9C&amp;js=1&amp;style=list&amp;stats_click=search_radio_all%3A1&amp;initiative_id=staobaoz_20151211&amp;ie=utf8</v>
      </c>
      <c r="F194" s="4">
        <v>0.0</v>
      </c>
      <c r="G194" s="4">
        <v>0.0</v>
      </c>
      <c r="H194" s="1" t="s">
        <v>572</v>
      </c>
      <c r="I194" s="4">
        <v>0.0</v>
      </c>
      <c r="J194" s="17">
        <v>10.0</v>
      </c>
      <c r="K194" s="1" t="s">
        <v>31</v>
      </c>
      <c r="L194" s="1" t="s">
        <v>32</v>
      </c>
      <c r="M194" s="2"/>
      <c r="N194" s="2"/>
    </row>
    <row r="195" ht="15.75" customHeight="1">
      <c r="A195" s="1" t="s">
        <v>573</v>
      </c>
      <c r="B195" s="1" t="s">
        <v>553</v>
      </c>
      <c r="C195" s="3" t="str">
        <f>HYPERLINK("http://world.taobao.com/item/523100968788.htm#detail","http://world.taobao.com/item/523100968788.htm#detail")</f>
        <v>http://world.taobao.com/item/523100968788.htm#detail</v>
      </c>
      <c r="D195" s="1" t="s">
        <v>574</v>
      </c>
      <c r="E195" s="19" t="str">
        <f>HYPERLINK("https://s.taobao.com/search?q=%E9%87%91%E5%88%9A%E8%B4%B4%E8%86%9C&amp;js=1&amp;style=list&amp;stats_click=search_radio_all%3A1&amp;initiative_id=staobaoz_20151211&amp;ie=utf8","https://s.taobao.com/search?q=%E9%87%91%E5%88%9A%E8%B4%B4%E8%86%9C&amp;js=1&amp;style=list&amp;stats_click=search_radio_all%3A1&amp;initiative_id=staobaoz_20151211&amp;ie=utf8")</f>
        <v>https://s.taobao.com/search?q=%E9%87%91%E5%88%9A%E8%B4%B4%E8%86%9C&amp;js=1&amp;style=list&amp;stats_click=search_radio_all%3A1&amp;initiative_id=staobaoz_20151211&amp;ie=utf8</v>
      </c>
      <c r="F195" s="4">
        <v>0.0</v>
      </c>
      <c r="G195" s="4">
        <v>0.0</v>
      </c>
      <c r="H195" s="1" t="s">
        <v>575</v>
      </c>
      <c r="I195" s="4">
        <v>0.0</v>
      </c>
      <c r="J195" s="17">
        <v>20.0</v>
      </c>
      <c r="K195" s="2"/>
      <c r="L195" s="2"/>
      <c r="M195" s="2"/>
      <c r="N195" s="2"/>
    </row>
    <row r="196" ht="15.75" customHeight="1">
      <c r="A196" s="1" t="s">
        <v>576</v>
      </c>
      <c r="B196" s="1" t="s">
        <v>553</v>
      </c>
      <c r="C196" s="3" t="str">
        <f>HYPERLINK("http://world.taobao.com/item/18820622609.htm#detail","http://world.taobao.com/item/18820622609.htm#detail")</f>
        <v>http://world.taobao.com/item/18820622609.htm#detail</v>
      </c>
      <c r="D196" s="1" t="s">
        <v>577</v>
      </c>
      <c r="E196" s="3" t="str">
        <f>HYPERLINK("https://s.taobao.com/search?q=%E5%93%81%E8%83%9C%E9%AB%98%E7%BA%A7%E5%B1%8F%E5%B9%95%E4%BF%9D%E6%8A%A4%E8%B4%B4&amp;js=1&amp;style=list&amp;stats_click=search_radio_all%3A1&amp;initiative_id=staobaoz_20151211&amp;ie=utf8&amp;cps=yes&amp;cat=50470004","https://s.taobao.com/search?q=%E5%93%81%E8%83%9C%E9%AB%98%E7%BA%A7%E5%B1%8F%E5%B9%95%E4%BF%9D%E6%8A%A4%E8%B4%B4&amp;js=1&amp;style=list&amp;stats_click=search_radio_all%3A1&amp;initiative_id=staobaoz_20151211&amp;ie=utf8&amp;cps=yes&amp;cat=50470004")</f>
        <v>https://s.taobao.com/search?q=%E5%93%81%E8%83%9C%E9%AB%98%E7%BA%A7%E5%B1%8F%E5%B9%95%E4%BF%9D%E6%8A%A4%E8%B4%B4&amp;js=1&amp;style=list&amp;stats_click=search_radio_all%3A1&amp;initiative_id=staobaoz_20151211&amp;ie=utf8&amp;cps=yes&amp;cat=50470004</v>
      </c>
      <c r="F196" s="4">
        <v>0.0</v>
      </c>
      <c r="G196" s="4">
        <v>0.0</v>
      </c>
      <c r="H196" s="1" t="s">
        <v>561</v>
      </c>
      <c r="I196" s="4">
        <v>0.0</v>
      </c>
      <c r="J196" s="17">
        <v>5.0</v>
      </c>
      <c r="K196" s="1" t="s">
        <v>55</v>
      </c>
      <c r="L196" s="1" t="s">
        <v>223</v>
      </c>
      <c r="M196" s="2"/>
      <c r="N196" s="2"/>
    </row>
    <row r="197" ht="15.75" customHeight="1">
      <c r="A197" s="1" t="s">
        <v>578</v>
      </c>
      <c r="B197" s="1" t="s">
        <v>553</v>
      </c>
      <c r="C197" s="3" t="str">
        <f>HYPERLINK("http://world.taobao.com/item/23969324559.htm#detail","http://world.taobao.com/item/23969324559.htm#detail")</f>
        <v>http://world.taobao.com/item/23969324559.htm#detail</v>
      </c>
      <c r="D197" s="1" t="s">
        <v>579</v>
      </c>
      <c r="E197" s="3" t="str">
        <f>HYPERLINK("https://s.taobao.com/search?q=%E4%BD%B3%E8%83%BD%E4%B8%93%E4%B8%9A%E7%9B%B8%E6%9C%BA%E6%B6%B2%E6%99%B6%E4%BF%9D%E6%8A%A4%E8%86%9C&amp;js=1&amp;style=list&amp;stats_click=search_radio_all%3A1&amp;initiative_id=staobaoz_20151211&amp;ie=utf8","https://s.taobao.com/search?q=%E4%BD%B3%E8%83%BD%E4%B8%93%E4%B8%9A%E7%9B%B8%E6%9C%BA%E6%B6%B2%E6%99%B6%E4%BF%9D%E6%8A%A4%E8%86%9C&amp;js=1&amp;style=list&amp;stats_click=search_radio_all%3A1&amp;initiative_id=staobaoz_20151211&amp;ie=utf8")</f>
        <v>https://s.taobao.com/search?q=%E4%BD%B3%E8%83%BD%E4%B8%93%E4%B8%9A%E7%9B%B8%E6%9C%BA%E6%B6%B2%E6%99%B6%E4%BF%9D%E6%8A%A4%E8%86%9C&amp;js=1&amp;style=list&amp;stats_click=search_radio_all%3A1&amp;initiative_id=staobaoz_20151211&amp;ie=utf8</v>
      </c>
      <c r="F197" s="4">
        <v>0.0</v>
      </c>
      <c r="G197" s="4">
        <v>0.0</v>
      </c>
      <c r="H197" s="1" t="s">
        <v>558</v>
      </c>
      <c r="I197" s="4">
        <v>0.0</v>
      </c>
      <c r="J197" s="17">
        <v>20.0</v>
      </c>
      <c r="K197" s="1" t="s">
        <v>219</v>
      </c>
      <c r="L197" s="1" t="s">
        <v>62</v>
      </c>
      <c r="M197" s="2"/>
      <c r="N197" s="2"/>
    </row>
    <row r="198" ht="15.75" customHeight="1">
      <c r="A198" s="1" t="s">
        <v>580</v>
      </c>
      <c r="B198" s="1" t="s">
        <v>553</v>
      </c>
      <c r="C198" s="3" t="str">
        <f>HYPERLINK("http://world.tmall.com/item/44843925113.htm#detail","http://world.tmall.com/item/44843925113.htm#detail")</f>
        <v>http://world.tmall.com/item/44843925113.htm#detail</v>
      </c>
      <c r="D198" s="1" t="s">
        <v>581</v>
      </c>
      <c r="E198" s="3" t="str">
        <f>HYPERLINK("https://s.taobao.com/search?q=%E4%B8%93%E7%94%A8%E4%B8%89%E5%B1%82%E9%AB%98%E9%80%8F%E9%9D%99%E7%94%B5%E4%BF%9D%E6%8A%A4%E8%86%9C&amp;js=1&amp;style=list&amp;stats_click=search_radio_all%3A1&amp;initiative_id=staobaoz_20151211&amp;ie=utf8","https://s.taobao.com/search?q=%E4%B8%93%E7%94%A8%E4%B8%89%E5%B1%82%E9%AB%98%E9%80%8F%E9%9D%99%E7%94%B5%E4%BF%9D%E6%8A%A4%E8%86%9C&amp;js=1&amp;style=list&amp;stats_click=search_radio_all%3A1&amp;initiative_id=staobaoz_20151211&amp;ie=utf8")</f>
        <v>https://s.taobao.com/search?q=%E4%B8%93%E7%94%A8%E4%B8%89%E5%B1%82%E9%AB%98%E9%80%8F%E9%9D%99%E7%94%B5%E4%BF%9D%E6%8A%A4%E8%86%9C&amp;js=1&amp;style=list&amp;stats_click=search_radio_all%3A1&amp;initiative_id=staobaoz_20151211&amp;ie=utf8</v>
      </c>
      <c r="F198" s="4">
        <v>0.0</v>
      </c>
      <c r="G198" s="4">
        <v>0.0</v>
      </c>
      <c r="H198" s="1" t="s">
        <v>582</v>
      </c>
      <c r="I198" s="4">
        <v>0.0</v>
      </c>
      <c r="J198" s="17">
        <v>5.0</v>
      </c>
      <c r="K198" s="1" t="s">
        <v>583</v>
      </c>
      <c r="L198" s="2"/>
      <c r="M198" s="2"/>
      <c r="N198" s="2"/>
    </row>
    <row r="199" ht="15.75" customHeight="1">
      <c r="A199" s="1" t="s">
        <v>584</v>
      </c>
      <c r="B199" s="1" t="s">
        <v>553</v>
      </c>
      <c r="C199" s="3" t="str">
        <f>HYPERLINK("https://detail.tmall.com/item.htm?spm=a1z10.5-b.w4011-11731726517.91.6phQ9D&amp;id=44862924994&amp;rn=a68d17c1869d30ad6ce6a9c102d72f39&amp;abbucket=15&amp;sku_properties=5919063:6536025","https://detail.tmall.com/item.htm?spm=a1z10.5-b.w4011-11731726517.91.6phQ9D&amp;id=44862924994&amp;rn=a68d17c1869d30ad6ce6a9c102d72f39&amp;abbucket=15&amp;sku_properties=5919063:6536025")</f>
        <v>https://detail.tmall.com/item.htm?spm=a1z10.5-b.w4011-11731726517.91.6phQ9D&amp;id=44862924994&amp;rn=a68d17c1869d30ad6ce6a9c102d72f39&amp;abbucket=15&amp;sku_properties=5919063:6536025</v>
      </c>
      <c r="D199" s="1" t="s">
        <v>585</v>
      </c>
      <c r="E199" s="3" t="str">
        <f>HYPERLINK("https://s.taobao.com/search?q=%E4%BD%B3%E8%83%BD+%E6%B2%83%E5%B0%94%E5%A4%AB%E5%86%88%E9%87%91%E5%88%9A%E8%B4%B4&amp;imgfile=&amp;js=1&amp;stats_click=search_radio_all%3A1&amp;initiative_id=staobaoz_20151213&amp;ie=utf8","https://s.taobao.com/search?q=%E4%BD%B3%E8%83%BD+%E6%B2%83%E5%B0%94%E5%A4%AB%E5%86%88%E9%87%91%E5%88%9A%E8%B4%B4&amp;imgfile=&amp;js=1&amp;stats_click=search_radio_all%3A1&amp;initiative_id=staobaoz_20151213&amp;ie=utf8")</f>
        <v>https://s.taobao.com/search?q=%E4%BD%B3%E8%83%BD+%E6%B2%83%E5%B0%94%E5%A4%AB%E5%86%88%E9%87%91%E5%88%9A%E8%B4%B4&amp;imgfile=&amp;js=1&amp;stats_click=search_radio_all%3A1&amp;initiative_id=staobaoz_20151213&amp;ie=utf8</v>
      </c>
      <c r="F199" s="4">
        <v>0.0</v>
      </c>
      <c r="G199" s="4">
        <v>0.0</v>
      </c>
      <c r="H199" s="1" t="s">
        <v>586</v>
      </c>
      <c r="I199" s="4">
        <v>1.0</v>
      </c>
      <c r="J199" s="17">
        <v>105.0</v>
      </c>
      <c r="K199" s="2"/>
      <c r="L199" s="2"/>
      <c r="M199" s="2"/>
      <c r="N199" s="2"/>
    </row>
    <row r="200" ht="15.75" customHeight="1">
      <c r="A200" s="1" t="s">
        <v>587</v>
      </c>
      <c r="B200" s="1" t="s">
        <v>588</v>
      </c>
      <c r="C200" s="3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200" s="1" t="s">
        <v>589</v>
      </c>
      <c r="E200" s="3" t="str">
        <f>HYPERLINK("https://s.taobao.com/search?q=%E4%BD%B3%E8%83%BDEOS+5D%E4%B8%93%E7%94%A8%E4%B8%93%E4%B8%9A%E9%98%B2%E6%8A%A4+%E9%87%91%E5%88%9A%E8%B4%B4%E8%86%9C&amp;js=1&amp;style=list&amp;stats_click=search_radio_all%3A1&amp;initiative_id=staobaoz_20151211&amp;ie=utf8","https://s.taobao.com/search?q=%E4%BD%B3%E8%83%BDEOS+5D%E4%B8%93%E7%94%A8%E4%B8%93%E4%B8%9A%E9%98%B2%E6%8A%A4+%E9%87%91%E5%88%9A%E8%B4%B4%E8%86%9C&amp;js=1&amp;style=list&amp;stats_click=search_radio_all%3A1&amp;initiative_id=staobaoz_20151211&amp;ie=utf8")</f>
        <v>https://s.taobao.com/search?q=%E4%BD%B3%E8%83%BDEOS+5D%E4%B8%93%E7%94%A8%E4%B8%93%E4%B8%9A%E9%98%B2%E6%8A%A4+%E9%87%91%E5%88%9A%E8%B4%B4%E8%86%9C&amp;js=1&amp;style=list&amp;stats_click=search_radio_all%3A1&amp;initiative_id=staobaoz_20151211&amp;ie=utf8</v>
      </c>
      <c r="F200" s="4">
        <v>0.0</v>
      </c>
      <c r="G200" s="4">
        <v>0.0</v>
      </c>
      <c r="H200" s="1" t="s">
        <v>590</v>
      </c>
      <c r="I200" s="4">
        <v>0.0</v>
      </c>
      <c r="J200" s="17">
        <v>30.0</v>
      </c>
      <c r="K200" s="1" t="s">
        <v>219</v>
      </c>
      <c r="L200" s="2"/>
      <c r="M200" s="2"/>
      <c r="N200" s="2"/>
    </row>
    <row r="201" ht="15.75" customHeight="1">
      <c r="A201" s="1" t="s">
        <v>591</v>
      </c>
      <c r="B201" s="1" t="s">
        <v>588</v>
      </c>
      <c r="C201" s="3" t="str">
        <f>HYPERLINK("https://item.taobao.com/item.htm?spm=a230r.1.14.53.57ZLrH&amp;id=522606643900&amp;ns=1&amp;abbucket=7","https://item.taobao.com/item.htm?spm=a230r.1.14.53.57ZLrH&amp;id=522606643900&amp;ns=1&amp;abbucket=7")</f>
        <v>https://item.taobao.com/item.htm?spm=a230r.1.14.53.57ZLrH&amp;id=522606643900&amp;ns=1&amp;abbucket=7</v>
      </c>
      <c r="D201" s="1" t="s">
        <v>592</v>
      </c>
      <c r="E201" s="3" t="str">
        <f>HYPERLINK("https://s.taobao.com/search?q=%E7%B4%A2%E5%B0%BC%E5%B1%8F%E5%B9%95%E8%B4%B4&amp;js=1&amp;style=list&amp;stats_click=search_radio_all%3A1&amp;initiative_id=staobaoz_20151211&amp;ie=utf8&amp;cps=yes&amp;cat=50076920","https://s.taobao.com/search?q=%E7%B4%A2%E5%B0%BC%E5%B1%8F%E5%B9%95%E8%B4%B4&amp;js=1&amp;style=list&amp;stats_click=search_radio_all%3A1&amp;initiative_id=staobaoz_20151211&amp;ie=utf8&amp;cps=yes&amp;cat=50076920")</f>
        <v>https://s.taobao.com/search?q=%E7%B4%A2%E5%B0%BC%E5%B1%8F%E5%B9%95%E8%B4%B4&amp;js=1&amp;style=list&amp;stats_click=search_radio_all%3A1&amp;initiative_id=staobaoz_20151211&amp;ie=utf8&amp;cps=yes&amp;cat=50076920</v>
      </c>
      <c r="F201" s="4">
        <v>0.0</v>
      </c>
      <c r="G201" s="4">
        <v>0.0</v>
      </c>
      <c r="H201" s="1" t="s">
        <v>593</v>
      </c>
      <c r="I201" s="4">
        <v>0.0</v>
      </c>
      <c r="J201" s="17">
        <v>15.0</v>
      </c>
      <c r="K201" s="1" t="s">
        <v>105</v>
      </c>
      <c r="L201" s="2"/>
      <c r="M201" s="2"/>
      <c r="N201" s="2"/>
    </row>
    <row r="202" ht="15.75" customHeight="1">
      <c r="A202" s="1" t="s">
        <v>594</v>
      </c>
      <c r="B202" s="1" t="s">
        <v>588</v>
      </c>
      <c r="C202" s="20" t="s">
        <v>595</v>
      </c>
      <c r="D202" s="21" t="s">
        <v>596</v>
      </c>
      <c r="E202" s="3" t="str">
        <f>HYPERLINK("https://s.taobao.com/search?q=%E5%B1%8F%E5%B9%95%E4%BF%9D%E6%8A%A4%E8%86%9C&amp;js=1&amp;style=list&amp;stats_click=search_radio_all%3A1&amp;initiative_id=staobaoz_20151211&amp;ie=utf8","https://s.taobao.com/search?q=%E5%B1%8F%E5%B9%95%E4%BF%9D%E6%8A%A4%E8%86%9C&amp;js=1&amp;style=list&amp;stats_click=search_radio_all%3A1&amp;initiative_id=staobaoz_20151211&amp;ie=utf8")</f>
        <v>https://s.taobao.com/search?q=%E5%B1%8F%E5%B9%95%E4%BF%9D%E6%8A%A4%E8%86%9C&amp;js=1&amp;style=list&amp;stats_click=search_radio_all%3A1&amp;initiative_id=staobaoz_20151211&amp;ie=utf8</v>
      </c>
      <c r="F202" s="7">
        <v>0.0</v>
      </c>
      <c r="G202" s="7">
        <v>0.0</v>
      </c>
      <c r="H202" s="1" t="s">
        <v>563</v>
      </c>
      <c r="I202" s="17">
        <v>0.0</v>
      </c>
      <c r="J202" s="17">
        <v>10.0</v>
      </c>
      <c r="K202" s="2"/>
      <c r="L202" s="2"/>
      <c r="M202" s="2"/>
      <c r="N202" s="2"/>
    </row>
    <row r="203" ht="15.75" customHeight="1">
      <c r="A203" s="22" t="s">
        <v>597</v>
      </c>
      <c r="B203" s="1" t="s">
        <v>588</v>
      </c>
      <c r="C203" s="23" t="s">
        <v>598</v>
      </c>
      <c r="D203" s="24" t="s">
        <v>599</v>
      </c>
      <c r="E203" s="5" t="s">
        <v>600</v>
      </c>
      <c r="F203" s="7">
        <v>0.0</v>
      </c>
      <c r="G203" s="7">
        <v>0.0</v>
      </c>
      <c r="H203" s="24" t="s">
        <v>601</v>
      </c>
      <c r="I203" s="2"/>
      <c r="J203" s="17">
        <v>15.0</v>
      </c>
      <c r="K203" s="2"/>
      <c r="L203" s="2"/>
      <c r="M203" s="2"/>
      <c r="N203" s="2"/>
    </row>
    <row r="204" ht="15.75" customHeight="1">
      <c r="A204" s="1" t="s">
        <v>602</v>
      </c>
      <c r="B204" s="1" t="s">
        <v>603</v>
      </c>
      <c r="C204" s="3" t="str">
        <f>HYPERLINK("https://detail.tmall.com/item.htm?spm=a230r.1.14.15.57ZLrH&amp;id=44848285990&amp;cm_id=140105335569ed55e27b&amp;abbucket=5&amp;skuId=82840486711","https://detail.tmall.com/item.htm?spm=a230r.1.14.15.57ZLrH&amp;id=44848285990&amp;cm_id=140105335569ed55e27b&amp;abbucket=5&amp;skuId=82840486711")</f>
        <v>https://detail.tmall.com/item.htm?spm=a230r.1.14.15.57ZLrH&amp;id=44848285990&amp;cm_id=140105335569ed55e27b&amp;abbucket=5&amp;skuId=82840486711</v>
      </c>
      <c r="D204" s="1" t="s">
        <v>604</v>
      </c>
      <c r="E204" s="2"/>
      <c r="F204" s="4">
        <v>0.0</v>
      </c>
      <c r="G204" s="4">
        <v>0.0</v>
      </c>
      <c r="H204" s="1" t="s">
        <v>604</v>
      </c>
      <c r="I204" s="4">
        <v>0.0</v>
      </c>
      <c r="J204" s="16" t="s">
        <v>358</v>
      </c>
      <c r="K204" s="2"/>
      <c r="L204" s="1" t="s">
        <v>18</v>
      </c>
      <c r="M204" s="2"/>
      <c r="N204" s="2"/>
    </row>
    <row r="205" ht="15.75" customHeight="1">
      <c r="A205" s="1" t="s">
        <v>605</v>
      </c>
      <c r="B205" s="1" t="s">
        <v>603</v>
      </c>
      <c r="C205" s="3" t="str">
        <f>HYPERLINK("https://item.taobao.com/item.htm?spm=a230r.1.14.49.rC1TEB&amp;id=43474381580&amp;ns=1&amp;abbucket=8","https://item.taobao.com/item.htm?spm=a230r.1.14.49.rC1TEB&amp;id=43474381580&amp;ns=1&amp;abbucket=8")</f>
        <v>https://item.taobao.com/item.htm?spm=a230r.1.14.49.rC1TEB&amp;id=43474381580&amp;ns=1&amp;abbucket=8</v>
      </c>
      <c r="D205" s="1" t="s">
        <v>606</v>
      </c>
      <c r="E205" s="2"/>
      <c r="F205" s="4">
        <v>0.0</v>
      </c>
      <c r="G205" s="4">
        <v>0.0</v>
      </c>
      <c r="H205" s="1" t="s">
        <v>606</v>
      </c>
      <c r="I205" s="4">
        <v>0.0</v>
      </c>
      <c r="J205" s="16" t="s">
        <v>358</v>
      </c>
      <c r="K205" s="1" t="s">
        <v>21</v>
      </c>
      <c r="L205" s="1" t="s">
        <v>22</v>
      </c>
      <c r="M205" s="2"/>
      <c r="N205" s="2"/>
    </row>
    <row r="206" ht="15.75" customHeight="1">
      <c r="A206" s="1" t="s">
        <v>607</v>
      </c>
      <c r="B206" s="1" t="s">
        <v>608</v>
      </c>
      <c r="C206" s="3" t="str">
        <f>HYPERLINK("https://detail.tmall.com/item.htm?spm=a230r.1.14.15.57ZLrH&amp;id=44848285990&amp;cm_id=140105335569ed55e27b&amp;abbucket=5&amp;skuId=82840486719","https://detail.tmall.com/item.htm?spm=a230r.1.14.15.57ZLrH&amp;id=44848285990&amp;cm_id=140105335569ed55e27b&amp;abbucket=5&amp;skuId=82840486719")</f>
        <v>https://detail.tmall.com/item.htm?spm=a230r.1.14.15.57ZLrH&amp;id=44848285990&amp;cm_id=140105335569ed55e27b&amp;abbucket=5&amp;skuId=82840486719</v>
      </c>
      <c r="D206" s="1" t="s">
        <v>608</v>
      </c>
      <c r="E206" s="3" t="str">
        <f>HYPERLINK("https://s.taobao.com/search?q=EOS%E5%B8%BD%E5%AD%90&amp;js=1&amp;style=list&amp;stats_click=search_radio_all%3A1&amp;initiative_id=staobaoz_20151211&amp;ie=utf8","https://s.taobao.com/search?q=EOS%E5%B8%BD%E5%AD%90&amp;js=1&amp;style=list&amp;stats_click=search_radio_all%3A1&amp;initiative_id=staobaoz_20151211&amp;ie=utf8")</f>
        <v>https://s.taobao.com/search?q=EOS%E5%B8%BD%E5%AD%90&amp;js=1&amp;style=list&amp;stats_click=search_radio_all%3A1&amp;initiative_id=staobaoz_20151211&amp;ie=utf8</v>
      </c>
      <c r="F206" s="4">
        <v>0.0</v>
      </c>
      <c r="G206" s="4">
        <v>0.0</v>
      </c>
      <c r="H206" s="1" t="s">
        <v>608</v>
      </c>
      <c r="I206" s="4">
        <v>0.0</v>
      </c>
      <c r="J206" s="17">
        <v>25.0</v>
      </c>
      <c r="K206" s="2"/>
      <c r="L206" s="1" t="s">
        <v>18</v>
      </c>
      <c r="M206" s="2"/>
      <c r="N206" s="2"/>
    </row>
    <row r="207" ht="15.75" customHeight="1">
      <c r="A207" s="1" t="s">
        <v>609</v>
      </c>
      <c r="B207" s="1" t="s">
        <v>610</v>
      </c>
      <c r="C207" s="3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207" s="1" t="s">
        <v>611</v>
      </c>
      <c r="E207" s="3" t="str">
        <f>HYPERLINK("https://s.taobao.com/search?q=%E5%8D%95%E5%8F%8D%E5%86%85%E8%83%86%E5%8C%85&amp;js=1&amp;style=list&amp;stats_click=search_radio_all%3A1&amp;initiative_id=staobaoz_20151211&amp;ie=utf8&amp;cps=yes&amp;cat=50008090","https://s.taobao.com/search?q=%E5%8D%95%E5%8F%8D%E5%86%85%E8%83%86%E5%8C%85&amp;js=1&amp;style=list&amp;stats_click=search_radio_all%3A1&amp;initiative_id=staobaoz_20151211&amp;ie=utf8&amp;cps=yes&amp;cat=50008090")</f>
        <v>https://s.taobao.com/search?q=%E5%8D%95%E5%8F%8D%E5%86%85%E8%83%86%E5%8C%85&amp;js=1&amp;style=list&amp;stats_click=search_radio_all%3A1&amp;initiative_id=staobaoz_20151211&amp;ie=utf8&amp;cps=yes&amp;cat=50008090</v>
      </c>
      <c r="F207" s="4">
        <v>0.0</v>
      </c>
      <c r="G207" s="4">
        <v>0.0</v>
      </c>
      <c r="H207" s="1" t="s">
        <v>611</v>
      </c>
      <c r="I207" s="4">
        <v>0.0</v>
      </c>
      <c r="J207" s="17">
        <v>30.0</v>
      </c>
      <c r="K207" s="2"/>
      <c r="L207" s="1" t="s">
        <v>223</v>
      </c>
      <c r="M207" s="2"/>
      <c r="N207" s="2"/>
    </row>
    <row r="208" ht="15.75" customHeight="1">
      <c r="A208" s="1" t="s">
        <v>612</v>
      </c>
      <c r="B208" s="1" t="s">
        <v>613</v>
      </c>
      <c r="C208" s="3" t="str">
        <f>HYPERLINK("http://world.taobao.com/item/523084126902.htm#detail","http://world.taobao.com/item/523084126902.htm#detail")</f>
        <v>http://world.taobao.com/item/523084126902.htm#detail</v>
      </c>
      <c r="D208" s="1" t="s">
        <v>614</v>
      </c>
      <c r="E208" s="3" t="str">
        <f>HYPERLINK("https://s.taobao.com/search?q=%E5%86%85%E8%83%86%E9%98%B2%E9%9C%87%E5%8C%85&amp;js=1&amp;style=list&amp;stats_click=search_radio_all%3A1&amp;initiative_id=staobaoz_20151211&amp;ie=utf8&amp;cps=yes&amp;cat=50470004","https://s.taobao.com/search?q=%E5%86%85%E8%83%86%E9%98%B2%E9%9C%87%E5%8C%85&amp;js=1&amp;style=list&amp;stats_click=search_radio_all%3A1&amp;initiative_id=staobaoz_20151211&amp;ie=utf8&amp;cps=yes&amp;cat=50470004")</f>
        <v>https://s.taobao.com/search?q=%E5%86%85%E8%83%86%E9%98%B2%E9%9C%87%E5%8C%85&amp;js=1&amp;style=list&amp;stats_click=search_radio_all%3A1&amp;initiative_id=staobaoz_20151211&amp;ie=utf8&amp;cps=yes&amp;cat=50470004</v>
      </c>
      <c r="F208" s="4">
        <v>0.0</v>
      </c>
      <c r="G208" s="4">
        <v>0.0</v>
      </c>
      <c r="H208" s="1" t="s">
        <v>615</v>
      </c>
      <c r="I208" s="4">
        <v>0.0</v>
      </c>
      <c r="J208" s="17">
        <v>35.0</v>
      </c>
      <c r="K208" s="2"/>
      <c r="L208" s="2"/>
      <c r="M208" s="2"/>
      <c r="N208" s="2"/>
    </row>
    <row r="209" ht="15.75" customHeight="1">
      <c r="A209" s="1" t="s">
        <v>616</v>
      </c>
      <c r="B209" s="1" t="s">
        <v>613</v>
      </c>
      <c r="C209" s="3" t="str">
        <f>HYPERLINK("https://item.taobao.com/item.htm?spm=a230r.1.14.53.57ZLrH&amp;id=522606643900&amp;ns=1&amp;abbucket=15","https://item.taobao.com/item.htm?spm=a230r.1.14.53.57ZLrH&amp;id=522606643900&amp;ns=1&amp;abbucket=15")</f>
        <v>https://item.taobao.com/item.htm?spm=a230r.1.14.53.57ZLrH&amp;id=522606643900&amp;ns=1&amp;abbucket=15</v>
      </c>
      <c r="D209" s="1" t="s">
        <v>617</v>
      </c>
      <c r="E209" s="3" t="str">
        <f>HYPERLINK("https://s.taobao.com/search?q=%E4%BD%B3%E8%83%BD%E5%86%85%E8%83%86%E5%8C%85&amp;js=1&amp;style=list&amp;stats_click=search_radio_all%3A1&amp;initiative_id=staobaoz_20151211&amp;ie=utf8&amp;cps=yes&amp;cat=50470004","https://s.taobao.com/search?q=%E4%BD%B3%E8%83%BD%E5%86%85%E8%83%86%E5%8C%85&amp;js=1&amp;style=list&amp;stats_click=search_radio_all%3A1&amp;initiative_id=staobaoz_20151211&amp;ie=utf8&amp;cps=yes&amp;cat=50470004")</f>
        <v>https://s.taobao.com/search?q=%E4%BD%B3%E8%83%BD%E5%86%85%E8%83%86%E5%8C%85&amp;js=1&amp;style=list&amp;stats_click=search_radio_all%3A1&amp;initiative_id=staobaoz_20151211&amp;ie=utf8&amp;cps=yes&amp;cat=50470004</v>
      </c>
      <c r="F209" s="4">
        <v>0.0</v>
      </c>
      <c r="G209" s="4">
        <v>0.0</v>
      </c>
      <c r="H209" s="1" t="s">
        <v>617</v>
      </c>
      <c r="I209" s="4">
        <v>0.0</v>
      </c>
      <c r="J209" s="17">
        <v>15.0</v>
      </c>
      <c r="K209" s="1" t="s">
        <v>219</v>
      </c>
      <c r="L209" s="2"/>
      <c r="M209" s="2"/>
      <c r="N209" s="2"/>
    </row>
    <row r="210" ht="15.75" customHeight="1">
      <c r="A210" s="1" t="s">
        <v>618</v>
      </c>
      <c r="B210" s="1" t="s">
        <v>619</v>
      </c>
      <c r="C210" s="3" t="str">
        <f>HYPERLINK("http://world.taobao.com/item/19999809846.htm#detail","http://world.taobao.com/item/19999809846.htm#detail")</f>
        <v>http://world.taobao.com/item/19999809846.htm#detail</v>
      </c>
      <c r="D210" s="1" t="s">
        <v>619</v>
      </c>
      <c r="E210" s="3" t="str">
        <f>HYPERLINK("https://s.taobao.com/search?q=%E8%87%AA%E6%8B%8D%E6%9D%86&amp;js=1&amp;style=list&amp;stats_click=search_radio_all%3A1&amp;initiative_id=staobaoz_20151211&amp;ie=utf8","https://s.taobao.com/search?q=%E8%87%AA%E6%8B%8D%E6%9D%86&amp;js=1&amp;style=list&amp;stats_click=search_radio_all%3A1&amp;initiative_id=staobaoz_20151211&amp;ie=utf8")</f>
        <v>https://s.taobao.com/search?q=%E8%87%AA%E6%8B%8D%E6%9D%86&amp;js=1&amp;style=list&amp;stats_click=search_radio_all%3A1&amp;initiative_id=staobaoz_20151211&amp;ie=utf8</v>
      </c>
      <c r="F210" s="4">
        <v>0.0</v>
      </c>
      <c r="G210" s="4">
        <v>0.0</v>
      </c>
      <c r="H210" s="1" t="s">
        <v>619</v>
      </c>
      <c r="I210" s="4">
        <v>0.0</v>
      </c>
      <c r="J210" s="17">
        <v>30.0</v>
      </c>
      <c r="K210" s="2"/>
      <c r="L210" s="1" t="s">
        <v>47</v>
      </c>
      <c r="M210" s="2"/>
      <c r="N210" s="2"/>
    </row>
    <row r="211" ht="15.75" customHeight="1">
      <c r="A211" s="1" t="s">
        <v>620</v>
      </c>
      <c r="B211" s="1" t="s">
        <v>619</v>
      </c>
      <c r="C211" s="5" t="s">
        <v>34</v>
      </c>
      <c r="D211" s="25" t="s">
        <v>621</v>
      </c>
      <c r="E211" s="5" t="s">
        <v>622</v>
      </c>
      <c r="F211" s="7">
        <v>0.0</v>
      </c>
      <c r="G211" s="7">
        <v>0.0</v>
      </c>
      <c r="H211" s="22" t="s">
        <v>623</v>
      </c>
      <c r="I211" s="7">
        <v>0.0</v>
      </c>
      <c r="J211" s="17">
        <v>40.0</v>
      </c>
      <c r="K211" s="22" t="s">
        <v>624</v>
      </c>
      <c r="L211" s="22" t="s">
        <v>39</v>
      </c>
      <c r="M211" s="2"/>
      <c r="N211" s="2"/>
    </row>
    <row r="212" ht="15.75" customHeight="1">
      <c r="A212" s="1" t="s">
        <v>625</v>
      </c>
      <c r="B212" s="1" t="s">
        <v>626</v>
      </c>
      <c r="C212" s="3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212" s="1" t="s">
        <v>627</v>
      </c>
      <c r="E212" s="3" t="str">
        <f>HYPERLINK("https://s.taobao.com/search?q=CPL%E5%81%8F%E6%8C%AF%E9%95%9C&amp;js=1&amp;style=list&amp;stats_click=search_radio_all%3A1&amp;initiative_id=staobaoz_20151211&amp;ie=utf8&amp;cps=yes&amp;cat=14","https://s.taobao.com/search?q=CPL%E5%81%8F%E6%8C%AF%E9%95%9C&amp;js=1&amp;style=list&amp;stats_click=search_radio_all%3A1&amp;initiative_id=staobaoz_20151211&amp;ie=utf8&amp;cps=yes&amp;cat=14")</f>
        <v>https://s.taobao.com/search?q=CPL%E5%81%8F%E6%8C%AF%E9%95%9C&amp;js=1&amp;style=list&amp;stats_click=search_radio_all%3A1&amp;initiative_id=staobaoz_20151211&amp;ie=utf8&amp;cps=yes&amp;cat=14</v>
      </c>
      <c r="F212" s="4">
        <v>0.0</v>
      </c>
      <c r="G212" s="4">
        <v>0.0</v>
      </c>
      <c r="H212" s="1" t="s">
        <v>627</v>
      </c>
      <c r="I212" s="4">
        <v>0.0</v>
      </c>
      <c r="J212" s="17">
        <v>100.0</v>
      </c>
      <c r="K212" s="2"/>
      <c r="L212" s="1" t="s">
        <v>468</v>
      </c>
      <c r="N212" s="2"/>
    </row>
    <row r="213" ht="15.75" customHeight="1">
      <c r="A213" s="1" t="s">
        <v>628</v>
      </c>
      <c r="B213" s="1" t="s">
        <v>626</v>
      </c>
      <c r="C213" s="3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213" s="1" t="s">
        <v>629</v>
      </c>
      <c r="E213" s="3" t="str">
        <f>HYPERLINK("https://s.taobao.com/search?q=kase+%E4%B8%93%E4%B8%9A%E5%81%8F%E6%8C%AF%E9%95%9C&amp;js=1&amp;style=list&amp;stats_click=search_radio_all%3A1&amp;initiative_id=staobaoz_20151211&amp;ie=utf8","https://s.taobao.com/search?q=kase+%E4%B8%93%E4%B8%9A%E5%81%8F%E6%8C%AF%E9%95%9C&amp;js=1&amp;style=list&amp;stats_click=search_radio_all%3A1&amp;initiative_id=staobaoz_20151211&amp;ie=utf8")</f>
        <v>https://s.taobao.com/search?q=kase+%E4%B8%93%E4%B8%9A%E5%81%8F%E6%8C%AF%E9%95%9C&amp;js=1&amp;style=list&amp;stats_click=search_radio_all%3A1&amp;initiative_id=staobaoz_20151211&amp;ie=utf8</v>
      </c>
      <c r="F213" s="4">
        <v>0.0</v>
      </c>
      <c r="G213" s="4">
        <v>0.0</v>
      </c>
      <c r="H213" s="1" t="s">
        <v>630</v>
      </c>
      <c r="I213" s="4">
        <v>0.0</v>
      </c>
      <c r="J213" s="17">
        <v>230.0</v>
      </c>
      <c r="K213" s="1" t="s">
        <v>631</v>
      </c>
      <c r="L213" s="1" t="s">
        <v>56</v>
      </c>
      <c r="M213" s="2"/>
      <c r="N213" s="2"/>
    </row>
    <row r="214" ht="15.75" customHeight="1">
      <c r="A214" s="1" t="s">
        <v>632</v>
      </c>
      <c r="B214" s="1" t="s">
        <v>626</v>
      </c>
      <c r="C214" s="3" t="str">
        <f>HYPERLINK("http://world.taobao.com/item/27462844289.htm#detail","http://world.taobao.com/item/27462844289.htm#detail")</f>
        <v>http://world.taobao.com/item/27462844289.htm#detail</v>
      </c>
      <c r="D214" s="1" t="s">
        <v>633</v>
      </c>
      <c r="E214" s="3" t="str">
        <f>HYPERLINK("https://s.taobao.com/search?q=kase67CPL%E4%B8%93%E4%B8%9A%E5%81%8F%E6%8C%AF%E9%95%9C%E7%89%87&amp;js=1&amp;style=list&amp;stats_click=search_radio_all%3A1&amp;initiative_id=staobaoz_20151211&amp;ie=utf8&amp;cps=yes&amp;cat=50470004","https://s.taobao.com/search?q=kase67CPL%E4%B8%93%E4%B8%9A%E5%81%8F%E6%8C%AF%E9%95%9C%E7%89%87&amp;js=1&amp;style=list&amp;stats_click=search_radio_all%3A1&amp;initiative_id=staobaoz_20151211&amp;ie=utf8&amp;cps=yes&amp;cat=50470004")</f>
        <v>https://s.taobao.com/search?q=kase67CPL%E4%B8%93%E4%B8%9A%E5%81%8F%E6%8C%AF%E9%95%9C%E7%89%87&amp;js=1&amp;style=list&amp;stats_click=search_radio_all%3A1&amp;initiative_id=staobaoz_20151211&amp;ie=utf8&amp;cps=yes&amp;cat=50470004</v>
      </c>
      <c r="F214" s="4">
        <v>0.0</v>
      </c>
      <c r="G214" s="4">
        <v>0.0</v>
      </c>
      <c r="H214" s="1" t="s">
        <v>634</v>
      </c>
      <c r="I214" s="4">
        <v>0.0</v>
      </c>
      <c r="J214" s="17">
        <v>250.0</v>
      </c>
      <c r="K214" s="1" t="s">
        <v>635</v>
      </c>
      <c r="L214" s="1" t="s">
        <v>47</v>
      </c>
      <c r="M214" s="2"/>
      <c r="N214" s="2"/>
    </row>
    <row r="215" ht="15.75" customHeight="1">
      <c r="A215" s="1" t="s">
        <v>636</v>
      </c>
      <c r="B215" s="1" t="s">
        <v>626</v>
      </c>
      <c r="C215" s="3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215" s="1" t="s">
        <v>637</v>
      </c>
      <c r="E215" s="3" t="str">
        <f>HYPERLINK("https://s.taobao.com/search?q=%E5%8F%98%E8%89%B2%E9%BE%99HD%E9%AB%98%E6%B8%85CPL%E5%81%8F%E6%8C%AF%E9%95%9C&amp;js=1&amp;style=list&amp;stats_click=search_radio_all%3A1&amp;initiative_id=staobaoz_20151211&amp;ie=utf8&amp;cps=yes&amp;cat=50008090","https://s.taobao.com/search?q=%E5%8F%98%E8%89%B2%E9%BE%99HD%E9%AB%98%E6%B8%85CPL%E5%81%8F%E6%8C%AF%E9%95%9C&amp;js=1&amp;style=list&amp;stats_click=search_radio_all%3A1&amp;initiative_id=staobaoz_20151211&amp;ie=utf8&amp;cps=yes&amp;cat=50008090")</f>
        <v>https://s.taobao.com/search?q=%E5%8F%98%E8%89%B2%E9%BE%99HD%E9%AB%98%E6%B8%85CPL%E5%81%8F%E6%8C%AF%E9%95%9C&amp;js=1&amp;style=list&amp;stats_click=search_radio_all%3A1&amp;initiative_id=staobaoz_20151211&amp;ie=utf8&amp;cps=yes&amp;cat=50008090</v>
      </c>
      <c r="F215" s="4">
        <v>0.0</v>
      </c>
      <c r="G215" s="4">
        <v>0.0</v>
      </c>
      <c r="H215" s="1" t="s">
        <v>638</v>
      </c>
      <c r="I215" s="4">
        <v>1.0</v>
      </c>
      <c r="J215" s="17">
        <v>175.0</v>
      </c>
      <c r="K215" s="1" t="s">
        <v>639</v>
      </c>
      <c r="L215" s="2"/>
      <c r="M215" s="2"/>
      <c r="N215" s="2"/>
    </row>
    <row r="216" ht="15.75" customHeight="1">
      <c r="A216" s="1" t="s">
        <v>640</v>
      </c>
      <c r="B216" s="1" t="s">
        <v>626</v>
      </c>
      <c r="C216" s="3" t="str">
        <f>HYPERLINK("https://item.taobao.com/item.htm?spm=a230r.1.14.45.JooTKV&amp;id=42445756648&amp;ns=1&amp;abbucket=3","https://item.taobao.com/item.htm?spm=a230r.1.14.45.JooTKV&amp;id=42445756648&amp;ns=1&amp;abbucket=3")</f>
        <v>https://item.taobao.com/item.htm?spm=a230r.1.14.45.JooTKV&amp;id=42445756648&amp;ns=1&amp;abbucket=3</v>
      </c>
      <c r="D216" s="1" t="s">
        <v>641</v>
      </c>
      <c r="E216" s="3" t="str">
        <f>HYPERLINK("https://s.taobao.com/search?q=%E8%89%BE%E8%92%99%E5%81%8F%E6%8C%AF%E9%95%9C&amp;js=1&amp;style=list&amp;stats_click=search_radio_all%3A1&amp;initiative_id=staobaoz_20151211&amp;ie=utf8","https://s.taobao.com/search?q=%E8%89%BE%E8%92%99%E5%81%8F%E6%8C%AF%E9%95%9C&amp;js=1&amp;style=list&amp;stats_click=search_radio_all%3A1&amp;initiative_id=staobaoz_20151211&amp;ie=utf8")</f>
        <v>https://s.taobao.com/search?q=%E8%89%BE%E8%92%99%E5%81%8F%E6%8C%AF%E9%95%9C&amp;js=1&amp;style=list&amp;stats_click=search_radio_all%3A1&amp;initiative_id=staobaoz_20151211&amp;ie=utf8</v>
      </c>
      <c r="F216" s="4">
        <v>0.0</v>
      </c>
      <c r="G216" s="4">
        <v>0.0</v>
      </c>
      <c r="H216" s="1" t="s">
        <v>641</v>
      </c>
      <c r="I216" s="4">
        <v>0.0</v>
      </c>
      <c r="J216" s="16" t="s">
        <v>358</v>
      </c>
      <c r="K216" s="1" t="s">
        <v>449</v>
      </c>
      <c r="L216" s="1" t="s">
        <v>307</v>
      </c>
      <c r="M216" s="2"/>
      <c r="N216" s="2"/>
    </row>
    <row r="217" ht="15.75" customHeight="1">
      <c r="A217" s="1" t="s">
        <v>642</v>
      </c>
      <c r="B217" s="1" t="s">
        <v>626</v>
      </c>
      <c r="C217" s="3" t="str">
        <f>HYPERLINK("http://world.taobao.com/item/24596036343.htm#detail","http://world.taobao.com/item/24596036343.htm#detail")</f>
        <v>http://world.taobao.com/item/24596036343.htm#detail</v>
      </c>
      <c r="D217" s="1" t="s">
        <v>643</v>
      </c>
      <c r="E217" s="3" t="str">
        <f>HYPERLINK("https://s.taobao.com/search?q=%E8%82%AF%E9%AB%9858CPL%E4%B8%93%E4%B8%9A%E5%81%8F%E6%8C%AF%E9%95%9C%E7%89%87&amp;js=1&amp;style=list&amp;stats_click=search_radio_all%3A1&amp;initiative_id=staobaoz_20151211&amp;ie=utf8&amp;cps=yes&amp;cat=50008090","https://s.taobao.com/search?q=%E8%82%AF%E9%AB%9858CPL%E4%B8%93%E4%B8%9A%E5%81%8F%E6%8C%AF%E9%95%9C%E7%89%87&amp;js=1&amp;style=list&amp;stats_click=search_radio_all%3A1&amp;initiative_id=staobaoz_20151211&amp;ie=utf8&amp;cps=yes&amp;cat=50008090")</f>
        <v>https://s.taobao.com/search?q=%E8%82%AF%E9%AB%9858CPL%E4%B8%93%E4%B8%9A%E5%81%8F%E6%8C%AF%E9%95%9C%E7%89%87&amp;js=1&amp;style=list&amp;stats_click=search_radio_all%3A1&amp;initiative_id=staobaoz_20151211&amp;ie=utf8&amp;cps=yes&amp;cat=50008090</v>
      </c>
      <c r="F217" s="4">
        <v>0.0</v>
      </c>
      <c r="G217" s="4">
        <v>0.0</v>
      </c>
      <c r="H217" s="1" t="s">
        <v>644</v>
      </c>
      <c r="I217" s="4">
        <v>0.0</v>
      </c>
      <c r="J217" s="17">
        <v>125.0</v>
      </c>
      <c r="K217" s="1" t="s">
        <v>645</v>
      </c>
      <c r="L217" s="1" t="s">
        <v>32</v>
      </c>
      <c r="M217" s="2"/>
      <c r="N217" s="2"/>
    </row>
    <row r="218" ht="15.75" customHeight="1">
      <c r="A218" s="1" t="s">
        <v>646</v>
      </c>
      <c r="B218" s="1" t="s">
        <v>626</v>
      </c>
      <c r="C218" s="3" t="str">
        <f>HYPERLINK("http://world.taobao.com/item/522610228084.htm#detail","http://world.taobao.com/item/522610228084.htm#detail")</f>
        <v>http://world.taobao.com/item/522610228084.htm#detail</v>
      </c>
      <c r="D218" s="1" t="s">
        <v>647</v>
      </c>
      <c r="E218" s="3" t="str">
        <f>HYPERLINK("https://s.taobao.com/search?q=%E7%BB%BF%E5%8F%B6CPL%E5%81%8F%E6%8C%AF%E9%95%9C&amp;js=1&amp;style=list&amp;stats_click=search_radio_all%3A1&amp;initiative_id=staobaoz_20151211&amp;ie=utf8","https://s.taobao.com/search?q=%E7%BB%BF%E5%8F%B6CPL%E5%81%8F%E6%8C%AF%E9%95%9C&amp;js=1&amp;style=list&amp;stats_click=search_radio_all%3A1&amp;initiative_id=staobaoz_20151211&amp;ie=utf8")</f>
        <v>https://s.taobao.com/search?q=%E7%BB%BF%E5%8F%B6CPL%E5%81%8F%E6%8C%AF%E9%95%9C&amp;js=1&amp;style=list&amp;stats_click=search_radio_all%3A1&amp;initiative_id=staobaoz_20151211&amp;ie=utf8</v>
      </c>
      <c r="F218" s="4">
        <v>0.0</v>
      </c>
      <c r="G218" s="4">
        <v>0.0</v>
      </c>
      <c r="H218" s="1" t="s">
        <v>648</v>
      </c>
      <c r="I218" s="4">
        <v>0.0</v>
      </c>
      <c r="J218" s="17">
        <v>50.0</v>
      </c>
      <c r="K218" s="2"/>
      <c r="L218" s="2"/>
      <c r="M218" s="2"/>
      <c r="N218" s="2"/>
    </row>
    <row r="219" ht="15.75" customHeight="1">
      <c r="A219" s="1" t="s">
        <v>649</v>
      </c>
      <c r="B219" s="1" t="s">
        <v>626</v>
      </c>
      <c r="C219" s="3" t="str">
        <f>HYPERLINK("http://world.taobao.com/item/35540978058.htm#detail","http://world.taobao.com/item/35540978058.htm#detail")</f>
        <v>http://world.taobao.com/item/35540978058.htm#detail</v>
      </c>
      <c r="D219" s="1" t="s">
        <v>650</v>
      </c>
      <c r="E219" s="3" t="str">
        <f>HYPERLINK("https://s.taobao.com/search?q=%E8%8E%B1%E7%A6%8F%E7%89%B9CPL&amp;js=1&amp;style=list&amp;stats_click=search_radio_all%3A1&amp;initiative_id=staobaoz_20151211&amp;ie=utf8&amp;cps=yes&amp;cat=50470004","https://s.taobao.com/search?q=%E8%8E%B1%E7%A6%8F%E7%89%B9CPL&amp;js=1&amp;style=list&amp;stats_click=search_radio_all%3A1&amp;initiative_id=staobaoz_20151211&amp;ie=utf8&amp;cps=yes&amp;cat=50470004")</f>
        <v>https://s.taobao.com/search?q=%E8%8E%B1%E7%A6%8F%E7%89%B9CPL&amp;js=1&amp;style=list&amp;stats_click=search_radio_all%3A1&amp;initiative_id=staobaoz_20151211&amp;ie=utf8&amp;cps=yes&amp;cat=50470004</v>
      </c>
      <c r="F219" s="4">
        <v>0.0</v>
      </c>
      <c r="G219" s="4">
        <v>0.0</v>
      </c>
      <c r="H219" s="1" t="s">
        <v>651</v>
      </c>
      <c r="I219" s="4">
        <v>0.0</v>
      </c>
      <c r="J219" s="16" t="s">
        <v>358</v>
      </c>
      <c r="K219" s="1" t="s">
        <v>652</v>
      </c>
      <c r="L219" s="1" t="s">
        <v>47</v>
      </c>
      <c r="M219" s="2"/>
      <c r="N219" s="2"/>
    </row>
    <row r="220" ht="15.75" customHeight="1">
      <c r="A220" s="1" t="s">
        <v>653</v>
      </c>
      <c r="B220" s="1" t="s">
        <v>626</v>
      </c>
      <c r="C220" s="3" t="str">
        <f>HYPERLINK("http://world.tmall.com/item/26519380192.htm#detail?sku_properties=5919063:6536025","http://world.tmall.com/item/26519380192.htm#detail?sku_properties=5919063:6536025")</f>
        <v>http://world.tmall.com/item/26519380192.htm#detail?sku_properties=5919063:6536025</v>
      </c>
      <c r="D220" s="1" t="s">
        <v>654</v>
      </c>
      <c r="E220" s="3" t="str">
        <f>HYPERLINK("https://s.taobao.com/search?q=%E6%AD%A3%E5%93%81LIDA%E4%B8%BD%E8%BE%BE%E5%81%8F%E6%8C%AFCPL%E9%95%9C&amp;js=1&amp;style=list&amp;stats_click=search_radio_all%3A1&amp;initiative_id=staobaoz_20151211&amp;ie=utf8&amp;cps=yes&amp;cat=50470004","https://s.taobao.com/search?q=%E6%AD%A3%E5%93%81LIDA%E4%B8%BD%E8%BE%BE%E5%81%8F%E6%8C%AFCPL%E9%95%9C&amp;js=1&amp;style=list&amp;stats_click=search_radio_all%3A1&amp;initiative_id=staobaoz_20151211&amp;ie=utf8&amp;cps=yes&amp;cat=50470004")</f>
        <v>https://s.taobao.com/search?q=%E6%AD%A3%E5%93%81LIDA%E4%B8%BD%E8%BE%BE%E5%81%8F%E6%8C%AFCPL%E9%95%9C&amp;js=1&amp;style=list&amp;stats_click=search_radio_all%3A1&amp;initiative_id=staobaoz_20151211&amp;ie=utf8&amp;cps=yes&amp;cat=50470004</v>
      </c>
      <c r="F220" s="4">
        <v>0.0</v>
      </c>
      <c r="G220" s="4">
        <v>0.0</v>
      </c>
      <c r="H220" s="1" t="s">
        <v>655</v>
      </c>
      <c r="I220" s="4">
        <v>1.0</v>
      </c>
      <c r="J220" s="16" t="s">
        <v>358</v>
      </c>
      <c r="K220" s="1" t="s">
        <v>656</v>
      </c>
      <c r="L220" s="1" t="s">
        <v>47</v>
      </c>
      <c r="M220" s="2"/>
      <c r="N220" s="2"/>
    </row>
    <row r="221" ht="15.75" customHeight="1">
      <c r="A221" s="1" t="s">
        <v>657</v>
      </c>
      <c r="B221" s="1" t="s">
        <v>626</v>
      </c>
      <c r="C221" s="3" t="str">
        <f>HYPERLINK("http://world.tmall.com/item/45004671341.htm#detail?sku_properties=5919063:3266795","http://world.tmall.com/item/45004671341.htm#detail?sku_properties=5919063:3266795")</f>
        <v>http://world.tmall.com/item/45004671341.htm#detail?sku_properties=5919063:3266795</v>
      </c>
      <c r="D221" s="1" t="s">
        <v>658</v>
      </c>
      <c r="E221" s="3" t="str">
        <f>HYPERLINK("https://s.taobao.com/search?q=%E5%93%81%E7%89%8C58mmCPL&amp;js=1&amp;style=list&amp;stats_click=search_radio_all%3A1&amp;initiative_id=staobaoz_20151211&amp;ie=utf8","https://s.taobao.com/search?q=%E5%93%81%E7%89%8C58mmCPL&amp;js=1&amp;style=list&amp;stats_click=search_radio_all%3A1&amp;initiative_id=staobaoz_20151211&amp;ie=utf8")</f>
        <v>https://s.taobao.com/search?q=%E5%93%81%E7%89%8C58mmCPL&amp;js=1&amp;style=list&amp;stats_click=search_radio_all%3A1&amp;initiative_id=staobaoz_20151211&amp;ie=utf8</v>
      </c>
      <c r="F221" s="4">
        <v>0.0</v>
      </c>
      <c r="G221" s="4">
        <v>0.0</v>
      </c>
      <c r="H221" s="1" t="s">
        <v>659</v>
      </c>
      <c r="I221" s="4">
        <v>0.0</v>
      </c>
      <c r="J221" s="17">
        <v>80.0</v>
      </c>
      <c r="K221" s="2"/>
      <c r="L221" s="2"/>
      <c r="M221" s="2"/>
      <c r="N221" s="2"/>
    </row>
    <row r="222" ht="15.75" customHeight="1">
      <c r="A222" s="1" t="s">
        <v>660</v>
      </c>
      <c r="B222" s="1" t="s">
        <v>626</v>
      </c>
      <c r="C222" s="26" t="s">
        <v>661</v>
      </c>
      <c r="D222" s="27" t="s">
        <v>662</v>
      </c>
      <c r="E222" s="28"/>
      <c r="F222" s="4"/>
      <c r="G222" s="4"/>
      <c r="H222" s="1"/>
      <c r="I222" s="4"/>
      <c r="J222" s="17"/>
      <c r="K222" s="2"/>
      <c r="L222" s="2"/>
      <c r="M222" s="2"/>
      <c r="N222" s="2"/>
    </row>
    <row r="223" ht="15.75" customHeight="1">
      <c r="A223" s="1" t="s">
        <v>663</v>
      </c>
      <c r="B223" s="1" t="s">
        <v>626</v>
      </c>
      <c r="C223" s="29" t="s">
        <v>664</v>
      </c>
      <c r="D223" s="30" t="s">
        <v>665</v>
      </c>
      <c r="E223" s="28"/>
      <c r="F223" s="4"/>
      <c r="G223" s="4"/>
      <c r="H223" s="1"/>
      <c r="I223" s="4"/>
      <c r="J223" s="17"/>
      <c r="K223" s="2"/>
      <c r="L223" s="2"/>
      <c r="M223" s="2"/>
      <c r="N223" s="2"/>
    </row>
    <row r="224" ht="15.75" customHeight="1">
      <c r="A224" s="1" t="s">
        <v>666</v>
      </c>
      <c r="B224" s="1" t="s">
        <v>667</v>
      </c>
      <c r="C224" s="3" t="str">
        <f>HYPERLINK("https://detail.tmall.com/item.htm?spm=a230r.1.14.15.57ZLrH&amp;id=44848285990&amp;cm_id=140105335569ed55e27b&amp;abbucket=5&amp;skuId=82840486714","https://detail.tmall.com/item.htm?spm=a230r.1.14.15.57ZLrH&amp;id=44848285990&amp;cm_id=140105335569ed55e27b&amp;abbucket=5&amp;skuId=82840486714")</f>
        <v>https://detail.tmall.com/item.htm?spm=a230r.1.14.15.57ZLrH&amp;id=44848285990&amp;cm_id=140105335569ed55e27b&amp;abbucket=5&amp;skuId=82840486714</v>
      </c>
      <c r="D224" s="1" t="s">
        <v>668</v>
      </c>
      <c r="E224" s="3" t="str">
        <f>HYPERLINK("https://s.taobao.com/search?q=%E5%BE%B7%E5%9B%BD%E7%88%B1%E4%B8%BD%E6%B0%94%E5%90%B9&amp;js=1&amp;style=list&amp;stats_click=search_radio_all%3A1&amp;initiative_id=staobaoz_20151211&amp;ie=utf8","https://s.taobao.com/search?q=%E5%BE%B7%E5%9B%BD%E7%88%B1%E4%B8%BD%E6%B0%94%E5%90%B9&amp;js=1&amp;style=list&amp;stats_click=search_radio_all%3A1&amp;initiative_id=staobaoz_20151211&amp;ie=utf8")</f>
        <v>https://s.taobao.com/search?q=%E5%BE%B7%E5%9B%BD%E7%88%B1%E4%B8%BD%E6%B0%94%E5%90%B9&amp;js=1&amp;style=list&amp;stats_click=search_radio_all%3A1&amp;initiative_id=staobaoz_20151211&amp;ie=utf8</v>
      </c>
      <c r="F224" s="4">
        <v>0.0</v>
      </c>
      <c r="G224" s="4">
        <v>0.0</v>
      </c>
      <c r="H224" s="1" t="s">
        <v>669</v>
      </c>
      <c r="I224" s="4">
        <v>0.0</v>
      </c>
      <c r="J224" s="17">
        <v>60.0</v>
      </c>
      <c r="K224" s="2"/>
      <c r="L224" s="1" t="s">
        <v>18</v>
      </c>
      <c r="M224" s="2"/>
      <c r="N224" s="2"/>
    </row>
    <row r="225" ht="13.5" customHeight="1">
      <c r="A225" s="1" t="s">
        <v>670</v>
      </c>
      <c r="B225" s="1" t="s">
        <v>667</v>
      </c>
      <c r="C225" s="3" t="str">
        <f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225" s="1" t="s">
        <v>667</v>
      </c>
      <c r="E225" s="3" t="str">
        <f>HYPERLINK("https://s.taobao.com/search?q=%E6%B0%94%E5%90%B9&amp;js=1&amp;style=list&amp;stats_click=search_radio_all%3A1&amp;initiative_id=staobaoz_20151211&amp;ie=utf8&amp;cps=yes&amp;cat=50008090","https://s.taobao.com/search?q=%E6%B0%94%E5%90%B9&amp;js=1&amp;style=list&amp;stats_click=search_radio_all%3A1&amp;initiative_id=staobaoz_20151211&amp;ie=utf8&amp;cps=yes&amp;cat=50008090")</f>
        <v>https://s.taobao.com/search?q=%E6%B0%94%E5%90%B9&amp;js=1&amp;style=list&amp;stats_click=search_radio_all%3A1&amp;initiative_id=staobaoz_20151211&amp;ie=utf8&amp;cps=yes&amp;cat=50008090</v>
      </c>
      <c r="F225" s="4">
        <v>0.0</v>
      </c>
      <c r="G225" s="4">
        <v>0.0</v>
      </c>
      <c r="H225" s="1" t="s">
        <v>667</v>
      </c>
      <c r="I225" s="4">
        <v>0.0</v>
      </c>
      <c r="J225" s="17">
        <v>10.0</v>
      </c>
      <c r="K225" s="1" t="s">
        <v>31</v>
      </c>
      <c r="L225" s="1" t="s">
        <v>377</v>
      </c>
      <c r="M225" s="2"/>
      <c r="N225" s="2"/>
    </row>
    <row r="226" ht="15.75" customHeight="1">
      <c r="A226" s="1" t="s">
        <v>671</v>
      </c>
      <c r="B226" s="1" t="s">
        <v>667</v>
      </c>
      <c r="C226" s="3" t="str">
        <f>HYPERLINK("http://world.taobao.com/item/43859660891.htm#detail","http://world.taobao.com/item/43859660891.htm#detail")</f>
        <v>http://world.taobao.com/item/43859660891.htm#detail</v>
      </c>
      <c r="D226" s="1" t="s">
        <v>672</v>
      </c>
      <c r="E226" s="3" t="str">
        <f>HYPERLINK("https://s.taobao.com/search?q=%E5%A4%A7%E5%8F%B7%E6%B0%94%E5%90%B9&amp;js=1&amp;style=list&amp;stats_click=search_radio_all%3A1&amp;initiative_id=staobaoz_20151211&amp;ie=utf8&amp;cps=yes&amp;cat=50008090","https://s.taobao.com/search?q=%E5%A4%A7%E5%8F%B7%E6%B0%94%E5%90%B9&amp;js=1&amp;style=list&amp;stats_click=search_radio_all%3A1&amp;initiative_id=staobaoz_20151211&amp;ie=utf8&amp;cps=yes&amp;cat=50008090")</f>
        <v>https://s.taobao.com/search?q=%E5%A4%A7%E5%8F%B7%E6%B0%94%E5%90%B9&amp;js=1&amp;style=list&amp;stats_click=search_radio_all%3A1&amp;initiative_id=staobaoz_20151211&amp;ie=utf8&amp;cps=yes&amp;cat=50008090</v>
      </c>
      <c r="F226" s="4">
        <v>0.0</v>
      </c>
      <c r="G226" s="4">
        <v>0.0</v>
      </c>
      <c r="H226" s="1" t="s">
        <v>672</v>
      </c>
      <c r="I226" s="4">
        <v>0.0</v>
      </c>
      <c r="J226" s="17">
        <v>20.0</v>
      </c>
      <c r="K226" s="1" t="s">
        <v>31</v>
      </c>
      <c r="L226" s="1" t="s">
        <v>47</v>
      </c>
      <c r="M226" s="2"/>
      <c r="N226" s="2"/>
    </row>
    <row r="227" ht="15.75" customHeight="1">
      <c r="A227" s="1" t="s">
        <v>673</v>
      </c>
      <c r="B227" s="1" t="s">
        <v>64</v>
      </c>
      <c r="C227" s="3" t="str">
        <f>HYPERLINK("https://detail.tmall.com/item.htm?spm=a230r.1.14.15.57ZLrH&amp;id=44848285990&amp;cm_id=140105335569ed55e27b&amp;abbucket=5&amp;skuId=82840486722","https://detail.tmall.com/item.htm?spm=a230r.1.14.15.57ZLrH&amp;id=44848285990&amp;cm_id=140105335569ed55e27b&amp;abbucket=5&amp;skuId=82840486722")</f>
        <v>https://detail.tmall.com/item.htm?spm=a230r.1.14.15.57ZLrH&amp;id=44848285990&amp;cm_id=140105335569ed55e27b&amp;abbucket=5&amp;skuId=82840486722</v>
      </c>
      <c r="D227" s="1" t="s">
        <v>674</v>
      </c>
      <c r="E227" s="3" t="str">
        <f>HYPERLINK("https://s.taobao.com/search?q=%E6%B8%85%E6%B4%81%E5%A5%97%E8%A3%85&amp;js=1&amp;style=list&amp;stats_click=search_radio_all%3A1&amp;initiative_id=staobaoz_20151211&amp;ie=utf8&amp;cps=yes&amp;cat=50008090","https://s.taobao.com/search?q=%E6%B8%85%E6%B4%81%E5%A5%97%E8%A3%85&amp;js=1&amp;style=list&amp;stats_click=search_radio_all%3A1&amp;initiative_id=staobaoz_20151211&amp;ie=utf8&amp;cps=yes&amp;cat=50008090")</f>
        <v>https://s.taobao.com/search?q=%E6%B8%85%E6%B4%81%E5%A5%97%E8%A3%85&amp;js=1&amp;style=list&amp;stats_click=search_radio_all%3A1&amp;initiative_id=staobaoz_20151211&amp;ie=utf8&amp;cps=yes&amp;cat=50008090</v>
      </c>
      <c r="F227" s="4">
        <v>0.0</v>
      </c>
      <c r="G227" s="4">
        <v>0.0</v>
      </c>
      <c r="H227" s="1" t="s">
        <v>675</v>
      </c>
      <c r="I227" s="4">
        <v>0.0</v>
      </c>
      <c r="J227" s="17">
        <v>50.0</v>
      </c>
      <c r="K227" s="2"/>
      <c r="L227" s="1" t="s">
        <v>18</v>
      </c>
      <c r="M227" s="2"/>
      <c r="N227" s="2"/>
    </row>
    <row r="228" ht="15.75" customHeight="1">
      <c r="A228" s="1" t="s">
        <v>676</v>
      </c>
      <c r="B228" s="1" t="s">
        <v>64</v>
      </c>
      <c r="C228" s="3" t="str">
        <f>HYPERLINK("http://world.tmall.com/item/45837345735.htm#detail?sku_properties=5919063:6536025","http://world.tmall.com/item/45837345735.htm#detail?sku_properties=5919063:6536025")</f>
        <v>http://world.tmall.com/item/45837345735.htm#detail?sku_properties=5919063:6536025</v>
      </c>
      <c r="D228" s="1" t="s">
        <v>677</v>
      </c>
      <c r="E228" s="3" t="str">
        <f>HYPERLINK("https://s.taobao.com/search?q=%E6%B8%85%E6%B4%81%E8%86%9C%E5%B8%83&amp;js=1&amp;style=list&amp;stats_click=search_radio_all%3A1&amp;initiative_id=staobaoz_20151211&amp;ie=utf8&amp;cps=yes&amp;cat=50008090","https://s.taobao.com/search?q=%E6%B8%85%E6%B4%81%E8%86%9C%E5%B8%83&amp;js=1&amp;style=list&amp;stats_click=search_radio_all%3A1&amp;initiative_id=staobaoz_20151211&amp;ie=utf8&amp;cps=yes&amp;cat=50008090")</f>
        <v>https://s.taobao.com/search?q=%E6%B8%85%E6%B4%81%E8%86%9C%E5%B8%83&amp;js=1&amp;style=list&amp;stats_click=search_radio_all%3A1&amp;initiative_id=staobaoz_20151211&amp;ie=utf8&amp;cps=yes&amp;cat=50008090</v>
      </c>
      <c r="F228" s="4">
        <v>0.0</v>
      </c>
      <c r="G228" s="4">
        <v>0.0</v>
      </c>
      <c r="H228" s="1" t="s">
        <v>678</v>
      </c>
      <c r="I228" s="4">
        <v>0.0</v>
      </c>
      <c r="J228" s="17">
        <v>38.0</v>
      </c>
      <c r="K228" s="2"/>
      <c r="L228" s="2"/>
      <c r="M228" s="2"/>
      <c r="N228" s="2"/>
    </row>
    <row r="229" ht="15.75" customHeight="1">
      <c r="A229" s="1" t="s">
        <v>679</v>
      </c>
      <c r="B229" s="1" t="s">
        <v>64</v>
      </c>
      <c r="C229" s="3" t="str">
        <f>HYPERLINK("https://detail.tmall.com/item.htm?spm=a230r.1.14.3.57ZLrH&amp;id=45126747218&amp;cm_id=140105335569ed55e27b&amp;abbucket=5&amp;sku_properties=5919063:6536031","https://detail.tmall.com/item.htm?spm=a230r.1.14.3.57ZLrH&amp;id=45126747218&amp;cm_id=140105335569ed55e27b&amp;abbucket=5&amp;sku_properties=5919063:6536031")</f>
        <v>https://detail.tmall.com/item.htm?spm=a230r.1.14.3.57ZLrH&amp;id=45126747218&amp;cm_id=140105335569ed55e27b&amp;abbucket=5&amp;sku_properties=5919063:6536031</v>
      </c>
      <c r="D229" s="1" t="s">
        <v>680</v>
      </c>
      <c r="E229" s="3" t="s">
        <v>681</v>
      </c>
      <c r="F229" s="4">
        <v>0.0</v>
      </c>
      <c r="G229" s="4">
        <v>0.0</v>
      </c>
      <c r="H229" s="1" t="s">
        <v>682</v>
      </c>
      <c r="I229" s="4">
        <v>1.0</v>
      </c>
      <c r="J229" s="17">
        <v>30.0</v>
      </c>
      <c r="K229" s="2"/>
      <c r="L229" s="1" t="s">
        <v>303</v>
      </c>
      <c r="M229" s="2"/>
      <c r="N229" s="2"/>
    </row>
    <row r="230" ht="15.75" customHeight="1">
      <c r="A230" s="1" t="s">
        <v>683</v>
      </c>
      <c r="B230" s="1" t="s">
        <v>64</v>
      </c>
      <c r="C230" s="3" t="str">
        <f>HYPERLINK("http://world.tmall.com/item/523785599849.htm#detail","http://world.tmall.com/item/523785599849.htm#detail")</f>
        <v>http://world.tmall.com/item/523785599849.htm#detail</v>
      </c>
      <c r="D230" s="1" t="s">
        <v>684</v>
      </c>
      <c r="E230" s="3" t="str">
        <f>HYPERLINK("https://s.taobao.com/search?q=%E6%B8%85%E6%B4%81%E4%B8%89%E4%BB%B6%E5%A5%97&amp;js=1&amp;style=list&amp;stats_click=search_radio_all%3A1&amp;initiative_id=staobaoz_20151211&amp;ie=utf8&amp;cps=yes&amp;cat=50008090","https://s.taobao.com/search?q=%E6%B8%85%E6%B4%81%E4%B8%89%E4%BB%B6%E5%A5%97&amp;js=1&amp;style=list&amp;stats_click=search_radio_all%3A1&amp;initiative_id=staobaoz_20151211&amp;ie=utf8&amp;cps=yes&amp;cat=50008090")</f>
        <v>https://s.taobao.com/search?q=%E6%B8%85%E6%B4%81%E4%B8%89%E4%BB%B6%E5%A5%97&amp;js=1&amp;style=list&amp;stats_click=search_radio_all%3A1&amp;initiative_id=staobaoz_20151211&amp;ie=utf8&amp;cps=yes&amp;cat=50008090</v>
      </c>
      <c r="F230" s="4">
        <v>0.0</v>
      </c>
      <c r="G230" s="4">
        <v>0.0</v>
      </c>
      <c r="H230" s="1" t="s">
        <v>685</v>
      </c>
      <c r="I230" s="4">
        <v>0.0</v>
      </c>
      <c r="J230" s="17">
        <v>10.0</v>
      </c>
      <c r="K230" s="2"/>
      <c r="L230" s="1" t="s">
        <v>47</v>
      </c>
      <c r="M230" s="2"/>
      <c r="N230" s="2"/>
    </row>
    <row r="231" ht="15.75" customHeight="1">
      <c r="A231" s="1" t="s">
        <v>686</v>
      </c>
      <c r="B231" s="1" t="s">
        <v>64</v>
      </c>
      <c r="C231" s="3" t="str">
        <f>HYPERLINK("http://world.tmall.com/item/44843925113.htm#detail","http://world.tmall.com/item/44843925113.htm#detail")</f>
        <v>http://world.tmall.com/item/44843925113.htm#detail</v>
      </c>
      <c r="D231" s="1" t="s">
        <v>687</v>
      </c>
      <c r="E231" s="3" t="str">
        <f>HYPERLINK("https://s.taobao.com/search?q=%E7%9B%B8%E6%9C%BA+%E5%9B%9B%E4%BB%B6+%E6%B8%85%E6%B4%81%E5%A5%97%E8%A3%85&amp;imgfile=&amp;js=1&amp;stats_click=search_radio_all%3A1&amp;initiative_id=staobaoz_20160102&amp;ie=utf8","https://s.taobao.com/search?q=%E7%9B%B8%E6%9C%BA+%E5%9B%9B%E4%BB%B6+%E6%B8%85%E6%B4%81%E5%A5%97%E8%A3%85&amp;imgfile=&amp;js=1&amp;stats_click=search_radio_all%3A1&amp;initiative_id=staobaoz_20160102&amp;ie=utf8")</f>
        <v>https://s.taobao.com/search?q=%E7%9B%B8%E6%9C%BA+%E5%9B%9B%E4%BB%B6+%E6%B8%85%E6%B4%81%E5%A5%97%E8%A3%85&amp;imgfile=&amp;js=1&amp;stats_click=search_radio_all%3A1&amp;initiative_id=staobaoz_20160102&amp;ie=utf8</v>
      </c>
      <c r="F231" s="4">
        <v>0.0</v>
      </c>
      <c r="G231" s="4">
        <v>0.0</v>
      </c>
      <c r="H231" s="1" t="s">
        <v>688</v>
      </c>
      <c r="I231" s="4">
        <v>0.0</v>
      </c>
      <c r="J231" s="17">
        <v>25.0</v>
      </c>
      <c r="K231" s="1" t="s">
        <v>689</v>
      </c>
      <c r="L231" s="2"/>
      <c r="M231" s="2"/>
      <c r="N231" s="2"/>
    </row>
    <row r="232" ht="15.75" customHeight="1">
      <c r="A232" s="1" t="s">
        <v>690</v>
      </c>
      <c r="B232" s="1" t="s">
        <v>64</v>
      </c>
      <c r="C232" s="5" t="s">
        <v>691</v>
      </c>
      <c r="D232" s="1" t="s">
        <v>692</v>
      </c>
      <c r="E232" s="5" t="s">
        <v>693</v>
      </c>
      <c r="F232" s="4">
        <v>0.0</v>
      </c>
      <c r="G232" s="4">
        <v>0.0</v>
      </c>
      <c r="H232" s="1" t="s">
        <v>692</v>
      </c>
      <c r="I232" s="7">
        <v>0.0</v>
      </c>
      <c r="J232" s="7">
        <v>20.0</v>
      </c>
      <c r="K232" s="2"/>
      <c r="L232" s="22" t="s">
        <v>694</v>
      </c>
      <c r="M232" s="2"/>
      <c r="N232" s="2"/>
    </row>
    <row r="233" ht="15.75" customHeight="1">
      <c r="A233" s="1" t="s">
        <v>695</v>
      </c>
      <c r="B233" s="1" t="s">
        <v>64</v>
      </c>
      <c r="C233" s="3" t="str">
        <f>HYPERLINK("http://world.taobao.com/item/43859660891.htm#detail","http://world.taobao.com/item/43859660891.htm#detail")</f>
        <v>http://world.taobao.com/item/43859660891.htm#detail</v>
      </c>
      <c r="D233" s="1" t="s">
        <v>696</v>
      </c>
      <c r="E233" s="3" t="str">
        <f>HYPERLINK("https://s.taobao.com/search?q=%E9%AB%98%E7%BA%A7%E6%95%B0%E7%A0%81%E6%93%A6&amp;js=1&amp;style=list&amp;stats_click=search_radio_all%3A1&amp;initiative_id=staobaoz_20151211&amp;ie=utf8&amp;cps=yes&amp;cat=50470004","https://s.taobao.com/search?q=%E9%AB%98%E7%BA%A7%E6%95%B0%E7%A0%81%E6%93%A6&amp;js=1&amp;style=list&amp;stats_click=search_radio_all%3A1&amp;initiative_id=staobaoz_20151211&amp;ie=utf8&amp;cps=yes&amp;cat=50470004")</f>
        <v>https://s.taobao.com/search?q=%E9%AB%98%E7%BA%A7%E6%95%B0%E7%A0%81%E6%93%A6&amp;js=1&amp;style=list&amp;stats_click=search_radio_all%3A1&amp;initiative_id=staobaoz_20151211&amp;ie=utf8&amp;cps=yes&amp;cat=50470004</v>
      </c>
      <c r="F233" s="4">
        <v>0.0</v>
      </c>
      <c r="G233" s="4">
        <v>0.0</v>
      </c>
      <c r="H233" s="1" t="s">
        <v>697</v>
      </c>
      <c r="I233" s="4">
        <v>0.0</v>
      </c>
      <c r="J233" s="17">
        <v>5.0</v>
      </c>
      <c r="K233" s="1" t="s">
        <v>31</v>
      </c>
      <c r="L233" s="1" t="s">
        <v>47</v>
      </c>
      <c r="M233" s="2"/>
      <c r="N233" s="2"/>
    </row>
    <row r="234" ht="15.75" customHeight="1">
      <c r="A234" s="1" t="s">
        <v>698</v>
      </c>
      <c r="B234" s="1" t="s">
        <v>64</v>
      </c>
      <c r="C234" s="3" t="str">
        <f>HYPERLINK("http://world.taobao.com/item/20373091017.htm#detail","http://world.taobao.com/item/20373091017.htm#detail")</f>
        <v>http://world.taobao.com/item/20373091017.htm#detail</v>
      </c>
      <c r="D234" s="1" t="s">
        <v>699</v>
      </c>
      <c r="E234" s="3" t="str">
        <f>HYPERLINK("https://s.taobao.com/search?q=%E7%9B%B8%E6%9C%BA+%E4%B8%89%E5%90%88%E4%B8%80+%E6%B8%85%E6%B4%81%E5%A5%97%E8%A3%85&amp;imgfile=&amp;js=1&amp;stats_click=search_radio_all%3A1&amp;initiative_id=staobaoz_20160102&amp;ie=utf8","https://s.taobao.com/search?q=%E7%9B%B8%E6%9C%BA+%E4%B8%89%E5%90%88%E4%B8%80+%E6%B8%85%E6%B4%81%E5%A5%97%E8%A3%85&amp;imgfile=&amp;js=1&amp;stats_click=search_radio_all%3A1&amp;initiative_id=staobaoz_20160102&amp;ie=utf8")</f>
        <v>https://s.taobao.com/search?q=%E7%9B%B8%E6%9C%BA+%E4%B8%89%E5%90%88%E4%B8%80+%E6%B8%85%E6%B4%81%E5%A5%97%E8%A3%85&amp;imgfile=&amp;js=1&amp;stats_click=search_radio_all%3A1&amp;initiative_id=staobaoz_20160102&amp;ie=utf8</v>
      </c>
      <c r="F234" s="4">
        <v>0.0</v>
      </c>
      <c r="G234" s="4">
        <v>0.0</v>
      </c>
      <c r="H234" s="1" t="s">
        <v>700</v>
      </c>
      <c r="I234" s="4">
        <v>0.0</v>
      </c>
      <c r="J234" s="17">
        <v>10.0</v>
      </c>
      <c r="K234" s="1" t="s">
        <v>701</v>
      </c>
      <c r="L234" s="1" t="s">
        <v>223</v>
      </c>
      <c r="M234" s="2"/>
      <c r="N234" s="2"/>
    </row>
    <row r="235" ht="15.75" customHeight="1">
      <c r="A235" s="1" t="s">
        <v>702</v>
      </c>
      <c r="B235" s="1" t="s">
        <v>64</v>
      </c>
      <c r="C235" s="3" t="str">
        <f>HYPERLINK("http://world.taobao.com/item/23896264169.htm#detail","http://world.taobao.com/item/23896264169.htm#detail")</f>
        <v>http://world.taobao.com/item/23896264169.htm#detail</v>
      </c>
      <c r="D235" s="1" t="s">
        <v>703</v>
      </c>
      <c r="E235" s="3" t="str">
        <f>HYPERLINK("https://s.taobao.com/search?q=%E4%BA%AE%E6%B4%81+%E6%B8%85%E6%B4%81%E5%A5%97%E8%A3%85&amp;imgfile=&amp;js=1&amp;stats_click=search_radio_all%3A1&amp;initiative_id=staobaoz_20160102&amp;ie=utf8","https://s.taobao.com/search?q=%E4%BA%AE%E6%B4%81+%E6%B8%85%E6%B4%81%E5%A5%97%E8%A3%85&amp;imgfile=&amp;js=1&amp;stats_click=search_radio_all%3A1&amp;initiative_id=staobaoz_20160102&amp;ie=utf8")</f>
        <v>https://s.taobao.com/search?q=%E4%BA%AE%E6%B4%81+%E6%B8%85%E6%B4%81%E5%A5%97%E8%A3%85&amp;imgfile=&amp;js=1&amp;stats_click=search_radio_all%3A1&amp;initiative_id=staobaoz_20160102&amp;ie=utf8</v>
      </c>
      <c r="F235" s="4">
        <v>0.0</v>
      </c>
      <c r="G235" s="4">
        <v>0.0</v>
      </c>
      <c r="H235" s="1" t="s">
        <v>704</v>
      </c>
      <c r="I235" s="4">
        <v>0.0</v>
      </c>
      <c r="J235" s="17">
        <v>7.0</v>
      </c>
      <c r="K235" s="1" t="s">
        <v>705</v>
      </c>
      <c r="L235" s="1" t="s">
        <v>223</v>
      </c>
      <c r="M235" s="2"/>
      <c r="N235" s="2"/>
    </row>
    <row r="236" ht="15.75" customHeight="1">
      <c r="A236" s="1" t="s">
        <v>706</v>
      </c>
      <c r="B236" s="1" t="s">
        <v>64</v>
      </c>
      <c r="C236" s="3" t="str">
        <f>HYPERLINK("http://world.taobao.com/item/44069100271.htm#detail","http://world.taobao.com/item/44069100271.htm#detail")</f>
        <v>http://world.taobao.com/item/44069100271.htm#detail</v>
      </c>
      <c r="D236" s="1" t="s">
        <v>707</v>
      </c>
      <c r="E236" s="3" t="str">
        <f>HYPERLINK("https://s.taobao.com/search?q=%E7%9B%B8%E6%9C%BA+%E4%B8%89%E5%90%88%E4%B8%80+%E6%B8%85%E6%B4%81%E5%A5%97%E8%A3%85&amp;imgfile=&amp;js=1&amp;stats_click=search_radio_all%3A1&amp;initiative_id=staobaoz_20160102&amp;ie=utf8","https://s.taobao.com/search?q=%E7%9B%B8%E6%9C%BA+%E4%B8%89%E5%90%88%E4%B8%80+%E6%B8%85%E6%B4%81%E5%A5%97%E8%A3%85&amp;imgfile=&amp;js=1&amp;stats_click=search_radio_all%3A1&amp;initiative_id=staobaoz_20160102&amp;ie=utf8")</f>
        <v>https://s.taobao.com/search?q=%E7%9B%B8%E6%9C%BA+%E4%B8%89%E5%90%88%E4%B8%80+%E6%B8%85%E6%B4%81%E5%A5%97%E8%A3%85&amp;imgfile=&amp;js=1&amp;stats_click=search_radio_all%3A1&amp;initiative_id=staobaoz_20160102&amp;ie=utf8</v>
      </c>
      <c r="F236" s="4">
        <v>0.0</v>
      </c>
      <c r="G236" s="4">
        <v>0.0</v>
      </c>
      <c r="H236" s="1" t="s">
        <v>700</v>
      </c>
      <c r="I236" s="4">
        <v>0.0</v>
      </c>
      <c r="J236" s="17">
        <v>10.0</v>
      </c>
      <c r="K236" s="2"/>
      <c r="L236" s="1" t="s">
        <v>223</v>
      </c>
      <c r="M236" s="2"/>
      <c r="N236" s="2"/>
    </row>
    <row r="237" ht="15.75" customHeight="1">
      <c r="A237" s="1" t="s">
        <v>708</v>
      </c>
      <c r="B237" s="1" t="s">
        <v>64</v>
      </c>
      <c r="C237" s="3" t="str">
        <f>HYPERLINK("http://world.tmall.com/item/18352298789.htm#detail?sku_properties=5919063:6536025","http://world.tmall.com/item/18352298789.htm#detail?sku_properties=5919063:6536025")</f>
        <v>http://world.tmall.com/item/18352298789.htm#detail?sku_properties=5919063:6536025</v>
      </c>
      <c r="D237" s="1" t="s">
        <v>709</v>
      </c>
      <c r="E237" s="3" t="str">
        <f>HYPERLINK("https://s.taobao.com/search?q=%E5%A8%81%E9%AB%98D-15308%E6%B8%85%E6%B4%81%E5%A5%97%E8%A3%85&amp;js=1&amp;style=list&amp;stats_click=search_radio_all%3A1&amp;initiative_id=staobaoz_20151211&amp;ie=utf8","https://s.taobao.com/search?q=%E5%A8%81%E9%AB%98D-15308%E6%B8%85%E6%B4%81%E5%A5%97%E8%A3%85&amp;js=1&amp;style=list&amp;stats_click=search_radio_all%3A1&amp;initiative_id=staobaoz_20151211&amp;ie=utf8")</f>
        <v>https://s.taobao.com/search?q=%E5%A8%81%E9%AB%98D-15308%E6%B8%85%E6%B4%81%E5%A5%97%E8%A3%85&amp;js=1&amp;style=list&amp;stats_click=search_radio_all%3A1&amp;initiative_id=staobaoz_20151211&amp;ie=utf8</v>
      </c>
      <c r="F237" s="4">
        <v>0.0</v>
      </c>
      <c r="G237" s="4">
        <v>0.0</v>
      </c>
      <c r="H237" s="1" t="s">
        <v>710</v>
      </c>
      <c r="I237" s="4">
        <v>0.0</v>
      </c>
      <c r="J237" s="17">
        <v>20.0</v>
      </c>
      <c r="K237" s="1" t="s">
        <v>711</v>
      </c>
      <c r="L237" s="2"/>
      <c r="M237" s="2"/>
      <c r="N237" s="2"/>
    </row>
    <row r="238" ht="15.75" customHeight="1">
      <c r="A238" s="1" t="s">
        <v>712</v>
      </c>
      <c r="B238" s="1" t="s">
        <v>64</v>
      </c>
      <c r="C238" s="3" t="str">
        <f>HYPERLINK("http://world.tmall.com/item/35454140792.htm#detail","http://world.tmall.com/item/35454140792.htm#detail")</f>
        <v>http://world.tmall.com/item/35454140792.htm#detail</v>
      </c>
      <c r="D238" s="1" t="s">
        <v>713</v>
      </c>
      <c r="E238" s="3" t="str">
        <f>HYPERLINK("https://s.taobao.com/search?q=%E6%AF%9B%E5%88%B7&amp;js=1&amp;style=list&amp;stats_click=search_radio_all%3A1&amp;initiative_id=staobaoz_20151211&amp;ie=utf8&amp;cps=yes&amp;cat=50008090","https://s.taobao.com/search?q=%E6%AF%9B%E5%88%B7&amp;js=1&amp;style=list&amp;stats_click=search_radio_all%3A1&amp;initiative_id=staobaoz_20151211&amp;ie=utf8&amp;cps=yes&amp;cat=50008090")</f>
        <v>https://s.taobao.com/search?q=%E6%AF%9B%E5%88%B7&amp;js=1&amp;style=list&amp;stats_click=search_radio_all%3A1&amp;initiative_id=staobaoz_20151211&amp;ie=utf8&amp;cps=yes&amp;cat=50008090</v>
      </c>
      <c r="F238" s="4">
        <v>0.0</v>
      </c>
      <c r="G238" s="4">
        <v>0.0</v>
      </c>
      <c r="H238" s="1" t="s">
        <v>714</v>
      </c>
      <c r="I238" s="4">
        <v>0.0</v>
      </c>
      <c r="J238" s="17">
        <v>10.0</v>
      </c>
      <c r="K238" s="2"/>
      <c r="L238" s="2"/>
      <c r="M238" s="2"/>
      <c r="N238" s="2"/>
    </row>
    <row r="239" ht="15.75" customHeight="1">
      <c r="A239" s="1" t="s">
        <v>715</v>
      </c>
      <c r="B239" s="1" t="s">
        <v>64</v>
      </c>
      <c r="C239" s="3" t="str">
        <f>HYPERLINK("http://world.taobao.com/item/19999809846.htm#detail","http://world.taobao.com/item/19999809846.htm#detail")</f>
        <v>http://world.taobao.com/item/19999809846.htm#detail</v>
      </c>
      <c r="D239" s="1" t="s">
        <v>716</v>
      </c>
      <c r="E239" s="3" t="str">
        <f>HYPERLINK("https://s.taobao.com/search?q=%E9%95%9C%E5%A4%B4%E5%88%B7&amp;js=1&amp;style=list&amp;stats_click=search_radio_all%3A1&amp;initiative_id=staobaoz_20151211&amp;ie=utf8","https://s.taobao.com/search?q=%E9%95%9C%E5%A4%B4%E5%88%B7&amp;js=1&amp;style=list&amp;stats_click=search_radio_all%3A1&amp;initiative_id=staobaoz_20151211&amp;ie=utf8")</f>
        <v>https://s.taobao.com/search?q=%E9%95%9C%E5%A4%B4%E5%88%B7&amp;js=1&amp;style=list&amp;stats_click=search_radio_all%3A1&amp;initiative_id=staobaoz_20151211&amp;ie=utf8</v>
      </c>
      <c r="F239" s="4">
        <v>0.0</v>
      </c>
      <c r="G239" s="4">
        <v>0.0</v>
      </c>
      <c r="H239" s="1" t="s">
        <v>716</v>
      </c>
      <c r="I239" s="4">
        <v>0.0</v>
      </c>
      <c r="J239" s="17">
        <v>30.0</v>
      </c>
      <c r="K239" s="2"/>
      <c r="L239" s="1" t="s">
        <v>32</v>
      </c>
      <c r="M239" s="2"/>
      <c r="N239" s="2"/>
    </row>
    <row r="240" ht="15.75" customHeight="1">
      <c r="A240" s="1" t="s">
        <v>717</v>
      </c>
      <c r="B240" s="1" t="s">
        <v>64</v>
      </c>
      <c r="C240" s="3" t="str">
        <f>HYPERLINK("https://detail.tmall.com/item.htm?spm=a1z10.5-b.w4011-3275700854.69.pjRsYS&amp;id=44819603679&amp;rn=599bb6e6c44366af0abb21bdf3812c54&amp;abbucket=15&amp;sku_properties=5919063:6536025","https://detail.tmall.com/item.htm?spm=a1z10.5-b.w4011-3275700854.69.pjRsYS&amp;id=44819603679&amp;rn=599bb6e6c44366af0abb21bdf3812c54&amp;abbucket=15&amp;sku_properties=5919063:6536025")</f>
        <v>https://detail.tmall.com/item.htm?spm=a1z10.5-b.w4011-3275700854.69.pjRsYS&amp;id=44819603679&amp;rn=599bb6e6c44366af0abb21bdf3812c54&amp;abbucket=15&amp;sku_properties=5919063:6536025</v>
      </c>
      <c r="D240" s="1" t="s">
        <v>718</v>
      </c>
      <c r="E240" s="19" t="str">
        <f>HYPERLINK("https://s.taobao.com/search?q=%E6%B0%94%E5%90%B9%E9%95%9C%E5%A4%B4%E7%AC%94%E5%A5%97%E8%A3%85&amp;imgfile=&amp;js=1&amp;stats_click=search_radio_all%3A1&amp;initiative_id=staobaoz_20151213&amp;ie=utf8","https://s.taobao.com/search?q=%E6%B0%94%E5%90%B9%E9%95%9C%E5%A4%B4%E7%AC%94%E5%A5%97%E8%A3%85&amp;imgfile=&amp;js=1&amp;stats_click=search_radio_all%3A1&amp;initiative_id=staobaoz_20151213&amp;ie=utf8")</f>
        <v>https://s.taobao.com/search?q=%E6%B0%94%E5%90%B9%E9%95%9C%E5%A4%B4%E7%AC%94%E5%A5%97%E8%A3%85&amp;imgfile=&amp;js=1&amp;stats_click=search_radio_all%3A1&amp;initiative_id=staobaoz_20151213&amp;ie=utf8</v>
      </c>
      <c r="F240" s="4">
        <v>0.0</v>
      </c>
      <c r="G240" s="4">
        <v>0.0</v>
      </c>
      <c r="H240" s="1" t="s">
        <v>718</v>
      </c>
      <c r="I240" s="4">
        <v>0.0</v>
      </c>
      <c r="J240" s="17">
        <v>40.0</v>
      </c>
      <c r="K240" s="2"/>
      <c r="L240" s="2"/>
      <c r="M240" s="2"/>
      <c r="N240" s="2"/>
    </row>
    <row r="241" ht="15.75" customHeight="1">
      <c r="A241" s="1" t="s">
        <v>719</v>
      </c>
      <c r="B241" s="1" t="s">
        <v>64</v>
      </c>
      <c r="C241" s="3" t="str">
        <f>HYPERLINK("http://world.taobao.com/item/40452911197.htm#detail","http://world.taobao.com/item/40452911197.htm#detail")</f>
        <v>http://world.taobao.com/item/40452911197.htm#detail</v>
      </c>
      <c r="D241" s="1" t="s">
        <v>720</v>
      </c>
      <c r="E241" s="19" t="str">
        <f>HYPERLINK("https://s.taobao.com/search?q=%E7%9B%B8%E6%9C%BA%E6%B8%85%E6%B4%81%E6%B6%B2&amp;imgfile=&amp;js=1&amp;stats_click=search_radio_all%3A1&amp;initiative_id=staobaoz_20151213&amp;ie=utf8","https://s.taobao.com/search?q=%E7%9B%B8%E6%9C%BA%E6%B8%85%E6%B4%81%E6%B6%B2&amp;imgfile=&amp;js=1&amp;stats_click=search_radio_all%3A1&amp;initiative_id=staobaoz_20151213&amp;ie=utf8")</f>
        <v>https://s.taobao.com/search?q=%E7%9B%B8%E6%9C%BA%E6%B8%85%E6%B4%81%E6%B6%B2&amp;imgfile=&amp;js=1&amp;stats_click=search_radio_all%3A1&amp;initiative_id=staobaoz_20151213&amp;ie=utf8</v>
      </c>
      <c r="F241" s="4">
        <v>0.0</v>
      </c>
      <c r="G241" s="4">
        <v>0.0</v>
      </c>
      <c r="H241" s="1" t="s">
        <v>721</v>
      </c>
      <c r="I241" s="4">
        <v>0.0</v>
      </c>
      <c r="J241" s="17">
        <v>20.0</v>
      </c>
      <c r="K241" s="2"/>
      <c r="L241" s="2"/>
      <c r="M241" s="2"/>
      <c r="N241" s="2"/>
    </row>
    <row r="242" ht="15.75" customHeight="1">
      <c r="A242" s="1" t="s">
        <v>722</v>
      </c>
      <c r="B242" s="1" t="s">
        <v>723</v>
      </c>
      <c r="C242" s="3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242" s="1" t="s">
        <v>724</v>
      </c>
      <c r="E242" s="3" t="str">
        <f>HYPERLINK("https://s.taobao.com/search?q=%E4%B8%89%E8%89%B2%E6%9F%94%E5%85%89%E7%BD%A9&amp;js=1&amp;style=list&amp;stats_click=search_radio_all%3A1&amp;initiative_id=staobaoz_20151211&amp;ie=utf8&amp;cps=yes&amp;cat=50008090","https://s.taobao.com/search?q=%E4%B8%89%E8%89%B2%E6%9F%94%E5%85%89%E7%BD%A9&amp;js=1&amp;style=list&amp;stats_click=search_radio_all%3A1&amp;initiative_id=staobaoz_20151211&amp;ie=utf8&amp;cps=yes&amp;cat=50008090")</f>
        <v>https://s.taobao.com/search?q=%E4%B8%89%E8%89%B2%E6%9F%94%E5%85%89%E7%BD%A9&amp;js=1&amp;style=list&amp;stats_click=search_radio_all%3A1&amp;initiative_id=staobaoz_20151211&amp;ie=utf8&amp;cps=yes&amp;cat=50008090</v>
      </c>
      <c r="F242" s="4">
        <v>0.0</v>
      </c>
      <c r="G242" s="4">
        <v>0.0</v>
      </c>
      <c r="H242" s="1" t="s">
        <v>724</v>
      </c>
      <c r="I242" s="4">
        <v>0.0</v>
      </c>
      <c r="J242" s="17">
        <v>10.0</v>
      </c>
      <c r="K242" s="2"/>
      <c r="L242" s="1" t="s">
        <v>468</v>
      </c>
      <c r="N242" s="2"/>
    </row>
    <row r="243" ht="15.75" customHeight="1">
      <c r="A243" s="1" t="s">
        <v>725</v>
      </c>
      <c r="B243" s="1" t="s">
        <v>723</v>
      </c>
      <c r="C243" s="3" t="str">
        <f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243" s="1" t="s">
        <v>723</v>
      </c>
      <c r="E243" s="3" t="str">
        <f>HYPERLINK("https://s.taobao.com/search?q=%E6%9F%94%E5%85%89%E7%BD%A9&amp;js=1&amp;style=list&amp;stats_click=search_radio_all%3A1&amp;initiative_id=staobaoz_20151211&amp;ie=utf8&amp;cps=yes&amp;cat=50008090","https://s.taobao.com/search?q=%E6%9F%94%E5%85%89%E7%BD%A9&amp;js=1&amp;style=list&amp;stats_click=search_radio_all%3A1&amp;initiative_id=staobaoz_20151211&amp;ie=utf8&amp;cps=yes&amp;cat=50008090")</f>
        <v>https://s.taobao.com/search?q=%E6%9F%94%E5%85%89%E7%BD%A9&amp;js=1&amp;style=list&amp;stats_click=search_radio_all%3A1&amp;initiative_id=staobaoz_20151211&amp;ie=utf8&amp;cps=yes&amp;cat=50008090</v>
      </c>
      <c r="F243" s="4">
        <v>0.0</v>
      </c>
      <c r="G243" s="4">
        <v>0.0</v>
      </c>
      <c r="H243" s="1" t="s">
        <v>723</v>
      </c>
      <c r="I243" s="4">
        <v>0.0</v>
      </c>
      <c r="J243" s="17">
        <v>60.0</v>
      </c>
      <c r="K243" s="1" t="s">
        <v>31</v>
      </c>
      <c r="L243" s="1" t="s">
        <v>377</v>
      </c>
      <c r="M243" s="2"/>
      <c r="N243" s="2"/>
    </row>
    <row r="244" ht="15.75" customHeight="1">
      <c r="A244" s="1" t="s">
        <v>726</v>
      </c>
      <c r="B244" s="1" t="s">
        <v>723</v>
      </c>
      <c r="C244" s="3" t="str">
        <f>HYPERLINK("http://world.taobao.com/item/521513506795.htm#detail","http://world.taobao.com/item/521513506795.htm#detail")</f>
        <v>http://world.taobao.com/item/521513506795.htm#detail</v>
      </c>
      <c r="D244" s="1" t="s">
        <v>727</v>
      </c>
      <c r="E244" s="3" t="str">
        <f>HYPERLINK("https://s.taobao.com/search?q=%E9%97%AA%E5%85%89%E7%81%AF%E6%9F%94%E5%85%89%E7%BD%A9&amp;js=1&amp;style=list&amp;stats_click=search_radio_all%3A1&amp;initiative_id=staobaoz_20151211&amp;ie=utf8&amp;cps=yes&amp;cat=50008090","https://s.taobao.com/search?q=%E9%97%AA%E5%85%89%E7%81%AF%E6%9F%94%E5%85%89%E7%BD%A9&amp;js=1&amp;style=list&amp;stats_click=search_radio_all%3A1&amp;initiative_id=staobaoz_20151211&amp;ie=utf8&amp;cps=yes&amp;cat=50008090")</f>
        <v>https://s.taobao.com/search?q=%E9%97%AA%E5%85%89%E7%81%AF%E6%9F%94%E5%85%89%E7%BD%A9&amp;js=1&amp;style=list&amp;stats_click=search_radio_all%3A1&amp;initiative_id=staobaoz_20151211&amp;ie=utf8&amp;cps=yes&amp;cat=50008090</v>
      </c>
      <c r="F244" s="4">
        <v>0.0</v>
      </c>
      <c r="G244" s="4">
        <v>0.0</v>
      </c>
      <c r="H244" s="1" t="s">
        <v>727</v>
      </c>
      <c r="I244" s="4">
        <v>0.0</v>
      </c>
      <c r="J244" s="17">
        <v>50.0</v>
      </c>
      <c r="K244" s="1" t="s">
        <v>31</v>
      </c>
      <c r="L244" s="1" t="s">
        <v>47</v>
      </c>
      <c r="M244" s="2"/>
      <c r="N244" s="2"/>
    </row>
    <row r="245" ht="15.75" customHeight="1">
      <c r="A245" s="1" t="s">
        <v>728</v>
      </c>
      <c r="B245" s="1" t="s">
        <v>723</v>
      </c>
      <c r="C245" s="3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245" s="1" t="s">
        <v>729</v>
      </c>
      <c r="E245" s="3" t="str">
        <f>HYPERLINK("https://s.taobao.com/search?q=%E9%97%AA%E5%85%89%E7%81%AF%E4%B8%89%E8%89%B2%E6%9F%94%E5%85%89%E7%BD%A9&amp;js=1&amp;style=list&amp;stats_click=search_radio_all%3A1&amp;initiative_id=staobaoz_20151211&amp;ie=utf8&amp;cps=yes&amp;cat=50008090","https://s.taobao.com/search?q=%E9%97%AA%E5%85%89%E7%81%AF%E4%B8%89%E8%89%B2%E6%9F%94%E5%85%89%E7%BD%A9&amp;js=1&amp;style=list&amp;stats_click=search_radio_all%3A1&amp;initiative_id=staobaoz_20151211&amp;ie=utf8&amp;cps=yes&amp;cat=50008090")</f>
        <v>https://s.taobao.com/search?q=%E9%97%AA%E5%85%89%E7%81%AF%E4%B8%89%E8%89%B2%E6%9F%94%E5%85%89%E7%BD%A9&amp;js=1&amp;style=list&amp;stats_click=search_radio_all%3A1&amp;initiative_id=staobaoz_20151211&amp;ie=utf8&amp;cps=yes&amp;cat=50008090</v>
      </c>
      <c r="F245" s="4">
        <v>0.0</v>
      </c>
      <c r="G245" s="4">
        <v>0.0</v>
      </c>
      <c r="H245" s="1" t="s">
        <v>729</v>
      </c>
      <c r="I245" s="4">
        <v>0.0</v>
      </c>
      <c r="J245" s="17">
        <v>25.0</v>
      </c>
      <c r="K245" s="2"/>
      <c r="L245" s="1" t="s">
        <v>223</v>
      </c>
      <c r="M245" s="2"/>
      <c r="N245" s="2"/>
    </row>
    <row r="246" ht="15.75" customHeight="1">
      <c r="A246" s="1" t="s">
        <v>730</v>
      </c>
      <c r="B246" s="1" t="s">
        <v>723</v>
      </c>
      <c r="C246" s="3" t="str">
        <f>HYPERLINK("http://world.taobao.com/item/44895648806.htm#detail","http://world.taobao.com/item/44895648806.htm#detail")</f>
        <v>http://world.taobao.com/item/44895648806.htm#detail</v>
      </c>
      <c r="D246" s="1" t="s">
        <v>731</v>
      </c>
      <c r="E246" s="3" t="str">
        <f>HYPERLINK("https://s.taobao.com/search?q=%E5%BD%A9%E8%89%B2%E6%9F%94%E5%85%89%E7%BD%A9&amp;js=1&amp;style=list&amp;stats_click=search_radio_all%3A1&amp;initiative_id=staobaoz_20151211&amp;ie=utf8","https://s.taobao.com/search?q=%E5%BD%A9%E8%89%B2%E6%9F%94%E5%85%89%E7%BD%A9&amp;js=1&amp;style=list&amp;stats_click=search_radio_all%3A1&amp;initiative_id=staobaoz_20151211&amp;ie=utf8")</f>
        <v>https://s.taobao.com/search?q=%E5%BD%A9%E8%89%B2%E6%9F%94%E5%85%89%E7%BD%A9&amp;js=1&amp;style=list&amp;stats_click=search_radio_all%3A1&amp;initiative_id=staobaoz_20151211&amp;ie=utf8</v>
      </c>
      <c r="F246" s="4">
        <v>0.0</v>
      </c>
      <c r="G246" s="4">
        <v>0.0</v>
      </c>
      <c r="H246" s="1" t="s">
        <v>731</v>
      </c>
      <c r="I246" s="4">
        <v>0.0</v>
      </c>
      <c r="J246" s="17">
        <v>40.0</v>
      </c>
      <c r="K246" s="2"/>
      <c r="L246" s="2"/>
      <c r="M246" s="2"/>
      <c r="N246" s="2"/>
    </row>
    <row r="247" ht="15.75" customHeight="1">
      <c r="A247" s="1" t="s">
        <v>732</v>
      </c>
      <c r="B247" s="1" t="s">
        <v>733</v>
      </c>
      <c r="C247" s="3" t="str">
        <f>HYPERLINK("https://detail.tmall.com/item.htm?spm=a230r.1.14.15.57ZLrH&amp;id=44848285990&amp;cm_id=140105335569ed55e27b&amp;abbucket=5&amp;skuId=82840486724","https://detail.tmall.com/item.htm?spm=a230r.1.14.15.57ZLrH&amp;id=44848285990&amp;cm_id=140105335569ed55e27b&amp;abbucket=5&amp;skuId=82840486724")</f>
        <v>https://detail.tmall.com/item.htm?spm=a230r.1.14.15.57ZLrH&amp;id=44848285990&amp;cm_id=140105335569ed55e27b&amp;abbucket=5&amp;skuId=82840486724</v>
      </c>
      <c r="D247" s="1" t="s">
        <v>733</v>
      </c>
      <c r="E247" s="3" t="str">
        <f>HYPERLINK("https://s.taobao.com/search?q=%E4%B8%89%E8%84%9A%E6%9E%B6&amp;js=1&amp;style=list&amp;stats_click=search_radio_all%3A1&amp;initiative_id=staobaoz_20151211&amp;ie=utf8","https://s.taobao.com/search?q=%E4%B8%89%E8%84%9A%E6%9E%B6&amp;js=1&amp;style=list&amp;stats_click=search_radio_all%3A1&amp;initiative_id=staobaoz_20151211&amp;ie=utf8")</f>
        <v>https://s.taobao.com/search?q=%E4%B8%89%E8%84%9A%E6%9E%B6&amp;js=1&amp;style=list&amp;stats_click=search_radio_all%3A1&amp;initiative_id=staobaoz_20151211&amp;ie=utf8</v>
      </c>
      <c r="F247" s="4">
        <v>0.0</v>
      </c>
      <c r="G247" s="4">
        <v>0.0</v>
      </c>
      <c r="H247" s="1" t="s">
        <v>733</v>
      </c>
      <c r="I247" s="4">
        <v>0.0</v>
      </c>
      <c r="J247" s="17">
        <v>50.0</v>
      </c>
      <c r="K247" s="2"/>
      <c r="L247" s="1" t="s">
        <v>18</v>
      </c>
      <c r="M247" s="2"/>
      <c r="N247" s="2"/>
    </row>
    <row r="248" ht="15.75" customHeight="1">
      <c r="A248" s="1" t="s">
        <v>734</v>
      </c>
      <c r="B248" s="1" t="s">
        <v>733</v>
      </c>
      <c r="C248" s="3" t="str">
        <f>HYPERLINK("http://world.taobao.com/item/43859660891.htm#detail","http://world.taobao.com/item/43859660891.htm#detail")</f>
        <v>http://world.taobao.com/item/43859660891.htm#detail</v>
      </c>
      <c r="D248" s="1" t="s">
        <v>735</v>
      </c>
      <c r="E248" s="3" t="str">
        <f>HYPERLINK("https://s.taobao.com/search?q=%E5%A4%A7%E5%8F%B7%E7%AB%A0%E9%B1%BC%E4%B8%89%E8%84%9A%E6%9E%B6&amp;js=1&amp;style=list&amp;stats_click=search_radio_all%3A1&amp;initiative_id=staobaoz_20151211&amp;ie=utf8&amp;cps=yes&amp;cat=50008090","https://s.taobao.com/search?q=%E5%A4%A7%E5%8F%B7%E7%AB%A0%E9%B1%BC%E4%B8%89%E8%84%9A%E6%9E%B6&amp;js=1&amp;style=list&amp;stats_click=search_radio_all%3A1&amp;initiative_id=staobaoz_20151211&amp;ie=utf8&amp;cps=yes&amp;cat=50008090")</f>
        <v>https://s.taobao.com/search?q=%E5%A4%A7%E5%8F%B7%E7%AB%A0%E9%B1%BC%E4%B8%89%E8%84%9A%E6%9E%B6&amp;js=1&amp;style=list&amp;stats_click=search_radio_all%3A1&amp;initiative_id=staobaoz_20151211&amp;ie=utf8&amp;cps=yes&amp;cat=50008090</v>
      </c>
      <c r="F248" s="4">
        <v>0.0</v>
      </c>
      <c r="G248" s="4">
        <v>0.0</v>
      </c>
      <c r="H248" s="1" t="s">
        <v>735</v>
      </c>
      <c r="I248" s="4">
        <v>0.0</v>
      </c>
      <c r="J248" s="17">
        <v>40.0</v>
      </c>
      <c r="K248" s="1" t="s">
        <v>31</v>
      </c>
      <c r="L248" s="1" t="s">
        <v>47</v>
      </c>
      <c r="M248" s="2"/>
      <c r="N248" s="2"/>
    </row>
    <row r="249" ht="15.75" customHeight="1">
      <c r="A249" s="1" t="s">
        <v>736</v>
      </c>
      <c r="B249" s="1" t="s">
        <v>733</v>
      </c>
      <c r="C249" s="3" t="str">
        <f t="shared" ref="C249:C250" si="19"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249" s="1" t="s">
        <v>737</v>
      </c>
      <c r="E249" s="3" t="str">
        <f>HYPERLINK("https://s.taobao.com/search?q=%E4%BA%91%E8%85%BE%E4%B8%89%E8%84%9A%E6%9E%B6&amp;js=1&amp;style=list&amp;stats_click=search_radio_all%3A1&amp;initiative_id=staobaoz_20151211&amp;ie=utf8&amp;cps=yes&amp;cat=50008090","https://s.taobao.com/search?q=%E4%BA%91%E8%85%BE%E4%B8%89%E8%84%9A%E6%9E%B6&amp;js=1&amp;style=list&amp;stats_click=search_radio_all%3A1&amp;initiative_id=staobaoz_20151211&amp;ie=utf8&amp;cps=yes&amp;cat=50008090")</f>
        <v>https://s.taobao.com/search?q=%E4%BA%91%E8%85%BE%E4%B8%89%E8%84%9A%E6%9E%B6&amp;js=1&amp;style=list&amp;stats_click=search_radio_all%3A1&amp;initiative_id=staobaoz_20151211&amp;ie=utf8&amp;cps=yes&amp;cat=50008090</v>
      </c>
      <c r="F249" s="4">
        <v>0.0</v>
      </c>
      <c r="G249" s="4">
        <v>0.0</v>
      </c>
      <c r="H249" s="1" t="s">
        <v>737</v>
      </c>
      <c r="I249" s="4">
        <v>0.0</v>
      </c>
      <c r="J249" s="17">
        <v>120.0</v>
      </c>
      <c r="K249" s="1" t="s">
        <v>624</v>
      </c>
      <c r="L249" s="1" t="s">
        <v>377</v>
      </c>
      <c r="M249" s="2"/>
      <c r="N249" s="2"/>
    </row>
    <row r="250" ht="15.75" customHeight="1">
      <c r="A250" s="1" t="s">
        <v>738</v>
      </c>
      <c r="B250" s="1" t="s">
        <v>733</v>
      </c>
      <c r="C250" s="3" t="str">
        <f t="shared" si="19"/>
        <v>https://item.taobao.com/item.htm?spm=a230r.1.14.47.D7usJI&amp;id=45211183332&amp;ns=1&amp;abbucket=3</v>
      </c>
      <c r="D250" s="1" t="s">
        <v>739</v>
      </c>
      <c r="E250" s="3" t="str">
        <f>HYPERLINK("https://s.taobao.com/search?q=1.5%E7%B1%B3%E4%B8%89%E8%84%9A%E6%9E%B6&amp;js=1&amp;style=list&amp;stats_click=search_radio_all%3A1&amp;initiative_id=staobaoz_20151211&amp;ie=utf8","https://s.taobao.com/search?q=1.5%E7%B1%B3%E4%B8%89%E8%84%9A%E6%9E%B6&amp;js=1&amp;style=list&amp;stats_click=search_radio_all%3A1&amp;initiative_id=staobaoz_20151211&amp;ie=utf8")</f>
        <v>https://s.taobao.com/search?q=1.5%E7%B1%B3%E4%B8%89%E8%84%9A%E6%9E%B6&amp;js=1&amp;style=list&amp;stats_click=search_radio_all%3A1&amp;initiative_id=staobaoz_20151211&amp;ie=utf8</v>
      </c>
      <c r="F250" s="4">
        <v>0.0</v>
      </c>
      <c r="G250" s="4">
        <v>0.0</v>
      </c>
      <c r="H250" s="1" t="s">
        <v>739</v>
      </c>
      <c r="I250" s="4">
        <v>0.0</v>
      </c>
      <c r="J250" s="17">
        <v>30.0</v>
      </c>
      <c r="K250" s="1" t="s">
        <v>31</v>
      </c>
      <c r="L250" s="1" t="s">
        <v>377</v>
      </c>
      <c r="M250" s="2"/>
      <c r="N250" s="2"/>
    </row>
    <row r="251" ht="15.75" customHeight="1">
      <c r="A251" s="1" t="s">
        <v>740</v>
      </c>
      <c r="B251" s="1" t="s">
        <v>733</v>
      </c>
      <c r="C251" s="3" t="str">
        <f>HYPERLINK("https://detail.tmall.com/item.htm?spm=a230r.1.14.3.57ZLrH&amp;id=45126747218&amp;cm_id=140105335569ed55e27b&amp;abbucket=5&amp;sku_properties=5919063:6536025","https://detail.tmall.com/item.htm?spm=a230r.1.14.3.57ZLrH&amp;id=45126747218&amp;cm_id=140105335569ed55e27b&amp;abbucket=5&amp;sku_properties=5919063:6536025")</f>
        <v>https://detail.tmall.com/item.htm?spm=a230r.1.14.3.57ZLrH&amp;id=45126747218&amp;cm_id=140105335569ed55e27b&amp;abbucket=5&amp;sku_properties=5919063:6536025</v>
      </c>
      <c r="D251" s="1" t="s">
        <v>741</v>
      </c>
      <c r="E251" s="3" t="str">
        <f>HYPERLINK("https://s.taobao.com/search?q=%E4%BA%91%E8%85%BE%E4%B8%93%E4%B8%9A%E5%A4%A7%E4%B8%89%E8%A7%92%E6%9E%B6&amp;js=1&amp;style=list&amp;stats_click=search_radio_all%3A1&amp;initiative_id=staobaoz_20151211&amp;ie=utf8","https://s.taobao.com/search?q=%E4%BA%91%E8%85%BE%E4%B8%93%E4%B8%9A%E5%A4%A7%E4%B8%89%E8%A7%92%E6%9E%B6&amp;js=1&amp;style=list&amp;stats_click=search_radio_all%3A1&amp;initiative_id=staobaoz_20151211&amp;ie=utf8")</f>
        <v>https://s.taobao.com/search?q=%E4%BA%91%E8%85%BE%E4%B8%93%E4%B8%9A%E5%A4%A7%E4%B8%89%E8%A7%92%E6%9E%B6&amp;js=1&amp;style=list&amp;stats_click=search_radio_all%3A1&amp;initiative_id=staobaoz_20151211&amp;ie=utf8</v>
      </c>
      <c r="F251" s="4">
        <v>0.0</v>
      </c>
      <c r="G251" s="4">
        <v>0.0</v>
      </c>
      <c r="H251" s="1" t="s">
        <v>742</v>
      </c>
      <c r="I251" s="4">
        <v>0.0</v>
      </c>
      <c r="J251" s="17">
        <v>255.0</v>
      </c>
      <c r="K251" s="1" t="s">
        <v>624</v>
      </c>
      <c r="L251" s="1" t="s">
        <v>303</v>
      </c>
      <c r="M251" s="2"/>
      <c r="N251" s="2"/>
    </row>
    <row r="252" ht="15.75" customHeight="1">
      <c r="A252" s="1" t="s">
        <v>743</v>
      </c>
      <c r="B252" s="1" t="s">
        <v>733</v>
      </c>
      <c r="C252" s="3" t="str">
        <f>HYPERLINK("http://world.taobao.com/item/40148868087.htm#detail","http://world.taobao.com/item/40148868087.htm#detail")</f>
        <v>http://world.taobao.com/item/40148868087.htm#detail</v>
      </c>
      <c r="D252" s="1" t="s">
        <v>744</v>
      </c>
      <c r="E252" s="3" t="str">
        <f>HYPERLINK("https://s.taobao.com/search?q=1.2%E7%B1%B3%E4%B8%89%E8%A7%92%E6%9E%B6&amp;js=1&amp;style=list&amp;stats_click=search_radio_all%3A1&amp;initiative_id=staobaoz_20151211&amp;ie=utf8","https://s.taobao.com/search?q=1.2%E7%B1%B3%E4%B8%89%E8%A7%92%E6%9E%B6&amp;js=1&amp;style=list&amp;stats_click=search_radio_all%3A1&amp;initiative_id=staobaoz_20151211&amp;ie=utf8")</f>
        <v>https://s.taobao.com/search?q=1.2%E7%B1%B3%E4%B8%89%E8%A7%92%E6%9E%B6&amp;js=1&amp;style=list&amp;stats_click=search_radio_all%3A1&amp;initiative_id=staobaoz_20151211&amp;ie=utf8</v>
      </c>
      <c r="F252" s="4">
        <v>0.0</v>
      </c>
      <c r="G252" s="4">
        <v>0.0</v>
      </c>
      <c r="H252" s="1" t="s">
        <v>745</v>
      </c>
      <c r="I252" s="4">
        <v>0.0</v>
      </c>
      <c r="J252" s="17">
        <v>40.0</v>
      </c>
      <c r="K252" s="2"/>
      <c r="L252" s="1" t="s">
        <v>223</v>
      </c>
      <c r="M252" s="2"/>
      <c r="N252" s="2"/>
    </row>
    <row r="253" ht="15.75" customHeight="1">
      <c r="A253" s="1" t="s">
        <v>746</v>
      </c>
      <c r="B253" s="1" t="s">
        <v>733</v>
      </c>
      <c r="C253" s="3" t="str">
        <f>HYPERLINK("http://world.tmall.com/item/523785599849.htm#detail","http://world.tmall.com/item/523785599849.htm#detail")</f>
        <v>http://world.tmall.com/item/523785599849.htm#detail</v>
      </c>
      <c r="D253" s="1" t="s">
        <v>747</v>
      </c>
      <c r="E253" s="3" t="str">
        <f>HYPERLINK("https://s.taobao.com/search?q=%E4%BA%91%E8%85%BE680%E4%B8%89%E8%84%9A%E6%9E%B6&amp;js=1&amp;style=list&amp;stats_click=search_radio_all%3A1&amp;initiative_id=staobaoz_20151211&amp;ie=utf8&amp;cps=yes&amp;cat=50008090","https://s.taobao.com/search?q=%E4%BA%91%E8%85%BE680%E4%B8%89%E8%84%9A%E6%9E%B6&amp;js=1&amp;style=list&amp;stats_click=search_radio_all%3A1&amp;initiative_id=staobaoz_20151211&amp;ie=utf8&amp;cps=yes&amp;cat=50008090")</f>
        <v>https://s.taobao.com/search?q=%E4%BA%91%E8%85%BE680%E4%B8%89%E8%84%9A%E6%9E%B6&amp;js=1&amp;style=list&amp;stats_click=search_radio_all%3A1&amp;initiative_id=staobaoz_20151211&amp;ie=utf8&amp;cps=yes&amp;cat=50008090</v>
      </c>
      <c r="F253" s="4">
        <v>0.0</v>
      </c>
      <c r="G253" s="4">
        <v>0.0</v>
      </c>
      <c r="H253" s="1" t="s">
        <v>747</v>
      </c>
      <c r="I253" s="4">
        <v>0.0</v>
      </c>
      <c r="J253" s="17">
        <v>88.0</v>
      </c>
      <c r="K253" s="1" t="s">
        <v>624</v>
      </c>
      <c r="L253" s="2"/>
      <c r="M253" s="2"/>
      <c r="N253" s="2"/>
    </row>
    <row r="254" ht="15.75" customHeight="1">
      <c r="A254" s="1" t="s">
        <v>748</v>
      </c>
      <c r="B254" s="1" t="s">
        <v>733</v>
      </c>
      <c r="C254" s="3" t="str">
        <f>HYPERLINK("http://world.tmall.com/item/45097325617.htm#detail?sku_properties=5919063:6536025","http://world.tmall.com/item/45097325617.htm#detail?sku_properties=5919063:6536025")</f>
        <v>http://world.tmall.com/item/45097325617.htm#detail?sku_properties=5919063:6536025</v>
      </c>
      <c r="D254" s="1" t="s">
        <v>749</v>
      </c>
      <c r="E254" s="3" t="str">
        <f>HYPERLINK("https://s.taobao.com/search?q=%E7%99%BE%E8%AF%BA%E4%B8%89%E8%84%9A%E6%9E%B6&amp;js=1&amp;style=list&amp;stats_click=search_radio_all%3A1&amp;initiative_id=staobaoz_20151211&amp;ie=utf8&amp;cps=yes&amp;cat=50008090","https://s.taobao.com/search?q=%E7%99%BE%E8%AF%BA%E4%B8%89%E8%84%9A%E6%9E%B6&amp;js=1&amp;style=list&amp;stats_click=search_radio_all%3A1&amp;initiative_id=staobaoz_20151211&amp;ie=utf8&amp;cps=yes&amp;cat=50008090")</f>
        <v>https://s.taobao.com/search?q=%E7%99%BE%E8%AF%BA%E4%B8%89%E8%84%9A%E6%9E%B6&amp;js=1&amp;style=list&amp;stats_click=search_radio_all%3A1&amp;initiative_id=staobaoz_20151211&amp;ie=utf8&amp;cps=yes&amp;cat=50008090</v>
      </c>
      <c r="F254" s="4">
        <v>0.0</v>
      </c>
      <c r="G254" s="4">
        <v>0.0</v>
      </c>
      <c r="H254" s="1" t="s">
        <v>749</v>
      </c>
      <c r="I254" s="4">
        <v>0.0</v>
      </c>
      <c r="J254" s="17">
        <v>300.0</v>
      </c>
      <c r="K254" s="2"/>
      <c r="L254" s="2"/>
      <c r="M254" s="2"/>
      <c r="N254" s="2"/>
    </row>
    <row r="255" ht="15.75" customHeight="1">
      <c r="A255" s="1" t="s">
        <v>750</v>
      </c>
      <c r="B255" s="1" t="s">
        <v>733</v>
      </c>
      <c r="C255" s="3" t="str">
        <f>HYPERLINK("http://world.tmall.com/item/45004671341.htm#detail?sku_properties=5919063:3266796","http://world.tmall.com/item/45004671341.htm#detail?sku_properties=5919063:3266796")</f>
        <v>http://world.tmall.com/item/45004671341.htm#detail?sku_properties=5919063:3266796</v>
      </c>
      <c r="D255" s="1" t="s">
        <v>751</v>
      </c>
      <c r="E255" s="3" t="str">
        <f>HYPERLINK("https://s.taobao.com/search?q=%E4%BA%91%E8%85%BE690%E4%B8%89%E8%84%9A%E6%9E%B6&amp;js=1&amp;style=list&amp;stats_click=search_radio_all%3A1&amp;initiative_id=staobaoz_20151211&amp;ie=utf8&amp;cps=yes&amp;cat=50008090","https://s.taobao.com/search?q=%E4%BA%91%E8%85%BE690%E4%B8%89%E8%84%9A%E6%9E%B6&amp;js=1&amp;style=list&amp;stats_click=search_radio_all%3A1&amp;initiative_id=staobaoz_20151211&amp;ie=utf8&amp;cps=yes&amp;cat=50008090")</f>
        <v>https://s.taobao.com/search?q=%E4%BA%91%E8%85%BE690%E4%B8%89%E8%84%9A%E6%9E%B6&amp;js=1&amp;style=list&amp;stats_click=search_radio_all%3A1&amp;initiative_id=staobaoz_20151211&amp;ie=utf8&amp;cps=yes&amp;cat=50008090</v>
      </c>
      <c r="F255" s="4">
        <v>0.0</v>
      </c>
      <c r="G255" s="4">
        <v>0.0</v>
      </c>
      <c r="H255" s="1" t="s">
        <v>751</v>
      </c>
      <c r="I255" s="4">
        <v>0.0</v>
      </c>
      <c r="J255" s="17">
        <v>130.0</v>
      </c>
      <c r="K255" s="1" t="s">
        <v>624</v>
      </c>
      <c r="L255" s="1" t="s">
        <v>47</v>
      </c>
      <c r="M255" s="2"/>
      <c r="N255" s="2"/>
    </row>
    <row r="256" ht="15.75" customHeight="1">
      <c r="A256" s="1" t="s">
        <v>752</v>
      </c>
      <c r="B256" s="1" t="s">
        <v>733</v>
      </c>
      <c r="C256" s="3" t="str">
        <f>HYPERLINK("https://detail.tmall.com/item.htm?spm=a1z10.1-b.w9226568-9716460539.27.RzH6RS&amp;id=44843925113&amp;skuId=83007665794","https://detail.tmall.com/item.htm?spm=a1z10.1-b.w9226568-9716460539.27.RzH6RS&amp;id=44843925113&amp;skuId=83007665794")</f>
        <v>https://detail.tmall.com/item.htm?spm=a1z10.1-b.w9226568-9716460539.27.RzH6RS&amp;id=44843925113&amp;skuId=83007665794</v>
      </c>
      <c r="D256" s="1" t="s">
        <v>753</v>
      </c>
      <c r="E256" s="3" t="str">
        <f>HYPERLINK("https://s.taobao.com/search?q=CX-560%E4%B8%89%E8%84%9A%E6%9E%B6&amp;js=1&amp;style=list&amp;stats_click=search_radio_all%3A1&amp;initiative_id=staobaoz_20151211&amp;ie=utf8&amp;cps=yes&amp;cat=50008090","https://s.taobao.com/search?q=CX-560%E4%B8%89%E8%84%9A%E6%9E%B6&amp;js=1&amp;style=list&amp;stats_click=search_radio_all%3A1&amp;initiative_id=staobaoz_20151211&amp;ie=utf8&amp;cps=yes&amp;cat=50008090")</f>
        <v>https://s.taobao.com/search?q=CX-560%E4%B8%89%E8%84%9A%E6%9E%B6&amp;js=1&amp;style=list&amp;stats_click=search_radio_all%3A1&amp;initiative_id=staobaoz_20151211&amp;ie=utf8&amp;cps=yes&amp;cat=50008090</v>
      </c>
      <c r="F256" s="4">
        <v>0.0</v>
      </c>
      <c r="G256" s="4">
        <v>0.0</v>
      </c>
      <c r="H256" s="1" t="s">
        <v>753</v>
      </c>
      <c r="I256" s="4">
        <v>0.0</v>
      </c>
      <c r="J256" s="17">
        <v>155.0</v>
      </c>
      <c r="K256" s="2"/>
      <c r="L256" s="2"/>
      <c r="M256" s="2"/>
      <c r="N256" s="2"/>
    </row>
    <row r="257" ht="15.75" customHeight="1">
      <c r="A257" s="1" t="s">
        <v>754</v>
      </c>
      <c r="B257" s="1" t="s">
        <v>733</v>
      </c>
      <c r="C257" s="3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257" s="1" t="s">
        <v>755</v>
      </c>
      <c r="E257" s="3" t="str">
        <f>HYPERLINK("https://s.taobao.com/search?q=%E4%BA%91%E8%85%BE%E4%B8%89%E7%BB%B4%E4%BA%91%E5%8F%B0%E4%B8%89%E8%84%9A%E6%9E%B6&amp;js=1&amp;style=list&amp;stats_click=search_radio_all%3A1&amp;initiative_id=staobaoz_20151211&amp;ie=utf8&amp;cps=yes&amp;cat=50008090","https://s.taobao.com/search?q=%E4%BA%91%E8%85%BE%E4%B8%89%E7%BB%B4%E4%BA%91%E5%8F%B0%E4%B8%89%E8%84%9A%E6%9E%B6&amp;js=1&amp;style=list&amp;stats_click=search_radio_all%3A1&amp;initiative_id=staobaoz_20151211&amp;ie=utf8&amp;cps=yes&amp;cat=50008090")</f>
        <v>https://s.taobao.com/search?q=%E4%BA%91%E8%85%BE%E4%B8%89%E7%BB%B4%E4%BA%91%E5%8F%B0%E4%B8%89%E8%84%9A%E6%9E%B6&amp;js=1&amp;style=list&amp;stats_click=search_radio_all%3A1&amp;initiative_id=staobaoz_20151211&amp;ie=utf8&amp;cps=yes&amp;cat=50008090</v>
      </c>
      <c r="F257" s="4">
        <v>0.0</v>
      </c>
      <c r="G257" s="4">
        <v>0.0</v>
      </c>
      <c r="H257" s="1" t="s">
        <v>755</v>
      </c>
      <c r="I257" s="4">
        <v>0.0</v>
      </c>
      <c r="J257" s="17">
        <v>130.0</v>
      </c>
      <c r="K257" s="1" t="s">
        <v>624</v>
      </c>
      <c r="L257" s="1" t="s">
        <v>223</v>
      </c>
      <c r="M257" s="2"/>
      <c r="N257" s="2"/>
    </row>
    <row r="258" ht="15.75" customHeight="1">
      <c r="A258" s="1" t="s">
        <v>756</v>
      </c>
      <c r="B258" s="1" t="s">
        <v>733</v>
      </c>
      <c r="C258" s="3" t="str">
        <f t="shared" ref="C258:C259" si="20">HYPERLINK("http://world.taobao.com/item/24596036343.htm#detail","http://world.taobao.com/item/24596036343.htm#detail")</f>
        <v>http://world.taobao.com/item/24596036343.htm#detail</v>
      </c>
      <c r="D258" s="1" t="s">
        <v>757</v>
      </c>
      <c r="E258" s="3" t="str">
        <f>HYPERLINK("https://s.taobao.com/search?q=%E4%BC%9F%E5%B3%B06662A&amp;imgfile=&amp;js=1&amp;style=list&amp;stats_click=search_radio_all%3A1&amp;initiative_id=staobaoz_20160102&amp;ie=utf8","https://s.taobao.com/search?q=%E4%BC%9F%E5%B3%B06662A&amp;imgfile=&amp;js=1&amp;style=list&amp;stats_click=search_radio_all%3A1&amp;initiative_id=staobaoz_20160102&amp;ie=utf8")</f>
        <v>https://s.taobao.com/search?q=%E4%BC%9F%E5%B3%B06662A&amp;imgfile=&amp;js=1&amp;style=list&amp;stats_click=search_radio_all%3A1&amp;initiative_id=staobaoz_20160102&amp;ie=utf8</v>
      </c>
      <c r="F258" s="4">
        <v>0.0</v>
      </c>
      <c r="G258" s="4">
        <v>0.0</v>
      </c>
      <c r="H258" s="31" t="s">
        <v>758</v>
      </c>
      <c r="I258" s="4">
        <v>0.0</v>
      </c>
      <c r="J258" s="17">
        <v>150.0</v>
      </c>
      <c r="K258" s="1" t="s">
        <v>759</v>
      </c>
      <c r="L258" s="1" t="s">
        <v>32</v>
      </c>
      <c r="M258" s="2"/>
      <c r="N258" s="2"/>
    </row>
    <row r="259" ht="15.75" customHeight="1">
      <c r="A259" s="1" t="s">
        <v>760</v>
      </c>
      <c r="B259" s="1" t="s">
        <v>733</v>
      </c>
      <c r="C259" s="3" t="str">
        <f t="shared" si="20"/>
        <v>http://world.taobao.com/item/24596036343.htm#detail</v>
      </c>
      <c r="D259" s="1" t="s">
        <v>761</v>
      </c>
      <c r="E259" s="3" t="str">
        <f>HYPERLINK("https://s.taobao.com/search?q=%E4%BC%9F%E5%B3%B0WT-6663A+%E4%B8%89%E8%84%9A%E6%9E%B6&amp;imgfile=&amp;js=1&amp;style=list&amp;stats_click=search_radio_all%3A1&amp;initiative_id=staobaoz_20160102&amp;ie=utf8","https://s.taobao.com/search?q=%E4%BC%9F%E5%B3%B0WT-6663A+%E4%B8%89%E8%84%9A%E6%9E%B6&amp;imgfile=&amp;js=1&amp;style=list&amp;stats_click=search_radio_all%3A1&amp;initiative_id=staobaoz_20160102&amp;ie=utf8")</f>
        <v>https://s.taobao.com/search?q=%E4%BC%9F%E5%B3%B0WT-6663A+%E4%B8%89%E8%84%9A%E6%9E%B6&amp;imgfile=&amp;js=1&amp;style=list&amp;stats_click=search_radio_all%3A1&amp;initiative_id=staobaoz_20160102&amp;ie=utf8</v>
      </c>
      <c r="F259" s="4">
        <v>0.0</v>
      </c>
      <c r="G259" s="4">
        <v>0.0</v>
      </c>
      <c r="H259" s="31" t="s">
        <v>762</v>
      </c>
      <c r="I259" s="4">
        <v>0.0</v>
      </c>
      <c r="J259" s="17">
        <v>120.0</v>
      </c>
      <c r="K259" s="1" t="s">
        <v>759</v>
      </c>
      <c r="L259" s="1" t="s">
        <v>32</v>
      </c>
      <c r="M259" s="2"/>
      <c r="N259" s="2"/>
    </row>
    <row r="260" ht="15.75" customHeight="1">
      <c r="A260" s="1" t="s">
        <v>763</v>
      </c>
      <c r="B260" s="1" t="s">
        <v>733</v>
      </c>
      <c r="C260" s="3" t="str">
        <f>HYPERLINK("http://world.taobao.com/item/45219159638.htm#detail","http://world.taobao.com/item/45219159638.htm#detail")</f>
        <v>http://world.taobao.com/item/45219159638.htm#detail</v>
      </c>
      <c r="D260" s="1" t="s">
        <v>764</v>
      </c>
      <c r="E260" s="3" t="str">
        <f>HYPERLINK("https://s.taobao.com/search?q=%E5%B0%8F%E4%B8%89%E8%84%9A%E6%9E%B6&amp;js=1&amp;style=list&amp;stats_click=search_radio_all%3A1&amp;initiative_id=staobaoz_20151211&amp;ie=utf8&amp;cps=yes&amp;cat=50470004","https://s.taobao.com/search?q=%E5%B0%8F%E4%B8%89%E8%84%9A%E6%9E%B6&amp;js=1&amp;style=list&amp;stats_click=search_radio_all%3A1&amp;initiative_id=staobaoz_20151211&amp;ie=utf8&amp;cps=yes&amp;cat=50470004")</f>
        <v>https://s.taobao.com/search?q=%E5%B0%8F%E4%B8%89%E8%84%9A%E6%9E%B6&amp;js=1&amp;style=list&amp;stats_click=search_radio_all%3A1&amp;initiative_id=staobaoz_20151211&amp;ie=utf8&amp;cps=yes&amp;cat=50470004</v>
      </c>
      <c r="F260" s="4">
        <v>0.0</v>
      </c>
      <c r="G260" s="4">
        <v>0.0</v>
      </c>
      <c r="H260" s="1" t="s">
        <v>764</v>
      </c>
      <c r="I260" s="4">
        <v>0.0</v>
      </c>
      <c r="J260" s="17">
        <v>50.0</v>
      </c>
      <c r="K260" s="1" t="s">
        <v>31</v>
      </c>
      <c r="L260" s="1" t="s">
        <v>32</v>
      </c>
      <c r="M260" s="2"/>
      <c r="N260" s="2"/>
    </row>
    <row r="261" ht="15.75" customHeight="1">
      <c r="A261" s="1" t="s">
        <v>765</v>
      </c>
      <c r="B261" s="1" t="s">
        <v>733</v>
      </c>
      <c r="C261" s="3" t="str">
        <f>HYPERLINK("http://world.tmall.com/item/45007891695.htm#detail?sku_properties=5919063:3284566","http://world.tmall.com/item/45007891695.htm#detail?sku_properties=5919063:3284566")</f>
        <v>http://world.tmall.com/item/45007891695.htm#detail?sku_properties=5919063:3284566</v>
      </c>
      <c r="D261" s="1" t="s">
        <v>766</v>
      </c>
      <c r="E261" s="3" t="str">
        <f>HYPERLINK("https://s.taobao.com/search?q=%E9%87%91%E9%92%9Fcx%EF%BC%8D888%E4%B8%89%E8%84%9A%E6%9E%B6&amp;js=1&amp;style=list&amp;stats_click=search_radio_all%3A1&amp;initiative_id=staobaoz_20151211&amp;ie=utf8&amp;cps=yes&amp;cat=50008090","https://s.taobao.com/search?q=%E9%87%91%E9%92%9Fcx%EF%BC%8D888%E4%B8%89%E8%84%9A%E6%9E%B6&amp;js=1&amp;style=list&amp;stats_click=search_radio_all%3A1&amp;initiative_id=staobaoz_20151211&amp;ie=utf8&amp;cps=yes&amp;cat=50008090")</f>
        <v>https://s.taobao.com/search?q=%E9%87%91%E9%92%9Fcx%EF%BC%8D888%E4%B8%89%E8%84%9A%E6%9E%B6&amp;js=1&amp;style=list&amp;stats_click=search_radio_all%3A1&amp;initiative_id=staobaoz_20151211&amp;ie=utf8&amp;cps=yes&amp;cat=50008090</v>
      </c>
      <c r="F261" s="4">
        <v>0.0</v>
      </c>
      <c r="G261" s="4">
        <v>0.0</v>
      </c>
      <c r="H261" s="1" t="s">
        <v>766</v>
      </c>
      <c r="I261" s="4">
        <v>0.0</v>
      </c>
      <c r="J261" s="17">
        <v>200.0</v>
      </c>
      <c r="K261" s="1" t="s">
        <v>767</v>
      </c>
      <c r="L261" s="1" t="s">
        <v>47</v>
      </c>
      <c r="M261" s="2"/>
      <c r="N261" s="2"/>
    </row>
    <row r="262" ht="15.75" customHeight="1">
      <c r="A262" s="1" t="s">
        <v>768</v>
      </c>
      <c r="B262" s="1" t="s">
        <v>733</v>
      </c>
      <c r="C262" s="3" t="str">
        <f>HYPERLINK("http://world.tmall.com/item/45004671341.htm#detail?sku_properties=5919063:3266796","http://world.tmall.com/item/45004671341.htm#detail?sku_properties=5919063:3266796")</f>
        <v>http://world.tmall.com/item/45004671341.htm#detail?sku_properties=5919063:3266796</v>
      </c>
      <c r="D262" s="1" t="s">
        <v>769</v>
      </c>
      <c r="E262" s="3" t="str">
        <f>HYPERLINK("https://s.taobao.com/search?q=%E7%99%BE%E8%AF%BAT%EF%BC%8D800%E4%B8%89%E8%84%9A%E6%9E%B6&amp;js=1&amp;style=list&amp;stats_click=search_radio_all%3A1&amp;initiative_id=staobaoz_20151211&amp;ie=utf8","https://s.taobao.com/search?q=%E7%99%BE%E8%AF%BAT%EF%BC%8D800%E4%B8%89%E8%84%9A%E6%9E%B6&amp;js=1&amp;style=list&amp;stats_click=search_radio_all%3A1&amp;initiative_id=staobaoz_20151211&amp;ie=utf8")</f>
        <v>https://s.taobao.com/search?q=%E7%99%BE%E8%AF%BAT%EF%BC%8D800%E4%B8%89%E8%84%9A%E6%9E%B6&amp;js=1&amp;style=list&amp;stats_click=search_radio_all%3A1&amp;initiative_id=staobaoz_20151211&amp;ie=utf8</v>
      </c>
      <c r="F262" s="4">
        <v>0.0</v>
      </c>
      <c r="G262" s="4">
        <v>0.0</v>
      </c>
      <c r="H262" s="1" t="s">
        <v>769</v>
      </c>
      <c r="I262" s="4">
        <v>0.0</v>
      </c>
      <c r="J262" s="17">
        <v>170.0</v>
      </c>
      <c r="K262" s="1" t="s">
        <v>770</v>
      </c>
      <c r="L262" s="1" t="s">
        <v>47</v>
      </c>
      <c r="M262" s="2"/>
      <c r="N262" s="2"/>
    </row>
    <row r="263" ht="15.75" customHeight="1">
      <c r="A263" s="1" t="s">
        <v>771</v>
      </c>
      <c r="B263" s="1" t="s">
        <v>733</v>
      </c>
      <c r="C263" s="3" t="str">
        <f>HYPERLINK("http://world.taobao.com/item/521513506795.htm#detail","http://world.taobao.com/item/521513506795.htm#detail")</f>
        <v>http://world.taobao.com/item/521513506795.htm#detail</v>
      </c>
      <c r="D263" s="1" t="s">
        <v>772</v>
      </c>
      <c r="E263" s="3" t="str">
        <f>HYPERLINK("https://s.taobao.com/search?q=%E4%B8%AD%E5%8F%B7%E7%AB%A0%E9%B1%BC%E4%B8%89%E8%84%9A%E6%9E%B6&amp;js=1&amp;style=list&amp;stats_click=search_radio_all%3A1&amp;initiative_id=staobaoz_20151211&amp;ie=utf8&amp;cps=yes&amp;cat=50470004","https://s.taobao.com/search?q=%E4%B8%AD%E5%8F%B7%E7%AB%A0%E9%B1%BC%E4%B8%89%E8%84%9A%E6%9E%B6&amp;js=1&amp;style=list&amp;stats_click=search_radio_all%3A1&amp;initiative_id=staobaoz_20151211&amp;ie=utf8&amp;cps=yes&amp;cat=50470004")</f>
        <v>https://s.taobao.com/search?q=%E4%B8%AD%E5%8F%B7%E7%AB%A0%E9%B1%BC%E4%B8%89%E8%84%9A%E6%9E%B6&amp;js=1&amp;style=list&amp;stats_click=search_radio_all%3A1&amp;initiative_id=staobaoz_20151211&amp;ie=utf8&amp;cps=yes&amp;cat=50470004</v>
      </c>
      <c r="F263" s="4">
        <v>0.0</v>
      </c>
      <c r="G263" s="4">
        <v>0.0</v>
      </c>
      <c r="H263" s="1" t="s">
        <v>772</v>
      </c>
      <c r="I263" s="4">
        <v>0.0</v>
      </c>
      <c r="J263" s="17">
        <v>25.0</v>
      </c>
      <c r="K263" s="1" t="s">
        <v>31</v>
      </c>
      <c r="L263" s="1" t="s">
        <v>47</v>
      </c>
      <c r="M263" s="2"/>
      <c r="N263" s="2"/>
    </row>
    <row r="264" ht="15.75" customHeight="1">
      <c r="A264" s="1" t="s">
        <v>773</v>
      </c>
      <c r="B264" s="1" t="s">
        <v>733</v>
      </c>
      <c r="C264" s="3" t="str">
        <f>HYPERLINK("http://world.tmall.com/item/18053093587.htm#detail?sku_properties=5919063:3266816","http://world.tmall.com/item/18053093587.htm#detail?sku_properties=5919063:3266816")</f>
        <v>http://world.tmall.com/item/18053093587.htm#detail?sku_properties=5919063:3266816</v>
      </c>
      <c r="D264" s="1" t="s">
        <v>774</v>
      </c>
      <c r="E264" s="3" t="str">
        <f>HYPERLINK("https://s.taobao.com/search?q=%E4%BC%9F%E9%94%8B%E4%B8%89%E8%84%9A%E6%9E%B6&amp;js=1&amp;style=list&amp;stats_click=search_radio_all%3A1&amp;initiative_id=staobaoz_20151211&amp;ie=utf8&amp;cps=yes&amp;cat=50008090","https://s.taobao.com/search?q=%E4%BC%9F%E9%94%8B%E4%B8%89%E8%84%9A%E6%9E%B6&amp;js=1&amp;style=list&amp;stats_click=search_radio_all%3A1&amp;initiative_id=staobaoz_20151211&amp;ie=utf8&amp;cps=yes&amp;cat=50008090")</f>
        <v>https://s.taobao.com/search?q=%E4%BC%9F%E9%94%8B%E4%B8%89%E8%84%9A%E6%9E%B6&amp;js=1&amp;style=list&amp;stats_click=search_radio_all%3A1&amp;initiative_id=staobaoz_20151211&amp;ie=utf8&amp;cps=yes&amp;cat=50008090</v>
      </c>
      <c r="F264" s="4">
        <v>0.0</v>
      </c>
      <c r="G264" s="4">
        <v>0.0</v>
      </c>
      <c r="H264" s="1" t="s">
        <v>775</v>
      </c>
      <c r="I264" s="4">
        <v>0.0</v>
      </c>
      <c r="J264" s="17">
        <v>300.0</v>
      </c>
      <c r="K264" s="1" t="s">
        <v>776</v>
      </c>
      <c r="L264" s="1" t="s">
        <v>47</v>
      </c>
      <c r="M264" s="2"/>
      <c r="N264" s="2"/>
    </row>
    <row r="265" ht="15.75" customHeight="1">
      <c r="A265" s="1" t="s">
        <v>777</v>
      </c>
      <c r="B265" s="1" t="s">
        <v>733</v>
      </c>
      <c r="C265" s="3" t="str">
        <f>HYPERLINK("http://world.taobao.com/item/40148868087.htm#detail","http://world.taobao.com/item/40148868087.htm#detail")</f>
        <v>http://world.taobao.com/item/40148868087.htm#detail</v>
      </c>
      <c r="D265" s="1" t="s">
        <v>778</v>
      </c>
      <c r="E265" s="3" t="str">
        <f>HYPERLINK("https://s.taobao.com/search?q=%E5%85%AB%E7%88%AA%E9%B1%BC%E4%B8%89%E8%A7%92%E6%9E%B6&amp;js=1&amp;style=list&amp;stats_click=search_radio_all%3A1&amp;initiative_id=staobaoz_20151211&amp;ie=utf8&amp;cps=yes&amp;cat=50008090","https://s.taobao.com/search?q=%E5%85%AB%E7%88%AA%E9%B1%BC%E4%B8%89%E8%A7%92%E6%9E%B6&amp;js=1&amp;style=list&amp;stats_click=search_radio_all%3A1&amp;initiative_id=staobaoz_20151211&amp;ie=utf8&amp;cps=yes&amp;cat=50008090")</f>
        <v>https://s.taobao.com/search?q=%E5%85%AB%E7%88%AA%E9%B1%BC%E4%B8%89%E8%A7%92%E6%9E%B6&amp;js=1&amp;style=list&amp;stats_click=search_radio_all%3A1&amp;initiative_id=staobaoz_20151211&amp;ie=utf8&amp;cps=yes&amp;cat=50008090</v>
      </c>
      <c r="F265" s="4">
        <v>0.0</v>
      </c>
      <c r="G265" s="4">
        <v>0.0</v>
      </c>
      <c r="H265" s="1" t="s">
        <v>779</v>
      </c>
      <c r="I265" s="4">
        <v>0.0</v>
      </c>
      <c r="J265" s="17">
        <v>20.0</v>
      </c>
      <c r="K265" s="1" t="s">
        <v>780</v>
      </c>
      <c r="L265" s="1" t="s">
        <v>223</v>
      </c>
      <c r="M265" s="2"/>
      <c r="N265" s="2"/>
    </row>
    <row r="266" ht="15.75" customHeight="1">
      <c r="A266" s="1" t="s">
        <v>781</v>
      </c>
      <c r="B266" s="1" t="s">
        <v>733</v>
      </c>
      <c r="C266" s="3" t="str">
        <f>HYPERLINK("http://world.taobao.com/item/23896264169.htm#detail","http://world.taobao.com/item/23896264169.htm#detail")</f>
        <v>http://world.taobao.com/item/23896264169.htm#detail</v>
      </c>
      <c r="D266" s="1" t="s">
        <v>782</v>
      </c>
      <c r="E266" s="3" t="str">
        <f>HYPERLINK("https://s.taobao.com/search?q=%E4%BC%9F%E5%B3%B0330A%E5%A4%A7%E4%B8%89%E8%84%9A%E6%9E%B6&amp;js=1&amp;style=list&amp;stats_click=search_radio_all%3A1&amp;initiative_id=staobaoz_20151211&amp;ie=utf8","https://s.taobao.com/search?q=%E4%BC%9F%E5%B3%B0330A%E5%A4%A7%E4%B8%89%E8%84%9A%E6%9E%B6&amp;js=1&amp;style=list&amp;stats_click=search_radio_all%3A1&amp;initiative_id=staobaoz_20151211&amp;ie=utf8")</f>
        <v>https://s.taobao.com/search?q=%E4%BC%9F%E5%B3%B0330A%E5%A4%A7%E4%B8%89%E8%84%9A%E6%9E%B6&amp;js=1&amp;style=list&amp;stats_click=search_radio_all%3A1&amp;initiative_id=staobaoz_20151211&amp;ie=utf8</v>
      </c>
      <c r="F266" s="4">
        <v>0.0</v>
      </c>
      <c r="G266" s="4">
        <v>0.0</v>
      </c>
      <c r="H266" s="1" t="s">
        <v>783</v>
      </c>
      <c r="I266" s="4">
        <v>0.0</v>
      </c>
      <c r="J266" s="17">
        <v>50.0</v>
      </c>
      <c r="K266" s="1" t="s">
        <v>776</v>
      </c>
      <c r="L266" s="1" t="s">
        <v>223</v>
      </c>
      <c r="M266" s="2"/>
      <c r="N266" s="2"/>
    </row>
    <row r="267" ht="15.75" customHeight="1">
      <c r="A267" s="1" t="s">
        <v>784</v>
      </c>
      <c r="B267" s="1" t="s">
        <v>733</v>
      </c>
      <c r="C267" s="3" t="str">
        <f>HYPERLINK("http://world.tmall.com/item/44231886556.htm#detail?sku_properties=5919063:6536025","http://world.tmall.com/item/44231886556.htm#detail?sku_properties=5919063:6536025")</f>
        <v>http://world.tmall.com/item/44231886556.htm#detail?sku_properties=5919063:6536025</v>
      </c>
      <c r="D267" s="1" t="s">
        <v>785</v>
      </c>
      <c r="E267" s="3" t="str">
        <f>HYPERLINK("https://s.taobao.com/search?q=%E5%A4%A7%E4%B8%89%E8%A7%92%E6%9E%B6&amp;js=1&amp;style=list&amp;stats_click=search_radio_all%3A1&amp;initiative_id=staobaoz_20151211&amp;ie=utf8","https://s.taobao.com/search?q=%E5%A4%A7%E4%B8%89%E8%A7%92%E6%9E%B6&amp;js=1&amp;style=list&amp;stats_click=search_radio_all%3A1&amp;initiative_id=staobaoz_20151211&amp;ie=utf8")</f>
        <v>https://s.taobao.com/search?q=%E5%A4%A7%E4%B8%89%E8%A7%92%E6%9E%B6&amp;js=1&amp;style=list&amp;stats_click=search_radio_all%3A1&amp;initiative_id=staobaoz_20151211&amp;ie=utf8</v>
      </c>
      <c r="F267" s="4">
        <v>0.0</v>
      </c>
      <c r="G267" s="4">
        <v>0.0</v>
      </c>
      <c r="H267" s="1" t="s">
        <v>786</v>
      </c>
      <c r="I267" s="4">
        <v>0.0</v>
      </c>
      <c r="J267" s="17">
        <v>30.0</v>
      </c>
      <c r="K267" s="1" t="s">
        <v>31</v>
      </c>
      <c r="L267" s="1" t="s">
        <v>47</v>
      </c>
      <c r="M267" s="2"/>
      <c r="N267" s="2"/>
    </row>
    <row r="268" ht="15.75" customHeight="1">
      <c r="A268" s="1" t="s">
        <v>787</v>
      </c>
      <c r="B268" s="1" t="s">
        <v>733</v>
      </c>
      <c r="C268" s="3" t="str">
        <f>HYPERLINK("http://world.taobao.com/item/18999829018.htm#detail","http://world.taobao.com/item/18999829018.htm#detail")</f>
        <v>http://world.taobao.com/item/18999829018.htm#detail</v>
      </c>
      <c r="D268" s="1" t="s">
        <v>788</v>
      </c>
      <c r="E268" s="18" t="str">
        <f>HYPERLINK("https://s.taobao.com/search?q=%E4%BA%91%E8%85%BEVCT-690RM%E4%B8%89%E8%84%9A%E6%9E%B6&amp;imgfile=&amp;js=1&amp;stats_click=search_radio_all%3A1&amp;initiative_id=staobaoz_20151213&amp;ie=utf8","https://s.taobao.com/search?q=%E4%BA%91%E8%85%BEVCT-690RM%E4%B8%89%E8%84%9A%E6%9E%B6&amp;imgfile=&amp;js=1&amp;stats_click=search_radio_all%3A1&amp;initiative_id=staobaoz_20151213&amp;ie=utf8")</f>
        <v>https://s.taobao.com/search?q=%E4%BA%91%E8%85%BEVCT-690RM%E4%B8%89%E8%84%9A%E6%9E%B6&amp;imgfile=&amp;js=1&amp;stats_click=search_radio_all%3A1&amp;initiative_id=staobaoz_20151213&amp;ie=utf8</v>
      </c>
      <c r="F268" s="4">
        <v>0.0</v>
      </c>
      <c r="G268" s="4">
        <v>0.0</v>
      </c>
      <c r="H268" s="1" t="s">
        <v>788</v>
      </c>
      <c r="I268" s="4">
        <v>0.0</v>
      </c>
      <c r="J268" s="17">
        <v>130.0</v>
      </c>
      <c r="K268" s="2"/>
      <c r="L268" s="2"/>
      <c r="M268" s="2"/>
      <c r="N268" s="2"/>
    </row>
    <row r="269" ht="15.75" customHeight="1">
      <c r="A269" s="1" t="s">
        <v>789</v>
      </c>
      <c r="B269" s="1" t="s">
        <v>733</v>
      </c>
      <c r="C269" s="3" t="str">
        <f>HYPERLINK("http://world.taobao.com/item/38871554135.htm#detail","http://world.taobao.com/item/38871554135.htm#detail")</f>
        <v>http://world.taobao.com/item/38871554135.htm#detail</v>
      </c>
      <c r="D269" s="1" t="s">
        <v>790</v>
      </c>
      <c r="E269" s="18" t="str">
        <f>HYPERLINK("https://s.taobao.com/search?q=%E4%BA%91%E8%85%BE668%E4%B8%89%E8%84%9A%E6%9E%B6&amp;imgfile=&amp;js=1&amp;stats_click=search_radio_all%3A1&amp;initiative_id=staobaoz_20151213&amp;ie=utf8","https://s.taobao.com/search?q=%E4%BA%91%E8%85%BE668%E4%B8%89%E8%84%9A%E6%9E%B6&amp;imgfile=&amp;js=1&amp;stats_click=search_radio_all%3A1&amp;initiative_id=staobaoz_20151213&amp;ie=utf8")</f>
        <v>https://s.taobao.com/search?q=%E4%BA%91%E8%85%BE668%E4%B8%89%E8%84%9A%E6%9E%B6&amp;imgfile=&amp;js=1&amp;stats_click=search_radio_all%3A1&amp;initiative_id=staobaoz_20151213&amp;ie=utf8</v>
      </c>
      <c r="F269" s="4">
        <v>0.0</v>
      </c>
      <c r="G269" s="4">
        <v>0.0</v>
      </c>
      <c r="H269" s="1" t="s">
        <v>790</v>
      </c>
      <c r="I269" s="4">
        <v>0.0</v>
      </c>
      <c r="J269" s="17">
        <v>120.0</v>
      </c>
      <c r="K269" s="2"/>
      <c r="L269" s="2"/>
      <c r="M269" s="2"/>
      <c r="N269" s="2"/>
    </row>
    <row r="270" ht="15.75" customHeight="1">
      <c r="A270" s="10" t="s">
        <v>791</v>
      </c>
      <c r="B270" s="10" t="s">
        <v>733</v>
      </c>
      <c r="C270" s="11"/>
      <c r="D270" s="12" t="s">
        <v>792</v>
      </c>
      <c r="E270" s="32"/>
      <c r="F270" s="13"/>
      <c r="G270" s="13"/>
      <c r="H270" s="10"/>
      <c r="I270" s="13"/>
      <c r="J270" s="33"/>
      <c r="K270" s="14"/>
      <c r="L270" s="14"/>
      <c r="M270" s="14"/>
      <c r="N270" s="14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0" t="s">
        <v>793</v>
      </c>
      <c r="B271" s="10" t="s">
        <v>733</v>
      </c>
      <c r="C271" s="34" t="s">
        <v>794</v>
      </c>
      <c r="D271" s="35" t="s">
        <v>795</v>
      </c>
      <c r="E271" s="32"/>
      <c r="F271" s="13"/>
      <c r="G271" s="13"/>
      <c r="H271" s="10"/>
      <c r="I271" s="13"/>
      <c r="J271" s="33"/>
      <c r="K271" s="14"/>
      <c r="L271" s="14"/>
      <c r="M271" s="14"/>
      <c r="N271" s="14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" t="s">
        <v>796</v>
      </c>
      <c r="B272" s="1" t="s">
        <v>797</v>
      </c>
      <c r="C272" s="3" t="str">
        <f>HYPERLINK("https://detail.tmall.com/item.htm?spm=a230r.1.14.15.57ZLrH&amp;id=44848285990&amp;cm_id=140105335569ed55e27b&amp;abbucket=5&amp;skuId=82840486718","https://detail.tmall.com/item.htm?spm=a230r.1.14.15.57ZLrH&amp;id=44848285990&amp;cm_id=140105335569ed55e27b&amp;abbucket=5&amp;skuId=82840486718")</f>
        <v>https://detail.tmall.com/item.htm?spm=a230r.1.14.15.57ZLrH&amp;id=44848285990&amp;cm_id=140105335569ed55e27b&amp;abbucket=5&amp;skuId=82840486718</v>
      </c>
      <c r="D272" s="1" t="s">
        <v>797</v>
      </c>
      <c r="E272" s="3" t="str">
        <f>HYPERLINK("https://s.taobao.com/search?q=%E6%B0%B4%E5%B9%B3%E4%BB%AA&amp;js=1&amp;style=list&amp;stats_click=search_radio_all%3A1&amp;initiative_id=staobaoz_20151211&amp;ie=utf8","https://s.taobao.com/search?q=%E6%B0%B4%E5%B9%B3%E4%BB%AA&amp;js=1&amp;style=list&amp;stats_click=search_radio_all%3A1&amp;initiative_id=staobaoz_20151211&amp;ie=utf8")</f>
        <v>https://s.taobao.com/search?q=%E6%B0%B4%E5%B9%B3%E4%BB%AA&amp;js=1&amp;style=list&amp;stats_click=search_radio_all%3A1&amp;initiative_id=staobaoz_20151211&amp;ie=utf8</v>
      </c>
      <c r="F272" s="4">
        <v>0.0</v>
      </c>
      <c r="G272" s="4">
        <v>0.0</v>
      </c>
      <c r="H272" s="1" t="s">
        <v>798</v>
      </c>
      <c r="I272" s="4">
        <v>0.0</v>
      </c>
      <c r="J272" s="17">
        <v>10.0</v>
      </c>
      <c r="K272" s="2"/>
      <c r="L272" s="1" t="s">
        <v>18</v>
      </c>
      <c r="M272" s="2"/>
      <c r="N272" s="2"/>
    </row>
    <row r="273" ht="15.75" customHeight="1">
      <c r="A273" s="1" t="s">
        <v>799</v>
      </c>
      <c r="B273" s="1" t="s">
        <v>797</v>
      </c>
      <c r="C273" s="3" t="str">
        <f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273" s="1" t="s">
        <v>800</v>
      </c>
      <c r="E273" s="3" t="str">
        <f>HYPERLINK("https://s.taobao.com/search?q=%E7%83%AD%E9%9D%B4%E6%B0%B4%E5%B9%B3%E4%BB%AA&amp;js=1&amp;style=list&amp;stats_click=search_radio_all%3A1&amp;initiative_id=staobaoz_20151211&amp;ie=utf8","https://s.taobao.com/search?q=%E7%83%AD%E9%9D%B4%E6%B0%B4%E5%B9%B3%E4%BB%AA&amp;js=1&amp;style=list&amp;stats_click=search_radio_all%3A1&amp;initiative_id=staobaoz_20151211&amp;ie=utf8")</f>
        <v>https://s.taobao.com/search?q=%E7%83%AD%E9%9D%B4%E6%B0%B4%E5%B9%B3%E4%BB%AA&amp;js=1&amp;style=list&amp;stats_click=search_radio_all%3A1&amp;initiative_id=staobaoz_20151211&amp;ie=utf8</v>
      </c>
      <c r="F273" s="4">
        <v>0.0</v>
      </c>
      <c r="G273" s="4">
        <v>0.0</v>
      </c>
      <c r="H273" s="1" t="s">
        <v>800</v>
      </c>
      <c r="I273" s="4">
        <v>0.0</v>
      </c>
      <c r="J273" s="17">
        <v>10.0</v>
      </c>
      <c r="K273" s="1" t="s">
        <v>801</v>
      </c>
      <c r="L273" s="1" t="s">
        <v>377</v>
      </c>
      <c r="M273" s="2"/>
      <c r="N273" s="2"/>
    </row>
    <row r="274" ht="15.75" customHeight="1">
      <c r="A274" s="1" t="s">
        <v>802</v>
      </c>
      <c r="B274" s="1" t="s">
        <v>797</v>
      </c>
      <c r="C274" s="3" t="str">
        <f>HYPERLINK("http://world.taobao.com/item/24596036343.htm#detail","http://world.taobao.com/item/24596036343.htm#detail")</f>
        <v>http://world.taobao.com/item/24596036343.htm#detail</v>
      </c>
      <c r="D274" s="1" t="s">
        <v>803</v>
      </c>
      <c r="E274" s="3" t="str">
        <f>HYPERLINK("https://s.taobao.com/search?q=%E4%B8%93%E7%94%A8%E7%83%AD%E9%9D%B4%E7%9B%96&amp;js=1&amp;style=list&amp;stats_click=search_radio_all%3A1&amp;initiative_id=staobaoz_20151211&amp;ie=utf8&amp;cps=yes&amp;cat=50008090","https://s.taobao.com/search?q=%E4%B8%93%E7%94%A8%E7%83%AD%E9%9D%B4%E7%9B%96&amp;js=1&amp;style=list&amp;stats_click=search_radio_all%3A1&amp;initiative_id=staobaoz_20151211&amp;ie=utf8&amp;cps=yes&amp;cat=50008090")</f>
        <v>https://s.taobao.com/search?q=%E4%B8%93%E7%94%A8%E7%83%AD%E9%9D%B4%E7%9B%96&amp;js=1&amp;style=list&amp;stats_click=search_radio_all%3A1&amp;initiative_id=staobaoz_20151211&amp;ie=utf8&amp;cps=yes&amp;cat=50008090</v>
      </c>
      <c r="F274" s="4">
        <v>0.0</v>
      </c>
      <c r="G274" s="4">
        <v>0.0</v>
      </c>
      <c r="H274" s="1" t="s">
        <v>804</v>
      </c>
      <c r="I274" s="4">
        <v>0.0</v>
      </c>
      <c r="J274" s="17">
        <v>15.0</v>
      </c>
      <c r="K274" s="1" t="s">
        <v>31</v>
      </c>
      <c r="L274" s="1" t="s">
        <v>32</v>
      </c>
      <c r="M274" s="2"/>
      <c r="N274" s="2"/>
    </row>
    <row r="275" ht="15.75" customHeight="1">
      <c r="A275" s="1" t="s">
        <v>805</v>
      </c>
      <c r="B275" s="1" t="s">
        <v>806</v>
      </c>
      <c r="C275" s="3" t="str">
        <f>HYPERLINK("https://detail.tmall.com/item.htm?spm=a220o.1000855.0.da321h.j7h6ds&amp;id=44878368096&amp;skuId=99988956126","https://detail.tmall.com/item.htm?spm=a220o.1000855.0.da321h.j7h6ds&amp;id=44878368096&amp;skuId=99988956126")</f>
        <v>https://detail.tmall.com/item.htm?spm=a220o.1000855.0.da321h.j7h6ds&amp;id=44878368096&amp;skuId=99988956126</v>
      </c>
      <c r="D275" s="1" t="s">
        <v>806</v>
      </c>
      <c r="E275" s="3" t="str">
        <f>HYPERLINK("https://s.taobao.com/search?q=4S%E6%91%84%E5%BD%B1%E5%A4%A7%E5%B8%88%E5%A5%97%E8%A3%85&amp;js=1&amp;style=list&amp;stats_click=search_radio_all%3A1&amp;initiative_id=staobaoz_20151211&amp;ie=utf8","https://s.taobao.com/search?q=4S%E6%91%84%E5%BD%B1%E5%A4%A7%E5%B8%88%E5%A5%97%E8%A3%85&amp;js=1&amp;style=list&amp;stats_click=search_radio_all%3A1&amp;initiative_id=staobaoz_20151211&amp;ie=utf8")</f>
        <v>https://s.taobao.com/search?q=4S%E6%91%84%E5%BD%B1%E5%A4%A7%E5%B8%88%E5%A5%97%E8%A3%85&amp;js=1&amp;style=list&amp;stats_click=search_radio_all%3A1&amp;initiative_id=staobaoz_20151211&amp;ie=utf8</v>
      </c>
      <c r="F275" s="4">
        <v>0.0</v>
      </c>
      <c r="G275" s="4">
        <v>0.0</v>
      </c>
      <c r="H275" s="1" t="s">
        <v>806</v>
      </c>
      <c r="I275" s="4">
        <v>0.0</v>
      </c>
      <c r="J275" s="17">
        <v>400.0</v>
      </c>
      <c r="K275" s="2"/>
      <c r="L275" s="1" t="s">
        <v>18</v>
      </c>
      <c r="M275" s="2"/>
      <c r="N275" s="2"/>
    </row>
    <row r="276" ht="15.75" customHeight="1">
      <c r="A276" s="22" t="s">
        <v>807</v>
      </c>
      <c r="B276" s="22" t="s">
        <v>808</v>
      </c>
      <c r="C276" s="20" t="s">
        <v>809</v>
      </c>
      <c r="D276" s="22" t="s">
        <v>808</v>
      </c>
      <c r="E276" s="5" t="s">
        <v>810</v>
      </c>
      <c r="F276" s="7">
        <v>0.0</v>
      </c>
      <c r="G276" s="7">
        <v>0.0</v>
      </c>
      <c r="H276" s="22" t="s">
        <v>808</v>
      </c>
      <c r="I276" s="7">
        <v>0.0</v>
      </c>
      <c r="J276" s="17">
        <v>60.0</v>
      </c>
      <c r="K276" s="2"/>
      <c r="L276" s="22" t="s">
        <v>811</v>
      </c>
      <c r="M276" s="2"/>
      <c r="N276" s="2"/>
    </row>
    <row r="277" ht="15.75" customHeight="1">
      <c r="A277" s="1" t="s">
        <v>812</v>
      </c>
      <c r="B277" s="1" t="s">
        <v>813</v>
      </c>
      <c r="C277" s="3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277" s="1" t="s">
        <v>813</v>
      </c>
      <c r="E277" s="3" t="str">
        <f>HYPERLINK("https://s.taobao.com/search?q=UV%E9%95%9C&amp;js=1&amp;style=list&amp;stats_click=search_radio_all%3A1&amp;initiative_id=staobaoz_20151211&amp;ie=utf8","https://s.taobao.com/search?q=UV%E9%95%9C&amp;js=1&amp;style=list&amp;stats_click=search_radio_all%3A1&amp;initiative_id=staobaoz_20151211&amp;ie=utf8")</f>
        <v>https://s.taobao.com/search?q=UV%E9%95%9C&amp;js=1&amp;style=list&amp;stats_click=search_radio_all%3A1&amp;initiative_id=staobaoz_20151211&amp;ie=utf8</v>
      </c>
      <c r="F277" s="4">
        <v>0.0</v>
      </c>
      <c r="G277" s="4">
        <v>0.0</v>
      </c>
      <c r="H277" s="1" t="s">
        <v>813</v>
      </c>
      <c r="I277" s="4">
        <v>0.0</v>
      </c>
      <c r="J277" s="17">
        <v>30.0</v>
      </c>
      <c r="K277" s="2"/>
      <c r="L277" s="1" t="s">
        <v>468</v>
      </c>
      <c r="N277" s="2"/>
    </row>
    <row r="278" ht="15.75" customHeight="1">
      <c r="A278" s="22" t="s">
        <v>814</v>
      </c>
      <c r="B278" s="1" t="s">
        <v>813</v>
      </c>
      <c r="C278" s="3" t="str">
        <f t="shared" ref="C278:C279" si="21"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278" s="1" t="s">
        <v>815</v>
      </c>
      <c r="E278" s="3" t="str">
        <f>HYPERLINK("https://s.taobao.com/search?q=%E4%BD%B3%E8%83%BDUV%E9%95%9C&amp;js=1&amp;style=list&amp;stats_click=search_radio_all%3A1&amp;initiative_id=staobaoz_20151211&amp;ie=utf8&amp;cps=yes&amp;cat=50470004","https://s.taobao.com/search?q=%E4%BD%B3%E8%83%BDUV%E9%95%9C&amp;js=1&amp;style=list&amp;stats_click=search_radio_all%3A1&amp;initiative_id=staobaoz_20151211&amp;ie=utf8&amp;cps=yes&amp;cat=50470004")</f>
        <v>https://s.taobao.com/search?q=%E4%BD%B3%E8%83%BDUV%E9%95%9C&amp;js=1&amp;style=list&amp;stats_click=search_radio_all%3A1&amp;initiative_id=staobaoz_20151211&amp;ie=utf8&amp;cps=yes&amp;cat=50470004</v>
      </c>
      <c r="F278" s="4">
        <v>0.0</v>
      </c>
      <c r="G278" s="4">
        <v>0.0</v>
      </c>
      <c r="H278" s="1" t="s">
        <v>815</v>
      </c>
      <c r="I278" s="4">
        <v>0.0</v>
      </c>
      <c r="J278" s="17">
        <v>30.0</v>
      </c>
      <c r="K278" s="1" t="s">
        <v>219</v>
      </c>
      <c r="L278" s="1" t="s">
        <v>377</v>
      </c>
      <c r="M278" s="2"/>
      <c r="N278" s="2"/>
    </row>
    <row r="279" ht="15.75" customHeight="1">
      <c r="A279" s="1" t="s">
        <v>816</v>
      </c>
      <c r="B279" s="1" t="s">
        <v>813</v>
      </c>
      <c r="C279" s="3" t="str">
        <f t="shared" si="21"/>
        <v>https://item.taobao.com/item.htm?spm=a230r.1.14.47.D7usJI&amp;id=45211183332&amp;ns=1&amp;abbucket=3</v>
      </c>
      <c r="D279" s="1" t="s">
        <v>817</v>
      </c>
      <c r="E279" s="3" t="str">
        <f>HYPERLINK("https://s.taobao.com/search?q=%E5%8D%A1%E8%89%B2UV%E9%95%9C&amp;js=1&amp;style=list&amp;stats_click=search_radio_all%3A1&amp;initiative_id=staobaoz_20151211&amp;ie=utf8&amp;cps=yes&amp;cat=50470004","https://s.taobao.com/search?q=%E5%8D%A1%E8%89%B2UV%E9%95%9C&amp;js=1&amp;style=list&amp;stats_click=search_radio_all%3A1&amp;initiative_id=staobaoz_20151211&amp;ie=utf8&amp;cps=yes&amp;cat=50470004")</f>
        <v>https://s.taobao.com/search?q=%E5%8D%A1%E8%89%B2UV%E9%95%9C&amp;js=1&amp;style=list&amp;stats_click=search_radio_all%3A1&amp;initiative_id=staobaoz_20151211&amp;ie=utf8&amp;cps=yes&amp;cat=50470004</v>
      </c>
      <c r="F279" s="4">
        <v>0.0</v>
      </c>
      <c r="G279" s="4">
        <v>0.0</v>
      </c>
      <c r="H279" s="1" t="s">
        <v>817</v>
      </c>
      <c r="I279" s="4">
        <v>0.0</v>
      </c>
      <c r="J279" s="17">
        <v>135.0</v>
      </c>
      <c r="K279" s="1" t="s">
        <v>818</v>
      </c>
      <c r="L279" s="1" t="s">
        <v>377</v>
      </c>
      <c r="M279" s="2"/>
      <c r="N279" s="2"/>
    </row>
    <row r="280" ht="15.75" customHeight="1">
      <c r="A280" s="1" t="s">
        <v>819</v>
      </c>
      <c r="B280" s="1" t="s">
        <v>813</v>
      </c>
      <c r="C280" s="3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280" s="1" t="s">
        <v>820</v>
      </c>
      <c r="E280" s="3" t="str">
        <f>HYPERLINK("https://s.taobao.com/search?q=%E4%BD%B3%E8%83%BD%E5%8E%9F%E8%A3%8567mm+UV%E9%95%9C&amp;js=1&amp;style=list&amp;stats_click=search_radio_all%3A1&amp;initiative_id=staobaoz_20151211&amp;ie=utf8","https://s.taobao.com/search?q=%E4%BD%B3%E8%83%BD%E5%8E%9F%E8%A3%8567mm+UV%E9%95%9C&amp;js=1&amp;style=list&amp;stats_click=search_radio_all%3A1&amp;initiative_id=staobaoz_20151211&amp;ie=utf8")</f>
        <v>https://s.taobao.com/search?q=%E4%BD%B3%E8%83%BD%E5%8E%9F%E8%A3%8567mm+UV%E9%95%9C&amp;js=1&amp;style=list&amp;stats_click=search_radio_all%3A1&amp;initiative_id=staobaoz_20151211&amp;ie=utf8</v>
      </c>
      <c r="F280" s="4">
        <v>0.0</v>
      </c>
      <c r="G280" s="4">
        <v>0.0</v>
      </c>
      <c r="H280" s="1" t="s">
        <v>821</v>
      </c>
      <c r="I280" s="4">
        <v>0.0</v>
      </c>
      <c r="J280" s="17">
        <v>55.0</v>
      </c>
      <c r="K280" s="1" t="s">
        <v>219</v>
      </c>
      <c r="L280" s="1" t="s">
        <v>56</v>
      </c>
      <c r="M280" s="2"/>
      <c r="N280" s="2"/>
    </row>
    <row r="281" ht="15.75" customHeight="1">
      <c r="A281" s="1" t="s">
        <v>822</v>
      </c>
      <c r="B281" s="1" t="s">
        <v>813</v>
      </c>
      <c r="C281" s="3" t="str">
        <f>HYPERLINK("https://item.taobao.com/item.htm?spm=a230r.1.14.45.JooTKV&amp;id=42445756648&amp;ns=1&amp;abbucket=2","https://item.taobao.com/item.htm?spm=a230r.1.14.45.JooTKV&amp;id=42445756648&amp;ns=1&amp;abbucket=2")</f>
        <v>https://item.taobao.com/item.htm?spm=a230r.1.14.45.JooTKV&amp;id=42445756648&amp;ns=1&amp;abbucket=2</v>
      </c>
      <c r="D281" s="1" t="s">
        <v>823</v>
      </c>
      <c r="E281" s="3" t="str">
        <f>HYPERLINK("https://s.taobao.com/search?q=%E8%89%BE%E8%92%99UV%E9%95%9C&amp;js=1&amp;style=list&amp;stats_click=search_radio_all%3A1&amp;initiative_id=staobaoz_20151211&amp;ie=utf8","https://s.taobao.com/search?q=%E8%89%BE%E8%92%99UV%E9%95%9C&amp;js=1&amp;style=list&amp;stats_click=search_radio_all%3A1&amp;initiative_id=staobaoz_20151211&amp;ie=utf8")</f>
        <v>https://s.taobao.com/search?q=%E8%89%BE%E8%92%99UV%E9%95%9C&amp;js=1&amp;style=list&amp;stats_click=search_radio_all%3A1&amp;initiative_id=staobaoz_20151211&amp;ie=utf8</v>
      </c>
      <c r="F281" s="4">
        <v>0.0</v>
      </c>
      <c r="G281" s="4">
        <v>0.0</v>
      </c>
      <c r="H281" s="1" t="s">
        <v>823</v>
      </c>
      <c r="I281" s="4">
        <v>1.0</v>
      </c>
      <c r="J281" s="16" t="s">
        <v>358</v>
      </c>
      <c r="K281" s="1" t="s">
        <v>449</v>
      </c>
      <c r="L281" s="1" t="s">
        <v>307</v>
      </c>
      <c r="M281" s="2"/>
      <c r="N281" s="2"/>
    </row>
    <row r="282" ht="15.75" customHeight="1">
      <c r="A282" s="1" t="s">
        <v>824</v>
      </c>
      <c r="B282" s="1" t="s">
        <v>813</v>
      </c>
      <c r="C282" s="3" t="str">
        <f>HYPERLINK("http://world.tmall.com/item/523785599849.htm#detail","http://world.tmall.com/item/523785599849.htm#detail")</f>
        <v>http://world.tmall.com/item/523785599849.htm#detail</v>
      </c>
      <c r="D282" s="1" t="s">
        <v>825</v>
      </c>
      <c r="E282" s="3" t="str">
        <f>HYPERLINK("https://s.taobao.com/search?q=%E4%BA%9A%E6%96%AFUV%E9%95%9C&amp;js=1&amp;style=list&amp;stats_click=search_radio_all%3A1&amp;initiative_id=staobaoz_20151211&amp;ie=utf8","https://s.taobao.com/search?q=%E4%BA%9A%E6%96%AFUV%E9%95%9C&amp;js=1&amp;style=list&amp;stats_click=search_radio_all%3A1&amp;initiative_id=staobaoz_20151211&amp;ie=utf8")</f>
        <v>https://s.taobao.com/search?q=%E4%BA%9A%E6%96%AFUV%E9%95%9C&amp;js=1&amp;style=list&amp;stats_click=search_radio_all%3A1&amp;initiative_id=staobaoz_20151211&amp;ie=utf8</v>
      </c>
      <c r="F282" s="4">
        <v>0.0</v>
      </c>
      <c r="G282" s="4">
        <v>0.0</v>
      </c>
      <c r="H282" s="1" t="s">
        <v>825</v>
      </c>
      <c r="I282" s="4">
        <v>1.0</v>
      </c>
      <c r="J282" s="16" t="s">
        <v>358</v>
      </c>
      <c r="K282" s="1" t="s">
        <v>826</v>
      </c>
      <c r="L282" s="2"/>
      <c r="M282" s="2"/>
      <c r="N282" s="2"/>
    </row>
    <row r="283" ht="15.75" customHeight="1">
      <c r="A283" s="1" t="s">
        <v>827</v>
      </c>
      <c r="B283" s="1" t="s">
        <v>813</v>
      </c>
      <c r="C283" s="3" t="str">
        <f>HYPERLINK("http://world.tmall.com/item/45097325617.htm#detail?sku_properties=5919063:6536025","http://world.tmall.com/item/45097325617.htm#detail?sku_properties=5919063:6536025")</f>
        <v>http://world.tmall.com/item/45097325617.htm#detail?sku_properties=5919063:6536025</v>
      </c>
      <c r="D283" s="1" t="s">
        <v>828</v>
      </c>
      <c r="E283" s="3" t="str">
        <f>HYPERLINK("https://s.taobao.com/search?q=%E7%BE%8E%E9%AB%98UV%E9%95%9C&amp;js=1&amp;style=list&amp;stats_click=search_radio_all%3A1&amp;initiative_id=staobaoz_20151211&amp;ie=utf8","https://s.taobao.com/search?q=%E7%BE%8E%E9%AB%98UV%E9%95%9C&amp;js=1&amp;style=list&amp;stats_click=search_radio_all%3A1&amp;initiative_id=staobaoz_20151211&amp;ie=utf8")</f>
        <v>https://s.taobao.com/search?q=%E7%BE%8E%E9%AB%98UV%E9%95%9C&amp;js=1&amp;style=list&amp;stats_click=search_radio_all%3A1&amp;initiative_id=staobaoz_20151211&amp;ie=utf8</v>
      </c>
      <c r="F283" s="4">
        <v>0.0</v>
      </c>
      <c r="G283" s="4">
        <v>0.0</v>
      </c>
      <c r="H283" s="1" t="s">
        <v>829</v>
      </c>
      <c r="I283" s="4">
        <v>1.0</v>
      </c>
      <c r="J283" s="17">
        <v>130.0</v>
      </c>
      <c r="K283" s="2"/>
      <c r="L283" s="2"/>
      <c r="M283" s="2"/>
      <c r="N283" s="2"/>
    </row>
    <row r="284" ht="15.75" customHeight="1">
      <c r="A284" s="1" t="s">
        <v>830</v>
      </c>
      <c r="B284" s="1" t="s">
        <v>813</v>
      </c>
      <c r="C284" s="3" t="str">
        <f>HYPERLINK("http://world.tmall.com/item/45004671341.htm#detail?sku_properties=5919063:3266790","http://world.tmall.com/item/45004671341.htm#detail?sku_properties=5919063:3266790")</f>
        <v>http://world.tmall.com/item/45004671341.htm#detail?sku_properties=5919063:3266790</v>
      </c>
      <c r="D284" s="1" t="s">
        <v>831</v>
      </c>
      <c r="E284" s="3" t="str">
        <f>HYPERLINK("https://s.taobao.com/search?q=%E8%BF%AA%E7%B1%B3%E7%89%B958MCUV&amp;js=1&amp;style=list&amp;stats_click=search_radio_all%3A1&amp;initiative_id=staobaoz_20151211&amp;ie=utf8","https://s.taobao.com/search?q=%E8%BF%AA%E7%B1%B3%E7%89%B958MCUV&amp;js=1&amp;style=list&amp;stats_click=search_radio_all%3A1&amp;initiative_id=staobaoz_20151211&amp;ie=utf8")</f>
        <v>https://s.taobao.com/search?q=%E8%BF%AA%E7%B1%B3%E7%89%B958MCUV&amp;js=1&amp;style=list&amp;stats_click=search_radio_all%3A1&amp;initiative_id=staobaoz_20151211&amp;ie=utf8</v>
      </c>
      <c r="F284" s="4">
        <v>0.0</v>
      </c>
      <c r="G284" s="4">
        <v>0.0</v>
      </c>
      <c r="H284" s="1" t="s">
        <v>831</v>
      </c>
      <c r="I284" s="4">
        <v>1.0</v>
      </c>
      <c r="J284" s="16" t="s">
        <v>358</v>
      </c>
      <c r="K284" s="1" t="s">
        <v>832</v>
      </c>
      <c r="L284" s="2"/>
      <c r="M284" s="2"/>
      <c r="N284" s="2"/>
    </row>
    <row r="285" ht="15.75" customHeight="1">
      <c r="A285" s="1" t="s">
        <v>833</v>
      </c>
      <c r="B285" s="1" t="s">
        <v>813</v>
      </c>
      <c r="C285" s="3" t="str">
        <f>HYPERLINK("http://world.taobao.com/item/521513506795.htm#detail","http://world.taobao.com/item/521513506795.htm#detail")</f>
        <v>http://world.taobao.com/item/521513506795.htm#detail</v>
      </c>
      <c r="D285" s="1" t="s">
        <v>834</v>
      </c>
      <c r="E285" s="3" t="str">
        <f>HYPERLINK("https://s.taobao.com/search?q=58mmUV%E9%95%9C&amp;imgfile=&amp;js=1&amp;stats_click=search_radio_all%3A1&amp;initiative_id=staobaoz_20151213&amp;ie=utf8","https://s.taobao.com/search?q=58mmUV%E9%95%9C&amp;imgfile=&amp;js=1&amp;stats_click=search_radio_all%3A1&amp;initiative_id=staobaoz_20151213&amp;ie=utf8")</f>
        <v>https://s.taobao.com/search?q=58mmUV%E9%95%9C&amp;imgfile=&amp;js=1&amp;stats_click=search_radio_all%3A1&amp;initiative_id=staobaoz_20151213&amp;ie=utf8</v>
      </c>
      <c r="F285" s="4">
        <v>0.0</v>
      </c>
      <c r="G285" s="4">
        <v>0.0</v>
      </c>
      <c r="H285" s="1" t="s">
        <v>835</v>
      </c>
      <c r="I285" s="4">
        <v>0.0</v>
      </c>
      <c r="J285" s="17">
        <v>50.0</v>
      </c>
      <c r="K285" s="2"/>
      <c r="L285" s="2"/>
      <c r="M285" s="2"/>
      <c r="N285" s="2"/>
    </row>
    <row r="286" ht="15.75" customHeight="1">
      <c r="A286" s="1" t="s">
        <v>836</v>
      </c>
      <c r="B286" s="1" t="s">
        <v>813</v>
      </c>
      <c r="C286" s="3" t="str">
        <f t="shared" ref="C286:C287" si="22">HYPERLINK("http://world.taobao.com/item/44799639459.htm#detail","http://world.taobao.com/item/44799639459.htm#detail")</f>
        <v>http://world.taobao.com/item/44799639459.htm#detail</v>
      </c>
      <c r="D286" s="1" t="s">
        <v>837</v>
      </c>
      <c r="E286" s="3" t="str">
        <f>HYPERLINK("https://s.taobao.com/search?q=%E5%BE%B7%E5%9B%BD%E8%B6%85%E8%96%84UV&amp;js=1&amp;style=list&amp;stats_click=search_radio_all%3A1&amp;initiative_id=staobaoz_20151211&amp;ie=utf8","https://s.taobao.com/search?q=%E5%BE%B7%E5%9B%BD%E8%B6%85%E8%96%84UV&amp;js=1&amp;style=list&amp;stats_click=search_radio_all%3A1&amp;initiative_id=staobaoz_20151211&amp;ie=utf8")</f>
        <v>https://s.taobao.com/search?q=%E5%BE%B7%E5%9B%BD%E8%B6%85%E8%96%84UV&amp;js=1&amp;style=list&amp;stats_click=search_radio_all%3A1&amp;initiative_id=staobaoz_20151211&amp;ie=utf8</v>
      </c>
      <c r="F286" s="4">
        <v>0.0</v>
      </c>
      <c r="G286" s="4">
        <v>0.0</v>
      </c>
      <c r="H286" s="36" t="s">
        <v>837</v>
      </c>
      <c r="I286" s="4">
        <v>0.0</v>
      </c>
      <c r="J286" s="17">
        <v>50.0</v>
      </c>
      <c r="K286" s="2"/>
      <c r="L286" s="2"/>
      <c r="M286" s="2"/>
      <c r="N286" s="2"/>
    </row>
    <row r="287" ht="15.75" customHeight="1">
      <c r="A287" s="1" t="s">
        <v>838</v>
      </c>
      <c r="B287" s="1" t="s">
        <v>813</v>
      </c>
      <c r="C287" s="3" t="str">
        <f t="shared" si="22"/>
        <v>http://world.taobao.com/item/44799639459.htm#detail</v>
      </c>
      <c r="D287" s="1" t="s">
        <v>839</v>
      </c>
      <c r="E287" s="3" t="str">
        <f>HYPERLINK("https://s.taobao.com/search?q=%E5%BE%B7%E5%9B%BD%E8%B6%85%E8%96%84%E9%98%B2%E6%B0%B4%E9%95%80%E8%86%9CUV&amp;js=1&amp;style=list&amp;stats_click=search_radio_all%3A1&amp;initiative_id=staobaoz_20151211&amp;ie=utf8","https://s.taobao.com/search?q=%E5%BE%B7%E5%9B%BD%E8%B6%85%E8%96%84%E9%98%B2%E6%B0%B4%E9%95%80%E8%86%9CUV&amp;js=1&amp;style=list&amp;stats_click=search_radio_all%3A1&amp;initiative_id=staobaoz_20151211&amp;ie=utf8")</f>
        <v>https://s.taobao.com/search?q=%E5%BE%B7%E5%9B%BD%E8%B6%85%E8%96%84%E9%98%B2%E6%B0%B4%E9%95%80%E8%86%9CUV&amp;js=1&amp;style=list&amp;stats_click=search_radio_all%3A1&amp;initiative_id=staobaoz_20151211&amp;ie=utf8</v>
      </c>
      <c r="F287" s="4">
        <v>0.0</v>
      </c>
      <c r="G287" s="4">
        <v>0.0</v>
      </c>
      <c r="H287" s="1" t="s">
        <v>839</v>
      </c>
      <c r="I287" s="4">
        <v>0.0</v>
      </c>
      <c r="J287" s="17">
        <v>100.0</v>
      </c>
      <c r="K287" s="2"/>
      <c r="L287" s="2"/>
      <c r="M287" s="2"/>
      <c r="N287" s="2"/>
    </row>
    <row r="288" ht="15.75" customHeight="1">
      <c r="A288" s="1" t="s">
        <v>840</v>
      </c>
      <c r="B288" s="1" t="s">
        <v>813</v>
      </c>
      <c r="C288" s="3" t="str">
        <f>HYPERLINK("https://detail.tmall.com/item.htm?spm=a1z10.1-b.w9226568-9716460539.27.RzH6RS&amp;id=44843925113&amp;skuId=83007665794","https://detail.tmall.com/item.htm?spm=a1z10.1-b.w9226568-9716460539.27.RzH6RS&amp;id=44843925113&amp;skuId=83007665794")</f>
        <v>https://detail.tmall.com/item.htm?spm=a1z10.1-b.w9226568-9716460539.27.RzH6RS&amp;id=44843925113&amp;skuId=83007665794</v>
      </c>
      <c r="D288" s="1" t="s">
        <v>841</v>
      </c>
      <c r="E288" s="3" t="str">
        <f>HYPERLINK("https://s.taobao.com/search?q=%E6%B5%B7%E9%B8%A5%E5%8E%9F%E8%A3%85%E6%AD%A3%E5%93%81%E5%B1%82%E9%95%80%E8%86%9C58mmuv%E6%BB%A4%E9%95%9C&amp;js=1&amp;style=list&amp;stats_click=search_radio_all%3A1&amp;initiative_id=staobaoz_20151211&amp;ie=utf8&amp;cps=yes&amp;cat=14","https://s.taobao.com/search?q=%E6%B5%B7%E9%B8%A5%E5%8E%9F%E8%A3%85%E6%AD%A3%E5%93%81%E5%B1%82%E9%95%80%E8%86%9C58mmuv%E6%BB%A4%E9%95%9C&amp;js=1&amp;style=list&amp;stats_click=search_radio_all%3A1&amp;initiative_id=staobaoz_20151211&amp;ie=utf8&amp;cps=yes&amp;cat=14")</f>
        <v>https://s.taobao.com/search?q=%E6%B5%B7%E9%B8%A5%E5%8E%9F%E8%A3%85%E6%AD%A3%E5%93%81%E5%B1%82%E9%95%80%E8%86%9C58mmuv%E6%BB%A4%E9%95%9C&amp;js=1&amp;style=list&amp;stats_click=search_radio_all%3A1&amp;initiative_id=staobaoz_20151211&amp;ie=utf8&amp;cps=yes&amp;cat=14</v>
      </c>
      <c r="F288" s="4">
        <v>0.0</v>
      </c>
      <c r="G288" s="4">
        <v>0.0</v>
      </c>
      <c r="H288" s="1" t="s">
        <v>842</v>
      </c>
      <c r="I288" s="4">
        <v>0.0</v>
      </c>
      <c r="J288" s="17">
        <v>15.0</v>
      </c>
      <c r="K288" s="1" t="s">
        <v>843</v>
      </c>
      <c r="L288" s="2"/>
      <c r="M288" s="2"/>
      <c r="N288" s="2"/>
    </row>
    <row r="289" ht="15.75" customHeight="1">
      <c r="A289" s="1" t="s">
        <v>844</v>
      </c>
      <c r="B289" s="1" t="s">
        <v>813</v>
      </c>
      <c r="C289" s="3" t="str">
        <f>HYPERLINK("http://world.taobao.com/item/40565901878.htm#detail","http://world.taobao.com/item/40565901878.htm#detail")</f>
        <v>http://world.taobao.com/item/40565901878.htm#detail</v>
      </c>
      <c r="D289" s="1" t="s">
        <v>845</v>
      </c>
      <c r="E289" s="3" t="str">
        <f>HYPERLINK("https://s.taobao.com/search?q=%E8%80%90%E5%8F%B8UV&amp;js=1&amp;style=list&amp;stats_click=search_radio_all%3A1&amp;initiative_id=staobaoz_20151211&amp;ie=utf8&amp;cps=yes&amp;cat=50470004","https://s.taobao.com/search?q=%E8%80%90%E5%8F%B8UV&amp;js=1&amp;style=list&amp;stats_click=search_radio_all%3A1&amp;initiative_id=staobaoz_20151211&amp;ie=utf8&amp;cps=yes&amp;cat=50470004")</f>
        <v>https://s.taobao.com/search?q=%E8%80%90%E5%8F%B8UV&amp;js=1&amp;style=list&amp;stats_click=search_radio_all%3A1&amp;initiative_id=staobaoz_20151211&amp;ie=utf8&amp;cps=yes&amp;cat=50470004</v>
      </c>
      <c r="F289" s="4">
        <v>0.0</v>
      </c>
      <c r="G289" s="4">
        <v>0.0</v>
      </c>
      <c r="H289" s="1" t="s">
        <v>845</v>
      </c>
      <c r="I289" s="4">
        <v>0.0</v>
      </c>
      <c r="J289" s="17">
        <v>50.0</v>
      </c>
      <c r="K289" s="1" t="s">
        <v>846</v>
      </c>
      <c r="L289" s="1" t="s">
        <v>32</v>
      </c>
      <c r="M289" s="2"/>
      <c r="N289" s="2"/>
    </row>
    <row r="290" ht="15.75" customHeight="1">
      <c r="A290" s="1" t="s">
        <v>847</v>
      </c>
      <c r="B290" s="1" t="s">
        <v>813</v>
      </c>
      <c r="C290" s="3" t="str">
        <f>HYPERLINK("http://world.taobao.com/item/38708270318.htm#detail","http://world.taobao.com/item/38708270318.htm#detail")</f>
        <v>http://world.taobao.com/item/38708270318.htm#detail</v>
      </c>
      <c r="D290" s="1" t="s">
        <v>848</v>
      </c>
      <c r="E290" s="3" t="str">
        <f>HYPERLINK("https://s.taobao.com/search?q=%E7%BB%BF%E5%8F%B6%E5%8F%8C%E5%B1%82UV%E9%95%9C&amp;js=1&amp;style=list&amp;stats_click=search_radio_all%3A1&amp;initiative_id=staobaoz_20151211&amp;ie=utf8","https://s.taobao.com/search?q=%E7%BB%BF%E5%8F%B6%E5%8F%8C%E5%B1%82UV%E9%95%9C&amp;js=1&amp;style=list&amp;stats_click=search_radio_all%3A1&amp;initiative_id=staobaoz_20151211&amp;ie=utf8")</f>
        <v>https://s.taobao.com/search?q=%E7%BB%BF%E5%8F%B6%E5%8F%8C%E5%B1%82UV%E9%95%9C&amp;js=1&amp;style=list&amp;stats_click=search_radio_all%3A1&amp;initiative_id=staobaoz_20151211&amp;ie=utf8</v>
      </c>
      <c r="F290" s="4">
        <v>0.0</v>
      </c>
      <c r="G290" s="4">
        <v>0.0</v>
      </c>
      <c r="H290" s="1" t="s">
        <v>848</v>
      </c>
      <c r="I290" s="4">
        <v>0.0</v>
      </c>
      <c r="J290" s="17">
        <v>18.0</v>
      </c>
      <c r="K290" s="1" t="s">
        <v>31</v>
      </c>
      <c r="L290" s="1" t="s">
        <v>47</v>
      </c>
      <c r="M290" s="2"/>
      <c r="N290" s="2"/>
    </row>
    <row r="291" ht="15.75" customHeight="1">
      <c r="A291" s="1" t="s">
        <v>849</v>
      </c>
      <c r="B291" s="1" t="s">
        <v>813</v>
      </c>
      <c r="C291" s="3" t="str">
        <f t="shared" ref="C291:C292" si="23">HYPERLINK("http://world.taobao.com/item/35540978058.htm#detail","http://world.taobao.com/item/35540978058.htm#detail")</f>
        <v>http://world.taobao.com/item/35540978058.htm#detail</v>
      </c>
      <c r="D291" s="1" t="s">
        <v>850</v>
      </c>
      <c r="E291" s="3" t="str">
        <f>HYPERLINK("https://s.taobao.com/search?q=%E7%A6%8F%E8%8E%B1%E7%89%B9MCUV&amp;js=1&amp;style=list&amp;stats_click=search_radio_all%3A1&amp;initiative_id=staobaoz_20151211&amp;ie=utf8","https://s.taobao.com/search?q=%E7%A6%8F%E8%8E%B1%E7%89%B9MCUV&amp;js=1&amp;style=list&amp;stats_click=search_radio_all%3A1&amp;initiative_id=staobaoz_20151211&amp;ie=utf8")</f>
        <v>https://s.taobao.com/search?q=%E7%A6%8F%E8%8E%B1%E7%89%B9MCUV&amp;js=1&amp;style=list&amp;stats_click=search_radio_all%3A1&amp;initiative_id=staobaoz_20151211&amp;ie=utf8</v>
      </c>
      <c r="F291" s="4">
        <v>0.0</v>
      </c>
      <c r="G291" s="4">
        <v>0.0</v>
      </c>
      <c r="H291" s="1" t="s">
        <v>850</v>
      </c>
      <c r="I291" s="4">
        <v>0.0</v>
      </c>
      <c r="J291" s="17">
        <v>180.0</v>
      </c>
      <c r="K291" s="1" t="s">
        <v>652</v>
      </c>
      <c r="L291" s="1" t="s">
        <v>47</v>
      </c>
      <c r="M291" s="2"/>
      <c r="N291" s="2"/>
    </row>
    <row r="292" ht="15.75" customHeight="1">
      <c r="A292" s="1" t="s">
        <v>851</v>
      </c>
      <c r="B292" s="1" t="s">
        <v>813</v>
      </c>
      <c r="C292" s="3" t="str">
        <f t="shared" si="23"/>
        <v>http://world.taobao.com/item/35540978058.htm#detail</v>
      </c>
      <c r="D292" s="1" t="s">
        <v>852</v>
      </c>
      <c r="E292" s="3" t="str">
        <f>HYPERLINK("https://s.taobao.com/search?q=%E5%8D%A1%E8%89%B2MCUV&amp;js=1&amp;style=list&amp;stats_click=search_radio_all%3A1&amp;initiative_id=staobaoz_20151211&amp;ie=utf8","https://s.taobao.com/search?q=%E5%8D%A1%E8%89%B2MCUV&amp;js=1&amp;style=list&amp;stats_click=search_radio_all%3A1&amp;initiative_id=staobaoz_20151211&amp;ie=utf8")</f>
        <v>https://s.taobao.com/search?q=%E5%8D%A1%E8%89%B2MCUV&amp;js=1&amp;style=list&amp;stats_click=search_radio_all%3A1&amp;initiative_id=staobaoz_20151211&amp;ie=utf8</v>
      </c>
      <c r="F292" s="4">
        <v>0.0</v>
      </c>
      <c r="G292" s="4">
        <v>0.0</v>
      </c>
      <c r="H292" s="1" t="s">
        <v>852</v>
      </c>
      <c r="I292" s="4">
        <v>0.0</v>
      </c>
      <c r="J292" s="17">
        <v>160.0</v>
      </c>
      <c r="K292" s="1" t="s">
        <v>818</v>
      </c>
      <c r="L292" s="1" t="s">
        <v>47</v>
      </c>
      <c r="M292" s="2"/>
      <c r="N292" s="2"/>
    </row>
    <row r="293" ht="15.75" customHeight="1">
      <c r="A293" s="1" t="s">
        <v>853</v>
      </c>
      <c r="B293" s="1" t="s">
        <v>813</v>
      </c>
      <c r="C293" s="3" t="str">
        <f>HYPERLINK("http://world.taobao.com/item/41802068265.htm#detail","http://world.taobao.com/item/41802068265.htm#detail")</f>
        <v>http://world.taobao.com/item/41802068265.htm#detail</v>
      </c>
      <c r="D293" s="1" t="s">
        <v>854</v>
      </c>
      <c r="E293" s="3" t="str">
        <f>HYPERLINK("https://s.taobao.com/search?q=%E7%BB%BF%E5%8F%B6UV%E9%95%9C&amp;js=1&amp;style=list&amp;stats_click=search_radio_all%3A1&amp;initiative_id=staobaoz_20151211&amp;ie=utf8","https://s.taobao.com/search?q=%E7%BB%BF%E5%8F%B6UV%E9%95%9C&amp;js=1&amp;style=list&amp;stats_click=search_radio_all%3A1&amp;initiative_id=staobaoz_20151211&amp;ie=utf8")</f>
        <v>https://s.taobao.com/search?q=%E7%BB%BF%E5%8F%B6UV%E9%95%9C&amp;js=1&amp;style=list&amp;stats_click=search_radio_all%3A1&amp;initiative_id=staobaoz_20151211&amp;ie=utf8</v>
      </c>
      <c r="F293" s="4">
        <v>0.0</v>
      </c>
      <c r="G293" s="4">
        <v>0.0</v>
      </c>
      <c r="H293" s="1" t="s">
        <v>854</v>
      </c>
      <c r="I293" s="4">
        <v>0.0</v>
      </c>
      <c r="J293" s="17">
        <v>10.0</v>
      </c>
      <c r="K293" s="1" t="s">
        <v>457</v>
      </c>
      <c r="L293" s="1" t="s">
        <v>382</v>
      </c>
      <c r="M293" s="2"/>
      <c r="N293" s="2"/>
    </row>
    <row r="294" ht="15.75" customHeight="1">
      <c r="A294" s="1" t="s">
        <v>855</v>
      </c>
      <c r="B294" s="1" t="s">
        <v>813</v>
      </c>
      <c r="C294" s="3" t="str">
        <f t="shared" ref="C294:C298" si="24">HYPERLINK("http://world.tmall.com/item/45007891695.htm#detail?sku_properties=5919063:3284566","http://world.tmall.com/item/45007891695.htm#detail?sku_properties=5919063:3284566")</f>
        <v>http://world.tmall.com/item/45007891695.htm#detail?sku_properties=5919063:3284566</v>
      </c>
      <c r="D294" s="1" t="s">
        <v>856</v>
      </c>
      <c r="E294" s="3" t="str">
        <f>HYPERLINK("https://s.taobao.com/search?q=kase%E5%8D%A1%E8%89%B2+ii%E4%BB%A3%E5%8D%95%E5%B1%82uv%E9%95%9C&amp;js=1&amp;style=list&amp;stats_click=search_radio_all%3A1&amp;initiative_id=staobaoz_20151211&amp;ie=utf8","https://s.taobao.com/search?q=kase%E5%8D%A1%E8%89%B2+ii%E4%BB%A3%E5%8D%95%E5%B1%82uv%E9%95%9C&amp;js=1&amp;style=list&amp;stats_click=search_radio_all%3A1&amp;initiative_id=staobaoz_20151211&amp;ie=utf8")</f>
        <v>https://s.taobao.com/search?q=kase%E5%8D%A1%E8%89%B2+ii%E4%BB%A3%E5%8D%95%E5%B1%82uv%E9%95%9C&amp;js=1&amp;style=list&amp;stats_click=search_radio_all%3A1&amp;initiative_id=staobaoz_20151211&amp;ie=utf8</v>
      </c>
      <c r="F294" s="4">
        <v>0.0</v>
      </c>
      <c r="G294" s="4">
        <v>0.0</v>
      </c>
      <c r="H294" s="1" t="s">
        <v>857</v>
      </c>
      <c r="I294" s="4">
        <v>0.0</v>
      </c>
      <c r="J294" s="17">
        <v>120.0</v>
      </c>
      <c r="K294" s="1" t="s">
        <v>635</v>
      </c>
      <c r="L294" s="1" t="s">
        <v>47</v>
      </c>
      <c r="M294" s="2"/>
      <c r="N294" s="2"/>
    </row>
    <row r="295" ht="15.75" customHeight="1">
      <c r="A295" s="1" t="s">
        <v>858</v>
      </c>
      <c r="B295" s="1" t="s">
        <v>813</v>
      </c>
      <c r="C295" s="3" t="str">
        <f t="shared" si="24"/>
        <v>http://world.tmall.com/item/45007891695.htm#detail?sku_properties=5919063:3284566</v>
      </c>
      <c r="D295" s="1" t="s">
        <v>859</v>
      </c>
      <c r="E295" s="3" t="str">
        <f>HYPERLINK("https://s.taobao.com/search?q=%E7%BB%BF%E5%8F%B6UV%E9%95%9C&amp;js=1&amp;style=list&amp;stats_click=search_radio_all%3A1&amp;initiative_id=staobaoz_20151211&amp;ie=utf8","https://s.taobao.com/search?q=%E7%BB%BF%E5%8F%B6UV%E9%95%9C&amp;js=1&amp;style=list&amp;stats_click=search_radio_all%3A1&amp;initiative_id=staobaoz_20151211&amp;ie=utf8")</f>
        <v>https://s.taobao.com/search?q=%E7%BB%BF%E5%8F%B6UV%E9%95%9C&amp;js=1&amp;style=list&amp;stats_click=search_radio_all%3A1&amp;initiative_id=staobaoz_20151211&amp;ie=utf8</v>
      </c>
      <c r="F295" s="4">
        <v>0.0</v>
      </c>
      <c r="G295" s="4">
        <v>0.0</v>
      </c>
      <c r="H295" s="1" t="s">
        <v>859</v>
      </c>
      <c r="I295" s="4">
        <v>0.0</v>
      </c>
      <c r="J295" s="16" t="s">
        <v>358</v>
      </c>
      <c r="K295" s="1" t="s">
        <v>656</v>
      </c>
      <c r="L295" s="1" t="s">
        <v>47</v>
      </c>
      <c r="M295" s="2"/>
      <c r="N295" s="2"/>
    </row>
    <row r="296" ht="15.75" customHeight="1">
      <c r="A296" s="1" t="s">
        <v>860</v>
      </c>
      <c r="B296" s="1" t="s">
        <v>813</v>
      </c>
      <c r="C296" s="3" t="str">
        <f t="shared" si="24"/>
        <v>http://world.tmall.com/item/45007891695.htm#detail?sku_properties=5919063:3284566</v>
      </c>
      <c r="D296" s="1" t="s">
        <v>861</v>
      </c>
      <c r="E296" s="3" t="str">
        <f>HYPERLINK("https://s.taobao.com/search?q=%E6%AD%A3%E5%93%81NISI%E8%80%90%E6%96%AF%E5%8D%95%E5%B1%82UV%E9%95%9C&amp;js=1&amp;style=list&amp;stats_click=search_radio_all%3A1&amp;initiative_id=staobaoz_20151211&amp;ie=utf8","https://s.taobao.com/search?q=%E6%AD%A3%E5%93%81NISI%E8%80%90%E6%96%AF%E5%8D%95%E5%B1%82UV%E9%95%9C&amp;js=1&amp;style=list&amp;stats_click=search_radio_all%3A1&amp;initiative_id=staobaoz_20151211&amp;ie=utf8")</f>
        <v>https://s.taobao.com/search?q=%E6%AD%A3%E5%93%81NISI%E8%80%90%E6%96%AF%E5%8D%95%E5%B1%82UV%E9%95%9C&amp;js=1&amp;style=list&amp;stats_click=search_radio_all%3A1&amp;initiative_id=staobaoz_20151211&amp;ie=utf8</v>
      </c>
      <c r="F296" s="4">
        <v>0.0</v>
      </c>
      <c r="G296" s="4">
        <v>0.0</v>
      </c>
      <c r="H296" s="1" t="s">
        <v>845</v>
      </c>
      <c r="I296" s="4">
        <v>0.0</v>
      </c>
      <c r="J296" s="17">
        <v>50.0</v>
      </c>
      <c r="K296" s="1" t="s">
        <v>862</v>
      </c>
      <c r="L296" s="1" t="s">
        <v>47</v>
      </c>
      <c r="M296" s="2"/>
      <c r="N296" s="2"/>
    </row>
    <row r="297" ht="15.75" customHeight="1">
      <c r="A297" s="1" t="s">
        <v>863</v>
      </c>
      <c r="B297" s="1" t="s">
        <v>813</v>
      </c>
      <c r="C297" s="3" t="str">
        <f t="shared" si="24"/>
        <v>http://world.tmall.com/item/45007891695.htm#detail?sku_properties=5919063:3284566</v>
      </c>
      <c r="D297" s="1" t="s">
        <v>864</v>
      </c>
      <c r="E297" s="3" t="str">
        <f>HYPERLINK("https://s.taobao.com/search?q=%E6%AD%A3%E5%93%81NISI%E8%80%90%E6%96%AF%E5%A4%9A%E5%B1%82UV%E9%95%9C&amp;js=1&amp;style=list&amp;stats_click=search_radio_all%3A1&amp;initiative_id=staobaoz_20151211&amp;ie=utf8","https://s.taobao.com/search?q=%E6%AD%A3%E5%93%81NISI%E8%80%90%E6%96%AF%E5%A4%9A%E5%B1%82UV%E9%95%9C&amp;js=1&amp;style=list&amp;stats_click=search_radio_all%3A1&amp;initiative_id=staobaoz_20151211&amp;ie=utf8")</f>
        <v>https://s.taobao.com/search?q=%E6%AD%A3%E5%93%81NISI%E8%80%90%E6%96%AF%E5%A4%9A%E5%B1%82UV%E9%95%9C&amp;js=1&amp;style=list&amp;stats_click=search_radio_all%3A1&amp;initiative_id=staobaoz_20151211&amp;ie=utf8</v>
      </c>
      <c r="F297" s="4">
        <v>0.0</v>
      </c>
      <c r="G297" s="4">
        <v>0.0</v>
      </c>
      <c r="H297" s="1" t="s">
        <v>865</v>
      </c>
      <c r="I297" s="4">
        <v>0.0</v>
      </c>
      <c r="J297" s="17">
        <v>50.0</v>
      </c>
      <c r="K297" s="1" t="s">
        <v>862</v>
      </c>
      <c r="L297" s="1" t="s">
        <v>47</v>
      </c>
      <c r="M297" s="2"/>
      <c r="N297" s="2"/>
    </row>
    <row r="298" ht="15.75" customHeight="1">
      <c r="A298" s="1" t="s">
        <v>866</v>
      </c>
      <c r="B298" s="1" t="s">
        <v>813</v>
      </c>
      <c r="C298" s="3" t="str">
        <f t="shared" si="24"/>
        <v>http://world.tmall.com/item/45007891695.htm#detail?sku_properties=5919063:3284566</v>
      </c>
      <c r="D298" s="1" t="s">
        <v>867</v>
      </c>
      <c r="E298" s="3" t="str">
        <f>HYPERLINK("https://s.taobao.com/search?q=kase%E5%8D%A1%E8%89%B2+ii%E4%BB%A3%E5%A4%9A%E5%B1%82uv%E9%95%9C&amp;js=1&amp;style=list&amp;stats_click=search_radio_all%3A1&amp;initiative_id=staobaoz_20151211&amp;ie=utf8","https://s.taobao.com/search?q=kase%E5%8D%A1%E8%89%B2+ii%E4%BB%A3%E5%A4%9A%E5%B1%82uv%E9%95%9C&amp;js=1&amp;style=list&amp;stats_click=search_radio_all%3A1&amp;initiative_id=staobaoz_20151211&amp;ie=utf8")</f>
        <v>https://s.taobao.com/search?q=kase%E5%8D%A1%E8%89%B2+ii%E4%BB%A3%E5%A4%9A%E5%B1%82uv%E9%95%9C&amp;js=1&amp;style=list&amp;stats_click=search_radio_all%3A1&amp;initiative_id=staobaoz_20151211&amp;ie=utf8</v>
      </c>
      <c r="F298" s="4">
        <v>0.0</v>
      </c>
      <c r="G298" s="4">
        <v>0.0</v>
      </c>
      <c r="H298" s="1" t="s">
        <v>868</v>
      </c>
      <c r="I298" s="4">
        <v>0.0</v>
      </c>
      <c r="J298" s="17">
        <v>200.0</v>
      </c>
      <c r="K298" s="1" t="s">
        <v>631</v>
      </c>
      <c r="L298" s="1" t="s">
        <v>47</v>
      </c>
      <c r="M298" s="2"/>
      <c r="N298" s="2"/>
    </row>
    <row r="299" ht="15.75" customHeight="1">
      <c r="A299" s="1" t="s">
        <v>869</v>
      </c>
      <c r="B299" s="1" t="s">
        <v>813</v>
      </c>
      <c r="C299" s="3" t="str">
        <f>HYPERLINK("http://world.taobao.com/item/522863996797.htm#detail","http://world.taobao.com/item/522863996797.htm#detail")</f>
        <v>http://world.taobao.com/item/522863996797.htm#detail</v>
      </c>
      <c r="D299" s="1" t="s">
        <v>870</v>
      </c>
      <c r="E299" s="3" t="str">
        <f>HYPERLINK("https://s.taobao.com/search?q=kenko%E5%8E%9F%E8%A3%8567mm&amp;js=1&amp;style=list&amp;stats_click=search_radio_all%3A1&amp;initiative_id=staobaoz_20151211&amp;ie=utf8&amp;cps=yes&amp;cat=50470004","https://s.taobao.com/search?q=kenko%E5%8E%9F%E8%A3%8567mm&amp;js=1&amp;style=list&amp;stats_click=search_radio_all%3A1&amp;initiative_id=staobaoz_20151211&amp;ie=utf8&amp;cps=yes&amp;cat=50470004")</f>
        <v>https://s.taobao.com/search?q=kenko%E5%8E%9F%E8%A3%8567mm&amp;js=1&amp;style=list&amp;stats_click=search_radio_all%3A1&amp;initiative_id=staobaoz_20151211&amp;ie=utf8&amp;cps=yes&amp;cat=50470004</v>
      </c>
      <c r="F299" s="4">
        <v>0.0</v>
      </c>
      <c r="G299" s="4">
        <v>0.0</v>
      </c>
      <c r="H299" s="1" t="s">
        <v>871</v>
      </c>
      <c r="I299" s="4">
        <v>0.0</v>
      </c>
      <c r="J299" s="17">
        <v>80.0</v>
      </c>
      <c r="K299" s="1" t="s">
        <v>872</v>
      </c>
      <c r="L299" s="2"/>
      <c r="M299" s="2"/>
      <c r="N299" s="2"/>
    </row>
    <row r="300" ht="15.75" customHeight="1">
      <c r="A300" s="1" t="s">
        <v>873</v>
      </c>
      <c r="B300" s="1" t="s">
        <v>813</v>
      </c>
      <c r="C300" s="3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300" s="1" t="s">
        <v>874</v>
      </c>
      <c r="E300" s="19" t="str">
        <f>HYPERLINK("https://s.taobao.com/search?q=%E5%8F%98%E8%89%B2%E9%BE%99+TWS+MCUV%E6%BB%A4%E9%95%9C&amp;imgfile=&amp;js=1&amp;stats_click=search_radio_all%3A1&amp;initiative_id=staobaoz_20151213&amp;ie=utf8","https://s.taobao.com/search?q=%E5%8F%98%E8%89%B2%E9%BE%99+TWS+MCUV%E6%BB%A4%E9%95%9C&amp;imgfile=&amp;js=1&amp;stats_click=search_radio_all%3A1&amp;initiative_id=staobaoz_20151213&amp;ie=utf8")</f>
        <v>https://s.taobao.com/search?q=%E5%8F%98%E8%89%B2%E9%BE%99+TWS+MCUV%E6%BB%A4%E9%95%9C&amp;imgfile=&amp;js=1&amp;stats_click=search_radio_all%3A1&amp;initiative_id=staobaoz_20151213&amp;ie=utf8</v>
      </c>
      <c r="F300" s="4">
        <v>0.0</v>
      </c>
      <c r="G300" s="4">
        <v>0.0</v>
      </c>
      <c r="H300" s="1" t="s">
        <v>875</v>
      </c>
      <c r="I300" s="4">
        <v>1.0</v>
      </c>
      <c r="J300" s="17">
        <v>400.0</v>
      </c>
      <c r="K300" s="2"/>
      <c r="L300" s="2"/>
      <c r="M300" s="2"/>
      <c r="N300" s="2"/>
    </row>
    <row r="301" ht="15.75" customHeight="1">
      <c r="A301" s="1" t="s">
        <v>876</v>
      </c>
      <c r="B301" s="1" t="s">
        <v>813</v>
      </c>
      <c r="C301" s="3" t="str">
        <f>HYPERLINK("http://world.taobao.com/item/36574928690.htm#detail","http://world.taobao.com/item/36574928690.htm#detail")</f>
        <v>http://world.taobao.com/item/36574928690.htm#detail</v>
      </c>
      <c r="D301" s="1" t="s">
        <v>877</v>
      </c>
      <c r="E301" s="3" t="str">
        <f>HYPERLINK("https://s.taobao.com/search?q=%E6%97%A5%E6%9C%AC%E5%8E%9F%E8%A3%85kenike%E5%8D%95%E9%9D%A2%E5%A4%9A%E5%B1%82uv%E9%95%9C&amp;js=1&amp;style=list&amp;stats_click=search_radio_all%3A1&amp;initiative_id=staobaoz_20151211&amp;ie=utf8&amp;cps=yes&amp;cat=50470004","https://s.taobao.com/search?q=%E6%97%A5%E6%9C%AC%E5%8E%9F%E8%A3%85kenike%E5%8D%95%E9%9D%A2%E5%A4%9A%E5%B1%82uv%E9%95%9C&amp;js=1&amp;style=list&amp;stats_click=search_radio_all%3A1&amp;initiative_id=staobaoz_20151211&amp;ie=utf8&amp;cps=yes&amp;cat=50470004")</f>
        <v>https://s.taobao.com/search?q=%E6%97%A5%E6%9C%AC%E5%8E%9F%E8%A3%85kenike%E5%8D%95%E9%9D%A2%E5%A4%9A%E5%B1%82uv%E9%95%9C&amp;js=1&amp;style=list&amp;stats_click=search_radio_all%3A1&amp;initiative_id=staobaoz_20151211&amp;ie=utf8&amp;cps=yes&amp;cat=50470004</v>
      </c>
      <c r="F301" s="4">
        <v>0.0</v>
      </c>
      <c r="G301" s="4">
        <v>0.0</v>
      </c>
      <c r="H301" s="1" t="s">
        <v>878</v>
      </c>
      <c r="I301" s="4">
        <v>0.0</v>
      </c>
      <c r="J301" s="17">
        <v>60.0</v>
      </c>
      <c r="K301" s="1" t="s">
        <v>879</v>
      </c>
      <c r="L301" s="2"/>
      <c r="M301" s="2"/>
      <c r="N301" s="2"/>
    </row>
    <row r="302" ht="15.75" customHeight="1">
      <c r="A302" s="1" t="s">
        <v>880</v>
      </c>
      <c r="B302" s="1" t="s">
        <v>813</v>
      </c>
      <c r="C302" s="3" t="str">
        <f>HYPERLINK("http://world.tmall.com/item/18049170006.htm#detail?sku_properties=5919063:6536025","http://world.tmall.com/item/18049170006.htm#detail?sku_properties=5919063:6536025")</f>
        <v>http://world.tmall.com/item/18049170006.htm#detail?sku_properties=5919063:6536025</v>
      </c>
      <c r="D302" s="1" t="s">
        <v>881</v>
      </c>
      <c r="E302" s="3" t="str">
        <f>HYPERLINK("https://s.taobao.com/search?q=62mm+UV%E9%95%9C&amp;js=1&amp;style=list&amp;stats_click=search_radio_all%3A1&amp;initiative_id=staobaoz_20151211&amp;ie=utf8&amp;cps=yes&amp;cat=50470004","https://s.taobao.com/search?q=62mm+UV%E9%95%9C&amp;js=1&amp;style=list&amp;stats_click=search_radio_all%3A1&amp;initiative_id=staobaoz_20151211&amp;ie=utf8&amp;cps=yes&amp;cat=50470004")</f>
        <v>https://s.taobao.com/search?q=62mm+UV%E9%95%9C&amp;js=1&amp;style=list&amp;stats_click=search_radio_all%3A1&amp;initiative_id=staobaoz_20151211&amp;ie=utf8&amp;cps=yes&amp;cat=50470004</v>
      </c>
      <c r="F302" s="4">
        <v>0.0</v>
      </c>
      <c r="G302" s="4">
        <v>0.0</v>
      </c>
      <c r="H302" s="1" t="s">
        <v>881</v>
      </c>
      <c r="I302" s="4">
        <v>0.0</v>
      </c>
      <c r="J302" s="17">
        <v>50.0</v>
      </c>
      <c r="K302" s="1" t="s">
        <v>31</v>
      </c>
      <c r="L302" s="1" t="s">
        <v>287</v>
      </c>
      <c r="M302" s="2"/>
      <c r="N302" s="2"/>
    </row>
    <row r="303" ht="15.75" customHeight="1">
      <c r="A303" s="22" t="s">
        <v>882</v>
      </c>
      <c r="B303" s="1" t="s">
        <v>813</v>
      </c>
      <c r="C303" s="19" t="str">
        <f>HYPERLINK("http://world.taobao.com/item/36574928690.htm#detail","http://world.taobao.com/item/36574928690.htm#detail")</f>
        <v>http://world.taobao.com/item/36574928690.htm#detail</v>
      </c>
      <c r="D303" s="1" t="s">
        <v>883</v>
      </c>
      <c r="E303" s="5" t="s">
        <v>884</v>
      </c>
      <c r="F303" s="7">
        <v>0.0</v>
      </c>
      <c r="G303" s="7">
        <v>0.0</v>
      </c>
      <c r="H303" s="22" t="s">
        <v>885</v>
      </c>
      <c r="I303" s="7">
        <v>1.0</v>
      </c>
      <c r="J303" s="7">
        <v>80.0</v>
      </c>
      <c r="K303" s="22" t="s">
        <v>886</v>
      </c>
      <c r="L303" s="22" t="s">
        <v>887</v>
      </c>
      <c r="M303" s="2"/>
      <c r="N303" s="2"/>
    </row>
    <row r="304" ht="15.75" customHeight="1">
      <c r="A304" s="1" t="s">
        <v>888</v>
      </c>
      <c r="B304" s="1" t="s">
        <v>889</v>
      </c>
      <c r="C304" s="3" t="str">
        <f>HYPERLINK("http://world.taobao.com/item/44881048637.htm#detail","http://world.taobao.com/item/44881048637.htm#detail")</f>
        <v>http://world.taobao.com/item/44881048637.htm#detail</v>
      </c>
      <c r="D304" s="1" t="s">
        <v>890</v>
      </c>
      <c r="E304" s="3" t="str">
        <f>HYPERLINK("https://s.taobao.com/search?q=%E8%82%AF%E9%AB%98UV%E9%95%9C&amp;js=1&amp;style=list&amp;stats_click=search_radio_all%3A1&amp;initiative_id=staobaoz_20151211&amp;ie=utf8&amp;cps=yes&amp;cat=50470004","https://s.taobao.com/search?q=%E8%82%AF%E9%AB%98UV%E9%95%9C&amp;js=1&amp;style=list&amp;stats_click=search_radio_all%3A1&amp;initiative_id=staobaoz_20151211&amp;ie=utf8&amp;cps=yes&amp;cat=50470004")</f>
        <v>https://s.taobao.com/search?q=%E8%82%AF%E9%AB%98UV%E9%95%9C&amp;js=1&amp;style=list&amp;stats_click=search_radio_all%3A1&amp;initiative_id=staobaoz_20151211&amp;ie=utf8&amp;cps=yes&amp;cat=50470004</v>
      </c>
      <c r="F304" s="4">
        <v>0.0</v>
      </c>
      <c r="G304" s="4">
        <v>0.0</v>
      </c>
      <c r="H304" s="1" t="s">
        <v>890</v>
      </c>
      <c r="I304" s="4">
        <v>0.0</v>
      </c>
      <c r="J304" s="17">
        <v>100.0</v>
      </c>
      <c r="K304" s="1" t="s">
        <v>645</v>
      </c>
      <c r="L304" s="1" t="s">
        <v>62</v>
      </c>
      <c r="M304" s="2"/>
      <c r="N304" s="2"/>
    </row>
    <row r="305" ht="15.75" customHeight="1">
      <c r="A305" s="1" t="s">
        <v>891</v>
      </c>
      <c r="B305" s="1" t="s">
        <v>813</v>
      </c>
      <c r="C305" s="3" t="str">
        <f>HYPERLINK("http://world.tmall.com/item/37745552927.htm#detail?sku_properties=5919063:3266779","http://world.tmall.com/item/37745552927.htm#detail?sku_properties=5919063:3266779")</f>
        <v>http://world.tmall.com/item/37745552927.htm#detail?sku_properties=5919063:3266779</v>
      </c>
      <c r="D305" s="1" t="s">
        <v>892</v>
      </c>
      <c r="E305" s="3" t="str">
        <f>HYPERLINK("https://s.taobao.com/search?q=%E4%BA%9A%E6%80%9D%E9%AB%98%E9%80%8F%E5%85%8958mm+UV%E9%95%9C&amp;js=1&amp;style=list&amp;stats_click=search_radio_all%3A1&amp;initiative_id=staobaoz_20151211&amp;ie=utf8","https://s.taobao.com/search?q=%E4%BA%9A%E6%80%9D%E9%AB%98%E9%80%8F%E5%85%8958mm+UV%E9%95%9C&amp;js=1&amp;style=list&amp;stats_click=search_radio_all%3A1&amp;initiative_id=staobaoz_20151211&amp;ie=utf8")</f>
        <v>https://s.taobao.com/search?q=%E4%BA%9A%E6%80%9D%E9%AB%98%E9%80%8F%E5%85%8958mm+UV%E9%95%9C&amp;js=1&amp;style=list&amp;stats_click=search_radio_all%3A1&amp;initiative_id=staobaoz_20151211&amp;ie=utf8</v>
      </c>
      <c r="F305" s="4">
        <v>0.0</v>
      </c>
      <c r="G305" s="4">
        <v>0.0</v>
      </c>
      <c r="H305" s="1" t="s">
        <v>893</v>
      </c>
      <c r="I305" s="4">
        <v>1.0</v>
      </c>
      <c r="J305" s="16" t="s">
        <v>358</v>
      </c>
      <c r="K305" s="1" t="s">
        <v>256</v>
      </c>
      <c r="L305" s="1" t="s">
        <v>223</v>
      </c>
      <c r="M305" s="2"/>
      <c r="N305" s="2"/>
    </row>
    <row r="306" ht="15.75" customHeight="1">
      <c r="A306" s="1" t="s">
        <v>894</v>
      </c>
      <c r="B306" s="1" t="s">
        <v>813</v>
      </c>
      <c r="C306" s="3" t="str">
        <f>HYPERLINK("http://world.taobao.com/item/523254918792.htm#detail","http://world.taobao.com/item/523254918792.htm#detail")</f>
        <v>http://world.taobao.com/item/523254918792.htm#detail</v>
      </c>
      <c r="D306" s="1" t="s">
        <v>895</v>
      </c>
      <c r="E306" s="3" t="str">
        <f>HYPERLINK("https://s.taobao.com/search?q=%E8%82%AF%E9%AB%9858mmUV%E9%95%9C&amp;js=1&amp;style=list&amp;stats_click=search_radio_all%3A1&amp;initiative_id=staobaoz_20151211&amp;ie=utf8","https://s.taobao.com/search?q=%E8%82%AF%E9%AB%9858mmUV%E9%95%9C&amp;js=1&amp;style=list&amp;stats_click=search_radio_all%3A1&amp;initiative_id=staobaoz_20151211&amp;ie=utf8")</f>
        <v>https://s.taobao.com/search?q=%E8%82%AF%E9%AB%9858mmUV%E9%95%9C&amp;js=1&amp;style=list&amp;stats_click=search_radio_all%3A1&amp;initiative_id=staobaoz_20151211&amp;ie=utf8</v>
      </c>
      <c r="F306" s="4">
        <v>0.0</v>
      </c>
      <c r="G306" s="4">
        <v>0.0</v>
      </c>
      <c r="H306" s="1" t="s">
        <v>895</v>
      </c>
      <c r="I306" s="4">
        <v>0.0</v>
      </c>
      <c r="J306" s="17">
        <v>40.0</v>
      </c>
      <c r="K306" s="1" t="s">
        <v>645</v>
      </c>
      <c r="L306" s="2"/>
      <c r="M306" s="2"/>
      <c r="N306" s="2"/>
    </row>
    <row r="307" ht="15.75" customHeight="1">
      <c r="A307" s="1" t="s">
        <v>896</v>
      </c>
      <c r="B307" s="1" t="s">
        <v>813</v>
      </c>
      <c r="C307" s="3" t="str">
        <f t="shared" ref="C307:C308" si="25">HYPERLINK("http://world.taobao.com/item/18820622609.htm#detail","http://world.taobao.com/item/18820622609.htm#detail")</f>
        <v>http://world.taobao.com/item/18820622609.htm#detail</v>
      </c>
      <c r="D307" s="1" t="s">
        <v>897</v>
      </c>
      <c r="E307" s="3" t="str">
        <f>HYPERLINK("https://s.taobao.com/search?q=%E6%97%A5%E6%9C%AC%E8%82%AF%E9%AB%98%E5%8F%8C%E5%B1%8258MM+UV%E9%95%9C&amp;js=1&amp;style=list&amp;stats_click=search_radio_all%3A1&amp;initiative_id=staobaoz_20151211&amp;ie=utf8","https://s.taobao.com/search?q=%E6%97%A5%E6%9C%AC%E8%82%AF%E9%AB%98%E5%8F%8C%E5%B1%8258MM+UV%E9%95%9C&amp;js=1&amp;style=list&amp;stats_click=search_radio_all%3A1&amp;initiative_id=staobaoz_20151211&amp;ie=utf8")</f>
        <v>https://s.taobao.com/search?q=%E6%97%A5%E6%9C%AC%E8%82%AF%E9%AB%98%E5%8F%8C%E5%B1%8258MM+UV%E9%95%9C&amp;js=1&amp;style=list&amp;stats_click=search_radio_all%3A1&amp;initiative_id=staobaoz_20151211&amp;ie=utf8</v>
      </c>
      <c r="F307" s="4">
        <v>0.0</v>
      </c>
      <c r="G307" s="4">
        <v>0.0</v>
      </c>
      <c r="H307" s="1" t="s">
        <v>898</v>
      </c>
      <c r="I307" s="4">
        <v>0.0</v>
      </c>
      <c r="J307" s="17">
        <v>80.0</v>
      </c>
      <c r="K307" s="1" t="s">
        <v>645</v>
      </c>
      <c r="L307" s="1" t="s">
        <v>223</v>
      </c>
      <c r="M307" s="2"/>
      <c r="N307" s="2"/>
    </row>
    <row r="308" ht="15.75" customHeight="1">
      <c r="A308" s="1" t="s">
        <v>899</v>
      </c>
      <c r="B308" s="1" t="s">
        <v>813</v>
      </c>
      <c r="C308" s="3" t="str">
        <f t="shared" si="25"/>
        <v>http://world.taobao.com/item/18820622609.htm#detail</v>
      </c>
      <c r="D308" s="1" t="s">
        <v>900</v>
      </c>
      <c r="E308" s="3" t="str">
        <f>HYPERLINK("https://s.taobao.com/search?q=%E6%97%A5%E6%9C%AC%E6%95%B0%E7%A0%81%E5%A4%A7%E5%B8%88%E8%B6%85%E8%96%84%E5%A4%9A%E5%B1%8258MM+UV%E9%95%9C&amp;js=1&amp;style=list&amp;stats_click=search_radio_all%3A1&amp;initiative_id=staobaoz_20151211&amp;ie=utf8","https://s.taobao.com/search?q=%E6%97%A5%E6%9C%AC%E6%95%B0%E7%A0%81%E5%A4%A7%E5%B8%88%E8%B6%85%E8%96%84%E5%A4%9A%E5%B1%8258MM+UV%E9%95%9C&amp;js=1&amp;style=list&amp;stats_click=search_radio_all%3A1&amp;initiative_id=staobaoz_20151211&amp;ie=utf8")</f>
        <v>https://s.taobao.com/search?q=%E6%97%A5%E6%9C%AC%E6%95%B0%E7%A0%81%E5%A4%A7%E5%B8%88%E8%B6%85%E8%96%84%E5%A4%9A%E5%B1%8258MM+UV%E9%95%9C&amp;js=1&amp;style=list&amp;stats_click=search_radio_all%3A1&amp;initiative_id=staobaoz_20151211&amp;ie=utf8</v>
      </c>
      <c r="F308" s="4">
        <v>0.0</v>
      </c>
      <c r="G308" s="4">
        <v>0.0</v>
      </c>
      <c r="H308" s="1" t="s">
        <v>901</v>
      </c>
      <c r="I308" s="4">
        <v>0.0</v>
      </c>
      <c r="J308" s="17">
        <v>160.0</v>
      </c>
      <c r="K308" s="1" t="s">
        <v>902</v>
      </c>
      <c r="L308" s="1" t="s">
        <v>223</v>
      </c>
      <c r="M308" s="2"/>
      <c r="N308" s="2"/>
    </row>
    <row r="309" ht="15.75" customHeight="1">
      <c r="A309" s="1" t="s">
        <v>903</v>
      </c>
      <c r="B309" s="1" t="s">
        <v>813</v>
      </c>
      <c r="C309" s="3" t="str">
        <f t="shared" ref="C309:C310" si="26">HYPERLINK("http://world.taobao.com/item/23896264169.htm#detail","http://world.taobao.com/item/23896264169.htm#detail")</f>
        <v>http://world.taobao.com/item/23896264169.htm#detail</v>
      </c>
      <c r="D309" s="1" t="s">
        <v>904</v>
      </c>
      <c r="E309" s="3" t="str">
        <f>HYPERLINK("https://s.taobao.com/search?q=%E6%96%B0%E5%A2%83%E7%95%8C%E8%B6%85%E8%96%84UV%E9%95%9C&amp;js=1&amp;style=list&amp;stats_click=search_radio_all%3A1&amp;initiative_id=staobaoz_20151211&amp;ie=utf8","https://s.taobao.com/search?q=%E6%96%B0%E5%A2%83%E7%95%8C%E8%B6%85%E8%96%84UV%E9%95%9C&amp;js=1&amp;style=list&amp;stats_click=search_radio_all%3A1&amp;initiative_id=staobaoz_20151211&amp;ie=utf8")</f>
        <v>https://s.taobao.com/search?q=%E6%96%B0%E5%A2%83%E7%95%8C%E8%B6%85%E8%96%84UV%E9%95%9C&amp;js=1&amp;style=list&amp;stats_click=search_radio_all%3A1&amp;initiative_id=staobaoz_20151211&amp;ie=utf8</v>
      </c>
      <c r="F309" s="4">
        <v>0.0</v>
      </c>
      <c r="G309" s="4">
        <v>0.0</v>
      </c>
      <c r="H309" s="1" t="s">
        <v>904</v>
      </c>
      <c r="I309" s="4">
        <v>0.0</v>
      </c>
      <c r="J309" s="17">
        <v>70.0</v>
      </c>
      <c r="K309" s="1" t="s">
        <v>905</v>
      </c>
      <c r="L309" s="1" t="s">
        <v>223</v>
      </c>
      <c r="M309" s="2"/>
      <c r="N309" s="2"/>
    </row>
    <row r="310" ht="15.75" customHeight="1">
      <c r="A310" s="1" t="s">
        <v>906</v>
      </c>
      <c r="B310" s="1" t="s">
        <v>813</v>
      </c>
      <c r="C310" s="3" t="str">
        <f t="shared" si="26"/>
        <v>http://world.taobao.com/item/23896264169.htm#detail</v>
      </c>
      <c r="D310" s="1" t="s">
        <v>907</v>
      </c>
      <c r="E310" s="3" t="str">
        <f>HYPERLINK("https://s.taobao.com/search?q=%E4%BD%B3%E8%83%BD%E5%8E%9F%E8%A3%85%E8%B6%85%E8%96%84%E5%A4%9A%E5%B1%82%E9%95%80%E8%86%9CUV%E9%95%9C&amp;js=1&amp;style=list&amp;stats_click=search_radio_all%3A1&amp;initiative_id=staobaoz_20151211&amp;ie=utf8","https://s.taobao.com/search?q=%E4%BD%B3%E8%83%BD%E5%8E%9F%E8%A3%85%E8%B6%85%E8%96%84%E5%A4%9A%E5%B1%82%E9%95%80%E8%86%9CUV%E9%95%9C&amp;js=1&amp;style=list&amp;stats_click=search_radio_all%3A1&amp;initiative_id=staobaoz_20151211&amp;ie=utf8")</f>
        <v>https://s.taobao.com/search?q=%E4%BD%B3%E8%83%BD%E5%8E%9F%E8%A3%85%E8%B6%85%E8%96%84%E5%A4%9A%E5%B1%82%E9%95%80%E8%86%9CUV%E9%95%9C&amp;js=1&amp;style=list&amp;stats_click=search_radio_all%3A1&amp;initiative_id=staobaoz_20151211&amp;ie=utf8</v>
      </c>
      <c r="F310" s="4">
        <v>0.0</v>
      </c>
      <c r="G310" s="4">
        <v>0.0</v>
      </c>
      <c r="H310" s="1" t="s">
        <v>908</v>
      </c>
      <c r="I310" s="4">
        <v>0.0</v>
      </c>
      <c r="J310" s="17">
        <v>50.0</v>
      </c>
      <c r="K310" s="1" t="s">
        <v>219</v>
      </c>
      <c r="L310" s="1" t="s">
        <v>223</v>
      </c>
      <c r="M310" s="2"/>
      <c r="N310" s="2"/>
    </row>
    <row r="311" ht="15.75" customHeight="1">
      <c r="A311" s="1" t="s">
        <v>909</v>
      </c>
      <c r="B311" s="1" t="s">
        <v>813</v>
      </c>
      <c r="C311" s="3" t="str">
        <f>HYPERLINK("http://world.taobao.com/item/23969324559.htm#detail","http://world.taobao.com/item/23969324559.htm#detail")</f>
        <v>http://world.taobao.com/item/23969324559.htm#detail</v>
      </c>
      <c r="D311" s="1" t="s">
        <v>910</v>
      </c>
      <c r="E311" s="3" t="str">
        <f>HYPERLINK("https://s.taobao.com/search?q=%E9%94%90%E7%8E%9B%E8%B6%85%E8%96%84MC%E5%A4%9A%E5%B1%82%E9%98%B2%E6%B0%B4UV%E9%95%9C&amp;js=1&amp;style=list&amp;stats_click=search_radio_all%3A1&amp;initiative_id=staobaoz_20151211&amp;ie=utf8","https://s.taobao.com/search?q=%E9%94%90%E7%8E%9B%E8%B6%85%E8%96%84MC%E5%A4%9A%E5%B1%82%E9%98%B2%E6%B0%B4UV%E9%95%9C&amp;js=1&amp;style=list&amp;stats_click=search_radio_all%3A1&amp;initiative_id=staobaoz_20151211&amp;ie=utf8")</f>
        <v>https://s.taobao.com/search?q=%E9%94%90%E7%8E%9B%E8%B6%85%E8%96%84MC%E5%A4%9A%E5%B1%82%E9%98%B2%E6%B0%B4UV%E9%95%9C&amp;js=1&amp;style=list&amp;stats_click=search_radio_all%3A1&amp;initiative_id=staobaoz_20151211&amp;ie=utf8</v>
      </c>
      <c r="F311" s="4">
        <v>0.0</v>
      </c>
      <c r="G311" s="4">
        <v>0.0</v>
      </c>
      <c r="H311" s="1" t="s">
        <v>910</v>
      </c>
      <c r="I311" s="4">
        <v>0.0</v>
      </c>
      <c r="J311" s="17">
        <v>40.0</v>
      </c>
      <c r="K311" s="1" t="s">
        <v>911</v>
      </c>
      <c r="L311" s="1" t="s">
        <v>62</v>
      </c>
      <c r="M311" s="2"/>
      <c r="N311" s="2"/>
    </row>
    <row r="312" ht="15.75" customHeight="1">
      <c r="A312" s="1" t="s">
        <v>912</v>
      </c>
      <c r="B312" s="1" t="s">
        <v>813</v>
      </c>
      <c r="C312" s="3" t="str">
        <f>HYPERLINK("http://world.taobao.com/item/43426870825.htm#detail","http://world.taobao.com/item/43426870825.htm#detail")</f>
        <v>http://world.taobao.com/item/43426870825.htm#detail</v>
      </c>
      <c r="D312" s="1" t="s">
        <v>913</v>
      </c>
      <c r="E312" s="3" t="str">
        <f>HYPERLINK("https://s.taobao.com/search?q=%E5%B0%BC%E5%85%8B%E6%96%AF%E8%B6%85%E8%96%84%E5%A4%9A%E5%B1%82MRCUV&amp;js=1&amp;style=list&amp;stats_click=search_radio_all%3A1&amp;initiative_id=staobaoz_20151211&amp;ie=utf8","https://s.taobao.com/search?q=%E5%B0%BC%E5%85%8B%E6%96%AF%E8%B6%85%E8%96%84%E5%A4%9A%E5%B1%82MRCUV&amp;js=1&amp;style=list&amp;stats_click=search_radio_all%3A1&amp;initiative_id=staobaoz_20151211&amp;ie=utf8")</f>
        <v>https://s.taobao.com/search?q=%E5%B0%BC%E5%85%8B%E6%96%AF%E8%B6%85%E8%96%84%E5%A4%9A%E5%B1%82MRCUV&amp;js=1&amp;style=list&amp;stats_click=search_radio_all%3A1&amp;initiative_id=staobaoz_20151211&amp;ie=utf8</v>
      </c>
      <c r="F312" s="4">
        <v>0.0</v>
      </c>
      <c r="G312" s="4">
        <v>0.0</v>
      </c>
      <c r="H312" s="1" t="s">
        <v>914</v>
      </c>
      <c r="I312" s="4">
        <v>1.0</v>
      </c>
      <c r="J312" s="17">
        <v>500.0</v>
      </c>
      <c r="K312" s="1" t="s">
        <v>915</v>
      </c>
      <c r="L312" s="1" t="s">
        <v>62</v>
      </c>
      <c r="M312" s="2"/>
      <c r="N312" s="2"/>
    </row>
    <row r="313" ht="15.75" customHeight="1">
      <c r="A313" s="1" t="s">
        <v>916</v>
      </c>
      <c r="B313" s="1" t="s">
        <v>813</v>
      </c>
      <c r="C313" s="3" t="str">
        <f>HYPERLINK("http://world.taobao.com/item/27462844289.htm#detail","http://world.taobao.com/item/27462844289.htm#detail")</f>
        <v>http://world.taobao.com/item/27462844289.htm#detail</v>
      </c>
      <c r="D313" s="1" t="s">
        <v>917</v>
      </c>
      <c r="E313" s="19" t="str">
        <f>HYPERLINK("https://s.taobao.com/search?q=%E4%BD%B3%E8%83%BD%E5%8E%9F%E8%A3%8558mm+UV%E9%95%9C&amp;js=1&amp;style=list&amp;stats_click=search_radio_all%3A1&amp;initiative_id=staobaoz_20151211&amp;ie=utf8","https://s.taobao.com/search?q=%E4%BD%B3%E8%83%BD%E5%8E%9F%E8%A3%8558mm+UV%E9%95%9C&amp;js=1&amp;style=list&amp;stats_click=search_radio_all%3A1&amp;initiative_id=staobaoz_20151211&amp;ie=utf8")</f>
        <v>https://s.taobao.com/search?q=%E4%BD%B3%E8%83%BD%E5%8E%9F%E8%A3%8558mm+UV%E9%95%9C&amp;js=1&amp;style=list&amp;stats_click=search_radio_all%3A1&amp;initiative_id=staobaoz_20151211&amp;ie=utf8</v>
      </c>
      <c r="F313" s="4">
        <v>0.0</v>
      </c>
      <c r="G313" s="4">
        <v>0.0</v>
      </c>
      <c r="H313" s="1" t="s">
        <v>918</v>
      </c>
      <c r="I313" s="4">
        <v>0.0</v>
      </c>
      <c r="J313" s="17">
        <v>50.0</v>
      </c>
      <c r="K313" s="1" t="s">
        <v>219</v>
      </c>
      <c r="L313" s="1" t="s">
        <v>47</v>
      </c>
      <c r="M313" s="2"/>
      <c r="N313" s="2"/>
    </row>
    <row r="314" ht="15.75" customHeight="1">
      <c r="A314" s="1" t="s">
        <v>919</v>
      </c>
      <c r="B314" s="1" t="s">
        <v>813</v>
      </c>
      <c r="C314" s="3" t="str">
        <f>HYPERLINK("http://world.tmall.com/item/44843925113.htm#detail","http://world.tmall.com/item/44843925113.htm#detail")</f>
        <v>http://world.tmall.com/item/44843925113.htm#detail</v>
      </c>
      <c r="D314" s="1" t="s">
        <v>920</v>
      </c>
      <c r="E314" s="19" t="str">
        <f>HYPERLINK("https://s.taobao.com/search?q=nikksi+58mm+uv&amp;imgfile=&amp;js=1&amp;stats_click=search_radio_all%3A1&amp;initiative_id=staobaoz_20151213&amp;ie=utf8","https://s.taobao.com/search?q=nikksi+58mm+uv&amp;imgfile=&amp;js=1&amp;stats_click=search_radio_all%3A1&amp;initiative_id=staobaoz_20151213&amp;ie=utf8")</f>
        <v>https://s.taobao.com/search?q=nikksi+58mm+uv&amp;imgfile=&amp;js=1&amp;stats_click=search_radio_all%3A1&amp;initiative_id=staobaoz_20151213&amp;ie=utf8</v>
      </c>
      <c r="F314" s="4">
        <v>0.0</v>
      </c>
      <c r="G314" s="4">
        <v>0.0</v>
      </c>
      <c r="H314" s="1" t="s">
        <v>921</v>
      </c>
      <c r="I314" s="4">
        <v>1.0</v>
      </c>
      <c r="J314" s="17">
        <v>400.0</v>
      </c>
      <c r="K314" s="2"/>
      <c r="L314" s="2"/>
      <c r="M314" s="2"/>
      <c r="N314" s="2"/>
    </row>
    <row r="315" ht="15.75" customHeight="1">
      <c r="A315" s="1" t="s">
        <v>922</v>
      </c>
      <c r="B315" s="1" t="s">
        <v>813</v>
      </c>
      <c r="C315" s="3" t="str">
        <f>HYPERLINK("http://world.tmall.com/item/18053093587.htm#detail?sku_properties=5919063:3266779","http://world.tmall.com/item/18053093587.htm#detail?sku_properties=5919063:3266779")</f>
        <v>http://world.tmall.com/item/18053093587.htm#detail?sku_properties=5919063:3266779</v>
      </c>
      <c r="D315" s="1" t="s">
        <v>923</v>
      </c>
      <c r="E315" s="19" t="str">
        <f>HYPERLINK("https://s.taobao.com/search?q=%E5%8F%98%E8%89%B2%E9%BE%99+HD%E9%AB%98%E6%B8%85+UV%E6%BB%A4%E9%95%9C&amp;imgfile=&amp;js=1&amp;stats_click=search_radio_all%3A1&amp;initiative_id=staobaoz_20151213&amp;ie=utf8","https://s.taobao.com/search?q=%E5%8F%98%E8%89%B2%E9%BE%99+HD%E9%AB%98%E6%B8%85+UV%E6%BB%A4%E9%95%9C&amp;imgfile=&amp;js=1&amp;stats_click=search_radio_all%3A1&amp;initiative_id=staobaoz_20151213&amp;ie=utf8")</f>
        <v>https://s.taobao.com/search?q=%E5%8F%98%E8%89%B2%E9%BE%99+HD%E9%AB%98%E6%B8%85+UV%E6%BB%A4%E9%95%9C&amp;imgfile=&amp;js=1&amp;stats_click=search_radio_all%3A1&amp;initiative_id=staobaoz_20151213&amp;ie=utf8</v>
      </c>
      <c r="F315" s="4">
        <v>0.0</v>
      </c>
      <c r="G315" s="4">
        <v>0.0</v>
      </c>
      <c r="H315" s="1" t="s">
        <v>924</v>
      </c>
      <c r="I315" s="4">
        <v>1.0</v>
      </c>
      <c r="J315" s="17">
        <v>250.0</v>
      </c>
      <c r="K315" s="2"/>
      <c r="L315" s="2"/>
      <c r="M315" s="2"/>
      <c r="N315" s="2"/>
    </row>
    <row r="316" ht="15.75" customHeight="1">
      <c r="A316" s="1" t="s">
        <v>925</v>
      </c>
      <c r="B316" s="1" t="s">
        <v>813</v>
      </c>
      <c r="C316" s="3" t="str">
        <f t="shared" ref="C316:C317" si="27"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316" s="1" t="s">
        <v>926</v>
      </c>
      <c r="E316" s="19" t="str">
        <f>HYPERLINK("https://s.taobao.com/search?q=%E6%A0%BC%E8%8E%B1%E8%8F%B2+%E5%A4%9A%E5%B1%82+uv&amp;imgfile=&amp;js=1&amp;stats_click=search_radio_all%3A1&amp;initiative_id=staobaoz_20151213&amp;ie=utf8","https://s.taobao.com/search?q=%E6%A0%BC%E8%8E%B1%E8%8F%B2+%E5%A4%9A%E5%B1%82+uv&amp;imgfile=&amp;js=1&amp;stats_click=search_radio_all%3A1&amp;initiative_id=staobaoz_20151213&amp;ie=utf8")</f>
        <v>https://s.taobao.com/search?q=%E6%A0%BC%E8%8E%B1%E8%8F%B2+%E5%A4%9A%E5%B1%82+uv&amp;imgfile=&amp;js=1&amp;stats_click=search_radio_all%3A1&amp;initiative_id=staobaoz_20151213&amp;ie=utf8</v>
      </c>
      <c r="F316" s="4">
        <v>0.0</v>
      </c>
      <c r="G316" s="4">
        <v>0.0</v>
      </c>
      <c r="H316" s="1" t="s">
        <v>927</v>
      </c>
      <c r="I316" s="4">
        <v>1.0</v>
      </c>
      <c r="J316" s="17">
        <v>400.0</v>
      </c>
      <c r="K316" s="2"/>
      <c r="L316" s="2"/>
      <c r="M316" s="2"/>
      <c r="N316" s="2"/>
    </row>
    <row r="317" ht="15.75" customHeight="1">
      <c r="A317" s="1" t="s">
        <v>928</v>
      </c>
      <c r="B317" s="1" t="s">
        <v>813</v>
      </c>
      <c r="C317" s="3" t="str">
        <f t="shared" si="27"/>
        <v>http://world.tmall.com/item/20728727154.htm#detail?sku_properties=5919063:6536025</v>
      </c>
      <c r="D317" s="1" t="s">
        <v>929</v>
      </c>
      <c r="E317" s="19" t="str">
        <f>HYPERLINK("https://s.taobao.com/search?q=%E5%8D%A1%E8%89%B2%E8%B6%85%E8%96%84%E5%A4%9A%E8%86%9CUV%E9%95%9C&amp;imgfile=&amp;js=1&amp;stats_click=search_radio_all%3A1&amp;initiative_id=staobaoz_20151213&amp;ie=utf8","https://s.taobao.com/search?q=%E5%8D%A1%E8%89%B2%E8%B6%85%E8%96%84%E5%A4%9A%E8%86%9CUV%E9%95%9C&amp;imgfile=&amp;js=1&amp;stats_click=search_radio_all%3A1&amp;initiative_id=staobaoz_20151213&amp;ie=utf8")</f>
        <v>https://s.taobao.com/search?q=%E5%8D%A1%E8%89%B2%E8%B6%85%E8%96%84%E5%A4%9A%E8%86%9CUV%E9%95%9C&amp;imgfile=&amp;js=1&amp;stats_click=search_radio_all%3A1&amp;initiative_id=staobaoz_20151213&amp;ie=utf8</v>
      </c>
      <c r="F317" s="4">
        <v>0.0</v>
      </c>
      <c r="G317" s="4">
        <v>0.0</v>
      </c>
      <c r="H317" s="1" t="s">
        <v>929</v>
      </c>
      <c r="I317" s="4">
        <v>0.0</v>
      </c>
      <c r="J317" s="17">
        <v>160.0</v>
      </c>
      <c r="K317" s="2"/>
      <c r="L317" s="2"/>
      <c r="M317" s="2"/>
      <c r="N317" s="2"/>
    </row>
    <row r="318" ht="15.75" customHeight="1">
      <c r="A318" s="1" t="s">
        <v>930</v>
      </c>
      <c r="B318" s="1" t="s">
        <v>813</v>
      </c>
      <c r="C318" s="3" t="str">
        <f>HYPERLINK("https://detail.tmall.com/item.htm?spm=a1z10.5-b.w4011-11731726517.91.6phQ9D&amp;id=44862924994&amp;rn=a68d17c1869d30ad6ce6a9c102d72f39&amp;abbucket=15&amp;sku_properties=5919063:6536025","https://detail.tmall.com/item.htm?spm=a1z10.5-b.w4011-11731726517.91.6phQ9D&amp;id=44862924994&amp;rn=a68d17c1869d30ad6ce6a9c102d72f39&amp;abbucket=15&amp;sku_properties=5919063:6536025")</f>
        <v>https://detail.tmall.com/item.htm?spm=a1z10.5-b.w4011-11731726517.91.6phQ9D&amp;id=44862924994&amp;rn=a68d17c1869d30ad6ce6a9c102d72f39&amp;abbucket=15&amp;sku_properties=5919063:6536025</v>
      </c>
      <c r="D318" s="1" t="s">
        <v>931</v>
      </c>
      <c r="E318" s="3" t="str">
        <f>HYPERLINK("https://s.taobao.com/search?q=%E6%B2%83%E5%B0%94%E5%A4%AB%E5%86%88+UV%E9%95%9C&amp;imgfile=&amp;js=1&amp;style=list&amp;stats_click=search_radio_all%3A1&amp;initiative_id=staobaoz_20160102&amp;ie=utf8","https://s.taobao.com/search?q=%E6%B2%83%E5%B0%94%E5%A4%AB%E5%86%88+UV%E9%95%9C&amp;imgfile=&amp;js=1&amp;style=list&amp;stats_click=search_radio_all%3A1&amp;initiative_id=staobaoz_20160102&amp;ie=utf8")</f>
        <v>https://s.taobao.com/search?q=%E6%B2%83%E5%B0%94%E5%A4%AB%E5%86%88+UV%E9%95%9C&amp;imgfile=&amp;js=1&amp;style=list&amp;stats_click=search_radio_all%3A1&amp;initiative_id=staobaoz_20160102&amp;ie=utf8</v>
      </c>
      <c r="F318" s="4">
        <v>0.0</v>
      </c>
      <c r="G318" s="4">
        <v>0.0</v>
      </c>
      <c r="H318" s="1" t="s">
        <v>931</v>
      </c>
      <c r="I318" s="4">
        <v>1.0</v>
      </c>
      <c r="J318" s="17">
        <v>130.0</v>
      </c>
      <c r="K318" s="2"/>
      <c r="L318" s="2"/>
      <c r="M318" s="2"/>
      <c r="N318" s="2"/>
    </row>
    <row r="319" ht="15.75" customHeight="1">
      <c r="A319" s="1" t="s">
        <v>932</v>
      </c>
      <c r="B319" s="1" t="s">
        <v>813</v>
      </c>
      <c r="C319" s="3" t="str">
        <f>HYPERLINK("https://item.taobao.com/item.htm?spm=a230r.1.14.53.57ZLrH&amp;id=522606643900&amp;ns=1&amp;abbucket=158","https://item.taobao.com/item.htm?spm=a230r.1.14.53.57ZLrH&amp;id=522606643900&amp;ns=1&amp;abbucket=158")</f>
        <v>https://item.taobao.com/item.htm?spm=a230r.1.14.53.57ZLrH&amp;id=522606643900&amp;ns=1&amp;abbucket=158</v>
      </c>
      <c r="D319" s="1" t="s">
        <v>933</v>
      </c>
      <c r="E319" s="19" t="str">
        <f>HYPERLINK("https://s.taobao.com/search?q=%E5%8D%A1%E8%89%B2+58mm+UV%E9%95%9C&amp;imgfile=&amp;js=1&amp;stats_click=search_radio_all%3A1&amp;initiative_id=staobaoz_20151213&amp;ie=utf8","https://s.taobao.com/search?q=%E5%8D%A1%E8%89%B2+58mm+UV%E9%95%9C&amp;imgfile=&amp;js=1&amp;stats_click=search_radio_all%3A1&amp;initiative_id=staobaoz_20151213&amp;ie=utf8")</f>
        <v>https://s.taobao.com/search?q=%E5%8D%A1%E8%89%B2+58mm+UV%E9%95%9C&amp;imgfile=&amp;js=1&amp;stats_click=search_radio_all%3A1&amp;initiative_id=staobaoz_20151213&amp;ie=utf8</v>
      </c>
      <c r="F319" s="4">
        <v>0.0</v>
      </c>
      <c r="G319" s="4">
        <v>0.0</v>
      </c>
      <c r="H319" s="1" t="s">
        <v>934</v>
      </c>
      <c r="I319" s="4">
        <v>0.0</v>
      </c>
      <c r="J319" s="17">
        <v>188.0</v>
      </c>
      <c r="K319" s="2"/>
      <c r="L319" s="2"/>
      <c r="M319" s="2"/>
      <c r="N319" s="2"/>
    </row>
    <row r="320" ht="15.75" customHeight="1">
      <c r="A320" s="1" t="s">
        <v>935</v>
      </c>
      <c r="B320" s="1" t="s">
        <v>813</v>
      </c>
      <c r="C320" s="3" t="str">
        <f>HYPERLINK("https://detail.tmall.com/item.htm?spm=a1z10.5-b.w4011-11731726517.91.6phQ9D&amp;id=44862924994&amp;rn=a68d17c1869d30ad6ce6a9c102d72f39&amp;abbucket=15&amp;sku_properties=5919063:6536025","https://detail.tmall.com/item.htm?spm=a1z10.5-b.w4011-11731726517.91.6phQ9D&amp;id=44862924994&amp;rn=a68d17c1869d30ad6ce6a9c102d72f39&amp;abbucket=15&amp;sku_properties=5919063:6536025")</f>
        <v>https://detail.tmall.com/item.htm?spm=a1z10.5-b.w4011-11731726517.91.6phQ9D&amp;id=44862924994&amp;rn=a68d17c1869d30ad6ce6a9c102d72f39&amp;abbucket=15&amp;sku_properties=5919063:6536025</v>
      </c>
      <c r="D320" s="1" t="s">
        <v>936</v>
      </c>
      <c r="E320" s="19" t="str">
        <f>HYPERLINK("https://s.taobao.com/search?q=Kase+%E8%B6%85%E8%96%84+67mm+UV&amp;imgfile=&amp;js=1&amp;stats_click=search_radio_all%3A1&amp;initiative_id=staobaoz_20151213&amp;ie=utf8","https://s.taobao.com/search?q=Kase+%E8%B6%85%E8%96%84+67mm+UV&amp;imgfile=&amp;js=1&amp;stats_click=search_radio_all%3A1&amp;initiative_id=staobaoz_20151213&amp;ie=utf8")</f>
        <v>https://s.taobao.com/search?q=Kase+%E8%B6%85%E8%96%84+67mm+UV&amp;imgfile=&amp;js=1&amp;stats_click=search_radio_all%3A1&amp;initiative_id=staobaoz_20151213&amp;ie=utf8</v>
      </c>
      <c r="F320" s="4">
        <v>0.0</v>
      </c>
      <c r="G320" s="4">
        <v>0.0</v>
      </c>
      <c r="H320" s="1" t="s">
        <v>937</v>
      </c>
      <c r="I320" s="4">
        <v>0.0</v>
      </c>
      <c r="J320" s="17">
        <v>150.0</v>
      </c>
      <c r="K320" s="2"/>
      <c r="L320" s="2"/>
      <c r="M320" s="2"/>
      <c r="N320" s="2"/>
    </row>
    <row r="321" ht="15.75" customHeight="1">
      <c r="A321" s="1" t="s">
        <v>938</v>
      </c>
      <c r="B321" s="1" t="s">
        <v>813</v>
      </c>
      <c r="C321" s="3" t="str">
        <f>HYPERLINK("https://item.taobao.com/item.htm?spm=a230r.1.14.53.57ZLrH&amp;id=522606643900&amp;ns=1&amp;abbucket=5","https://item.taobao.com/item.htm?spm=a230r.1.14.53.57ZLrH&amp;id=522606643900&amp;ns=1&amp;abbucket=5")</f>
        <v>https://item.taobao.com/item.htm?spm=a230r.1.14.53.57ZLrH&amp;id=522606643900&amp;ns=1&amp;abbucket=5</v>
      </c>
      <c r="D321" s="1" t="s">
        <v>939</v>
      </c>
      <c r="E321" s="19" t="str">
        <f>HYPERLINK("https://s.taobao.com/search?q=%E8%85%BE%E9%BE%9962mmUV%E9%95%9C&amp;imgfile=&amp;js=1&amp;stats_click=search_radio_all%3A1&amp;initiative_id=staobaoz_20151213&amp;ie=utf8","https://s.taobao.com/search?q=%E8%85%BE%E9%BE%9962mmUV%E9%95%9C&amp;imgfile=&amp;js=1&amp;stats_click=search_radio_all%3A1&amp;initiative_id=staobaoz_20151213&amp;ie=utf8")</f>
        <v>https://s.taobao.com/search?q=%E8%85%BE%E9%BE%9962mmUV%E9%95%9C&amp;imgfile=&amp;js=1&amp;stats_click=search_radio_all%3A1&amp;initiative_id=staobaoz_20151213&amp;ie=utf8</v>
      </c>
      <c r="F321" s="4">
        <v>0.0</v>
      </c>
      <c r="G321" s="4">
        <v>0.0</v>
      </c>
      <c r="H321" s="1" t="s">
        <v>939</v>
      </c>
      <c r="I321" s="4">
        <v>1.0</v>
      </c>
      <c r="J321" s="17">
        <v>100.0</v>
      </c>
      <c r="K321" s="2"/>
      <c r="L321" s="2"/>
      <c r="M321" s="2"/>
      <c r="N321" s="2"/>
    </row>
    <row r="322" ht="15.75" customHeight="1">
      <c r="A322" s="1" t="s">
        <v>940</v>
      </c>
      <c r="B322" s="1" t="s">
        <v>813</v>
      </c>
      <c r="C322" s="3" t="str">
        <f>HYPERLINK("http://world.tmall.com/item/36982442137.htm#detail?sku_properties=5919063:6536051","http://world.tmall.com/item/36982442137.htm#detail?sku_properties=5919063:6536051")</f>
        <v>http://world.tmall.com/item/36982442137.htm#detail?sku_properties=5919063:6536051</v>
      </c>
      <c r="D322" s="1" t="s">
        <v>941</v>
      </c>
      <c r="E322" s="3" t="s">
        <v>942</v>
      </c>
      <c r="F322" s="4">
        <v>0.0</v>
      </c>
      <c r="G322" s="4">
        <v>0.0</v>
      </c>
      <c r="H322" s="1" t="s">
        <v>943</v>
      </c>
      <c r="I322" s="4">
        <v>1.0</v>
      </c>
      <c r="J322" s="17">
        <v>300.0</v>
      </c>
      <c r="K322" s="2"/>
      <c r="L322" s="2"/>
      <c r="M322" s="2"/>
      <c r="N322" s="2"/>
    </row>
    <row r="323" ht="15.75" customHeight="1">
      <c r="A323" s="1" t="s">
        <v>944</v>
      </c>
      <c r="B323" s="1" t="s">
        <v>813</v>
      </c>
      <c r="C323" s="3" t="str">
        <f>HYPERLINK("http://world.taobao.com/item/522086451970.htm#detail","http://world.taobao.com/item/522086451970.htm#detail")</f>
        <v>http://world.taobao.com/item/522086451970.htm#detail</v>
      </c>
      <c r="D323" s="1" t="s">
        <v>945</v>
      </c>
      <c r="E323" s="18" t="str">
        <f>HYPERLINK("https://s.taobao.com/search?q=%E5%B0%BC%E5%85%8B%E6%96%AF+UV%E9%95%9C&amp;imgfile=&amp;js=1&amp;stats_click=search_radio_all%3A1&amp;initiative_id=staobaoz_20151213&amp;ie=utf8","https://s.taobao.com/search?q=%E5%B0%BC%E5%85%8B%E6%96%AF+UV%E9%95%9C&amp;imgfile=&amp;js=1&amp;stats_click=search_radio_all%3A1&amp;initiative_id=staobaoz_20151213&amp;ie=utf8")</f>
        <v>https://s.taobao.com/search?q=%E5%B0%BC%E5%85%8B%E6%96%AF+UV%E9%95%9C&amp;imgfile=&amp;js=1&amp;stats_click=search_radio_all%3A1&amp;initiative_id=staobaoz_20151213&amp;ie=utf8</v>
      </c>
      <c r="F323" s="4">
        <v>0.0</v>
      </c>
      <c r="G323" s="4">
        <v>0.0</v>
      </c>
      <c r="H323" s="1" t="s">
        <v>945</v>
      </c>
      <c r="I323" s="4">
        <v>1.0</v>
      </c>
      <c r="J323" s="17">
        <v>400.0</v>
      </c>
      <c r="K323" s="2"/>
      <c r="L323" s="2"/>
      <c r="M323" s="2"/>
      <c r="N323" s="2"/>
    </row>
    <row r="324" ht="15.75" customHeight="1">
      <c r="A324" s="1" t="s">
        <v>946</v>
      </c>
      <c r="B324" s="1" t="s">
        <v>813</v>
      </c>
      <c r="C324" s="3" t="str">
        <f>HYPERLINK("http://world.taobao.com/item/20373091017.htm#detail","http://world.taobao.com/item/20373091017.htm#detail")</f>
        <v>http://world.taobao.com/item/20373091017.htm#detail</v>
      </c>
      <c r="D324" s="1" t="s">
        <v>947</v>
      </c>
      <c r="E324" s="18" t="str">
        <f>HYPERLINK("https://s.taobao.com/search?q=%E8%80%90%E5%8F%B8+58mm+UV%E9%95%9C&amp;imgfile=&amp;js=1&amp;stats_click=search_radio_all%3A1&amp;initiative_id=staobaoz_20151213&amp;ie=utf8","??")</f>
        <v>??</v>
      </c>
      <c r="F324" s="4">
        <v>0.0</v>
      </c>
      <c r="G324" s="4">
        <v>0.0</v>
      </c>
      <c r="H324" s="1" t="s">
        <v>948</v>
      </c>
      <c r="I324" s="4">
        <v>0.0</v>
      </c>
      <c r="J324" s="17">
        <v>50.0</v>
      </c>
      <c r="K324" s="2"/>
      <c r="L324" s="2"/>
      <c r="M324" s="2"/>
      <c r="N324" s="2"/>
    </row>
    <row r="325" ht="15.75" customHeight="1">
      <c r="A325" s="1" t="s">
        <v>949</v>
      </c>
      <c r="B325" s="1" t="s">
        <v>813</v>
      </c>
      <c r="C325" s="3" t="str">
        <f>HYPERLINK("http://world.taobao.com/item/522700943445.htm#detail","http://world.taobao.com/item/522700943445.htm#detail")</f>
        <v>http://world.taobao.com/item/522700943445.htm#detail</v>
      </c>
      <c r="D325" s="1" t="s">
        <v>950</v>
      </c>
      <c r="E325" s="18" t="str">
        <f>HYPERLINK("https://s.taobao.com/search?q=%E5%8F%8C%E5%B1%82UV%E9%95%9C&amp;imgfile=&amp;js=1&amp;stats_click=search_radio_all%3A1&amp;initiative_id=staobaoz_20151213&amp;ie=utf8","https://s.taobao.com/search?q=%E5%8F%8C%E5%B1%82UV%E9%95%9C&amp;imgfile=&amp;js=1&amp;stats_click=search_radio_all%3A1&amp;initiative_id=staobaoz_20151213&amp;ie=utf8")</f>
        <v>https://s.taobao.com/search?q=%E5%8F%8C%E5%B1%82UV%E9%95%9C&amp;imgfile=&amp;js=1&amp;stats_click=search_radio_all%3A1&amp;initiative_id=staobaoz_20151213&amp;ie=utf8</v>
      </c>
      <c r="F325" s="4">
        <v>0.0</v>
      </c>
      <c r="G325" s="4">
        <v>0.0</v>
      </c>
      <c r="H325" s="1" t="s">
        <v>950</v>
      </c>
      <c r="I325" s="4">
        <v>0.0</v>
      </c>
      <c r="J325" s="17">
        <v>100.0</v>
      </c>
      <c r="K325" s="2"/>
      <c r="L325" s="2"/>
      <c r="M325" s="2"/>
      <c r="N325" s="2"/>
    </row>
    <row r="326" ht="15.75" customHeight="1">
      <c r="A326" s="1" t="s">
        <v>951</v>
      </c>
      <c r="B326" s="1" t="s">
        <v>813</v>
      </c>
      <c r="C326" s="3" t="str">
        <f t="shared" ref="C326:C328" si="28">HYPERLINK("http://world.tmall.com/item/36982442137.htm#detail?sku_properties=5919063:6536046","http://world.tmall.com/item/36982442137.htm#detail?sku_properties=5919063:6536046")</f>
        <v>http://world.tmall.com/item/36982442137.htm#detail?sku_properties=5919063:6536046</v>
      </c>
      <c r="D326" s="1" t="s">
        <v>952</v>
      </c>
      <c r="E326" s="18" t="str">
        <f>HYPERLINK("https://s.taobao.com/search?q=%E5%8F%98%E8%89%B2%E9%BE%99+58mm+UV&amp;imgfile=&amp;js=1&amp;stats_click=search_radio_all%3A1&amp;initiative_id=staobaoz_20151213&amp;ie=utf8","https://s.taobao.com/search?q=%E5%8F%98%E8%89%B2%E9%BE%99+58mm+UV&amp;imgfile=&amp;js=1&amp;stats_click=search_radio_all%3A1&amp;initiative_id=staobaoz_20151213&amp;ie=utf8")</f>
        <v>https://s.taobao.com/search?q=%E5%8F%98%E8%89%B2%E9%BE%99+58mm+UV&amp;imgfile=&amp;js=1&amp;stats_click=search_radio_all%3A1&amp;initiative_id=staobaoz_20151213&amp;ie=utf8</v>
      </c>
      <c r="F326" s="4">
        <v>0.0</v>
      </c>
      <c r="G326" s="4">
        <v>0.0</v>
      </c>
      <c r="H326" s="1" t="s">
        <v>953</v>
      </c>
      <c r="I326" s="4">
        <v>1.0</v>
      </c>
      <c r="J326" s="17">
        <v>215.0</v>
      </c>
      <c r="K326" s="2"/>
      <c r="L326" s="2"/>
      <c r="M326" s="2"/>
      <c r="N326" s="2"/>
    </row>
    <row r="327" ht="15.75" customHeight="1">
      <c r="A327" s="1" t="s">
        <v>954</v>
      </c>
      <c r="B327" s="1" t="s">
        <v>813</v>
      </c>
      <c r="C327" s="3" t="str">
        <f t="shared" si="28"/>
        <v>http://world.tmall.com/item/36982442137.htm#detail?sku_properties=5919063:6536046</v>
      </c>
      <c r="D327" s="37" t="s">
        <v>955</v>
      </c>
      <c r="E327" s="18" t="str">
        <f>HYPERLINK("https://s.taobao.com/search?q=%E5%8F%98%E8%89%B2%E9%BE%99+58mm+MCUV&amp;imgfile=&amp;js=1&amp;stats_click=search_radio_all%3A1&amp;initiative_id=staobaoz_20151213&amp;ie=utf8","https://s.taobao.com/search?q=%E5%8F%98%E8%89%B2%E9%BE%99+58mm+MCUV&amp;imgfile=&amp;js=1&amp;stats_click=search_radio_all%3A1&amp;initiative_id=staobaoz_20151213&amp;ie=utf8")</f>
        <v>https://s.taobao.com/search?q=%E5%8F%98%E8%89%B2%E9%BE%99+58mm+MCUV&amp;imgfile=&amp;js=1&amp;stats_click=search_radio_all%3A1&amp;initiative_id=staobaoz_20151213&amp;ie=utf8</v>
      </c>
      <c r="F327" s="4">
        <v>0.0</v>
      </c>
      <c r="G327" s="4">
        <v>0.0</v>
      </c>
      <c r="H327" s="1" t="s">
        <v>956</v>
      </c>
      <c r="I327" s="4">
        <v>1.0</v>
      </c>
      <c r="J327" s="17">
        <v>300.0</v>
      </c>
      <c r="K327" s="2"/>
      <c r="L327" s="2"/>
      <c r="M327" s="2"/>
      <c r="N327" s="2"/>
    </row>
    <row r="328" ht="15.75" customHeight="1">
      <c r="A328" s="1" t="s">
        <v>957</v>
      </c>
      <c r="B328" s="1" t="s">
        <v>813</v>
      </c>
      <c r="C328" s="3" t="str">
        <f t="shared" si="28"/>
        <v>http://world.tmall.com/item/36982442137.htm#detail?sku_properties=5919063:6536046</v>
      </c>
      <c r="D328" s="38" t="s">
        <v>958</v>
      </c>
      <c r="E328" s="18" t="str">
        <f>HYPERLINK("https://s.taobao.com/search?q=%E5%8F%98%E8%89%B2%E9%BE%99+67mm+MCUV&amp;imgfile=&amp;js=1&amp;stats_click=search_radio_all%3A1&amp;initiative_id=staobaoz_20151213&amp;ie=utf8","https://s.taobao.com/search?q=%E5%8F%98%E8%89%B2%E9%BE%99+67mm+MCUV&amp;imgfile=&amp;js=1&amp;stats_click=search_radio_all%3A1&amp;initiative_id=staobaoz_20151213&amp;ie=utf8")</f>
        <v>https://s.taobao.com/search?q=%E5%8F%98%E8%89%B2%E9%BE%99+67mm+MCUV&amp;imgfile=&amp;js=1&amp;stats_click=search_radio_all%3A1&amp;initiative_id=staobaoz_20151213&amp;ie=utf8</v>
      </c>
      <c r="F328" s="4">
        <v>0.0</v>
      </c>
      <c r="G328" s="4">
        <v>0.0</v>
      </c>
      <c r="H328" s="1" t="s">
        <v>959</v>
      </c>
      <c r="I328" s="4">
        <v>1.0</v>
      </c>
      <c r="J328" s="17">
        <v>150.0</v>
      </c>
      <c r="K328" s="2"/>
      <c r="L328" s="2"/>
      <c r="M328" s="2"/>
      <c r="N328" s="2"/>
    </row>
    <row r="329" ht="15.75" customHeight="1">
      <c r="A329" s="1" t="s">
        <v>960</v>
      </c>
      <c r="B329" s="1" t="s">
        <v>813</v>
      </c>
      <c r="C329" s="3" t="str">
        <f>HYPERLINK("http://world.taobao.com/item/24291960195.htm#detail","http://world.taobao.com/item/24291960195.htm#detail")</f>
        <v>http://world.taobao.com/item/24291960195.htm#detail</v>
      </c>
      <c r="D329" s="1" t="s">
        <v>961</v>
      </c>
      <c r="E329" s="18" t="str">
        <f>HYPERLINK("https://s.taobao.com/search?q=kase%E5%8D%A1%E8%89%B2+58mm+%E5%A4%9A%E5%B1%82+MCUV%E9%95%9C&amp;imgfile=&amp;js=1&amp;stats_click=search_radio_all%3A1&amp;initiative_id=staobaoz_20151213&amp;ie=utf8","https://s.taobao.com/search?q=kase%E5%8D%A1%E8%89%B2+58mm+%E5%A4%9A%E5%B1%82+MCUV%E9%95%9C&amp;imgfile=&amp;js=1&amp;stats_click=search_radio_all%3A1&amp;initiative_id=staobaoz_20151213&amp;ie=utf8")</f>
        <v>https://s.taobao.com/search?q=kase%E5%8D%A1%E8%89%B2+58mm+%E5%A4%9A%E5%B1%82+MCUV%E9%95%9C&amp;imgfile=&amp;js=1&amp;stats_click=search_radio_all%3A1&amp;initiative_id=staobaoz_20151213&amp;ie=utf8</v>
      </c>
      <c r="F329" s="4">
        <v>0.0</v>
      </c>
      <c r="G329" s="4">
        <v>0.0</v>
      </c>
      <c r="H329" s="1" t="s">
        <v>962</v>
      </c>
      <c r="I329" s="4">
        <v>0.0</v>
      </c>
      <c r="J329" s="17">
        <v>270.0</v>
      </c>
      <c r="K329" s="2"/>
      <c r="L329" s="2"/>
      <c r="M329" s="2"/>
      <c r="N329" s="2"/>
    </row>
    <row r="330" ht="15.75" customHeight="1">
      <c r="A330" s="1" t="s">
        <v>963</v>
      </c>
      <c r="B330" s="1" t="s">
        <v>964</v>
      </c>
      <c r="C330" s="3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330" s="1" t="s">
        <v>965</v>
      </c>
      <c r="E330" s="3" t="str">
        <f>HYPERLINK("https://s.taobao.com/search?q=%E6%A0%BC%E8%8E%B1%E8%8F%B2+UV%E9%95%9C&amp;imgfile=&amp;js=1&amp;style=list&amp;stats_click=search_radio_all%3A1&amp;initiative_id=staobaoz_20160102&amp;ie=utf8","https://s.taobao.com/search?q=%E6%A0%BC%E8%8E%B1%E8%8F%B2+UV%E9%95%9C&amp;imgfile=&amp;js=1&amp;style=list&amp;stats_click=search_radio_all%3A1&amp;initiative_id=staobaoz_20160102&amp;ie=utf8")</f>
        <v>https://s.taobao.com/search?q=%E6%A0%BC%E8%8E%B1%E8%8F%B2+UV%E9%95%9C&amp;imgfile=&amp;js=1&amp;style=list&amp;stats_click=search_radio_all%3A1&amp;initiative_id=staobaoz_20160102&amp;ie=utf8</v>
      </c>
      <c r="F330" s="4">
        <v>0.0</v>
      </c>
      <c r="G330" s="4">
        <v>0.0</v>
      </c>
      <c r="H330" s="1" t="s">
        <v>966</v>
      </c>
      <c r="I330" s="4">
        <v>1.0</v>
      </c>
      <c r="J330" s="17">
        <v>230.0</v>
      </c>
      <c r="K330" s="1" t="s">
        <v>967</v>
      </c>
      <c r="L330" s="1" t="s">
        <v>223</v>
      </c>
      <c r="M330" s="2"/>
      <c r="N330" s="2"/>
    </row>
    <row r="331" ht="15.75" customHeight="1">
      <c r="A331" s="10" t="s">
        <v>968</v>
      </c>
      <c r="B331" s="10" t="s">
        <v>813</v>
      </c>
      <c r="C331" s="11"/>
      <c r="D331" s="12" t="s">
        <v>969</v>
      </c>
      <c r="E331" s="11"/>
      <c r="F331" s="13"/>
      <c r="G331" s="13"/>
      <c r="H331" s="10"/>
      <c r="I331" s="13"/>
      <c r="J331" s="33"/>
      <c r="K331" s="10"/>
      <c r="L331" s="10"/>
      <c r="M331" s="14"/>
      <c r="N331" s="14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0" t="s">
        <v>970</v>
      </c>
      <c r="B332" s="10" t="s">
        <v>813</v>
      </c>
      <c r="C332" s="11"/>
      <c r="D332" s="12" t="s">
        <v>971</v>
      </c>
      <c r="E332" s="11"/>
      <c r="F332" s="13"/>
      <c r="G332" s="13"/>
      <c r="H332" s="10"/>
      <c r="I332" s="13"/>
      <c r="J332" s="33"/>
      <c r="K332" s="10"/>
      <c r="L332" s="10"/>
      <c r="M332" s="14"/>
      <c r="N332" s="14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0" t="s">
        <v>972</v>
      </c>
      <c r="B333" s="10" t="s">
        <v>813</v>
      </c>
      <c r="C333" s="39" t="s">
        <v>973</v>
      </c>
      <c r="D333" s="40" t="s">
        <v>974</v>
      </c>
      <c r="E333" s="11"/>
      <c r="F333" s="13"/>
      <c r="G333" s="13"/>
      <c r="H333" s="10"/>
      <c r="I333" s="13"/>
      <c r="J333" s="33"/>
      <c r="K333" s="10"/>
      <c r="L333" s="10"/>
      <c r="M333" s="14"/>
      <c r="N333" s="14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" t="s">
        <v>975</v>
      </c>
      <c r="B334" s="1" t="s">
        <v>976</v>
      </c>
      <c r="C334" s="3" t="str">
        <f>HYPERLINK("http://world.taobao.com/item/42468840454.htm#detail","http://world.taobao.com/item/42468840454.htm#detail")</f>
        <v>http://world.taobao.com/item/42468840454.htm#detail</v>
      </c>
      <c r="D334" s="1" t="s">
        <v>976</v>
      </c>
      <c r="E334" s="3" t="str">
        <f>HYPERLINK("https://s.taobao.com/search?q=%E6%89%8B%E8%85%95%E5%B8%A6&amp;js=1&amp;style=list&amp;stats_click=search_radio_all%3A1&amp;initiative_id=staobaoz_20151211&amp;ie=utf8&amp;cps=yes&amp;cat=50470004","https://s.taobao.com/search?q=%E6%89%8B%E8%85%95%E5%B8%A6&amp;js=1&amp;style=list&amp;stats_click=search_radio_all%3A1&amp;initiative_id=staobaoz_20151211&amp;ie=utf8&amp;cps=yes&amp;cat=50470004")</f>
        <v>https://s.taobao.com/search?q=%E6%89%8B%E8%85%95%E5%B8%A6&amp;js=1&amp;style=list&amp;stats_click=search_radio_all%3A1&amp;initiative_id=staobaoz_20151211&amp;ie=utf8&amp;cps=yes&amp;cat=50470004</v>
      </c>
      <c r="F334" s="4">
        <v>0.0</v>
      </c>
      <c r="G334" s="4">
        <v>0.0</v>
      </c>
      <c r="H334" s="1" t="s">
        <v>977</v>
      </c>
      <c r="I334" s="4">
        <v>0.0</v>
      </c>
      <c r="J334" s="17">
        <v>15.0</v>
      </c>
      <c r="K334" s="1" t="s">
        <v>31</v>
      </c>
      <c r="L334" s="1" t="s">
        <v>47</v>
      </c>
      <c r="M334" s="2"/>
      <c r="N334" s="2"/>
    </row>
    <row r="335" ht="15.75" customHeight="1">
      <c r="A335" s="1" t="s">
        <v>978</v>
      </c>
      <c r="B335" s="1" t="s">
        <v>976</v>
      </c>
      <c r="C335" s="3" t="str">
        <f>HYPERLINK("https://item.taobao.com/item.htm?spm=a230r.1.14.53.57ZLrH&amp;id=522606643900&amp;ns=1&amp;abbucket=14","https://item.taobao.com/item.htm?spm=a230r.1.14.53.57ZLrH&amp;id=522606643900&amp;ns=1&amp;abbucket=14")</f>
        <v>https://item.taobao.com/item.htm?spm=a230r.1.14.53.57ZLrH&amp;id=522606643900&amp;ns=1&amp;abbucket=14</v>
      </c>
      <c r="D335" s="1" t="s">
        <v>979</v>
      </c>
      <c r="E335" s="3" t="str">
        <f>HYPERLINK("https://s.taobao.com/search?q=%E9%A9%AC%E7%94%B0%E7%9C%9F%E7%9A%AE%E6%89%8B%E8%85%95%E5%B8%A6&amp;js=1&amp;style=list&amp;stats_click=search_radio_all%3A1&amp;initiative_id=staobaoz_20151211&amp;ie=utf8&amp;cps=yes&amp;cat=50008090","https://s.taobao.com/search?q=%E9%A9%AC%E7%94%B0%E7%9C%9F%E7%9A%AE%E6%89%8B%E8%85%95%E5%B8%A6&amp;js=1&amp;style=list&amp;stats_click=search_radio_all%3A1&amp;initiative_id=staobaoz_20151211&amp;ie=utf8&amp;cps=yes&amp;cat=50008090")</f>
        <v>https://s.taobao.com/search?q=%E9%A9%AC%E7%94%B0%E7%9C%9F%E7%9A%AE%E6%89%8B%E8%85%95%E5%B8%A6&amp;js=1&amp;style=list&amp;stats_click=search_radio_all%3A1&amp;initiative_id=staobaoz_20151211&amp;ie=utf8&amp;cps=yes&amp;cat=50008090</v>
      </c>
      <c r="F335" s="4">
        <v>0.0</v>
      </c>
      <c r="G335" s="4">
        <v>0.0</v>
      </c>
      <c r="H335" s="1" t="s">
        <v>979</v>
      </c>
      <c r="I335" s="4">
        <v>0.0</v>
      </c>
      <c r="J335" s="17">
        <v>100.0</v>
      </c>
      <c r="K335" s="1" t="s">
        <v>980</v>
      </c>
      <c r="L335" s="2"/>
      <c r="M335" s="2"/>
      <c r="N335" s="2"/>
    </row>
    <row r="336" ht="15.75" customHeight="1">
      <c r="A336" s="1" t="s">
        <v>981</v>
      </c>
      <c r="B336" s="1" t="s">
        <v>976</v>
      </c>
      <c r="C336" s="3" t="str">
        <f>HYPERLINK("http://world.taobao.com/item/23896264169.htm#detail","http://world.taobao.com/item/23896264169.htm#detail")</f>
        <v>http://world.taobao.com/item/23896264169.htm#detail</v>
      </c>
      <c r="D336" s="1" t="s">
        <v>982</v>
      </c>
      <c r="E336" s="3" t="str">
        <f>HYPERLINK("https://s.taobao.com/search?q=%E4%BD%B3%E8%83%BD%E6%89%8B%E8%85%95%E5%B8%A6&amp;js=1&amp;style=list&amp;stats_click=search_radio_all%3A1&amp;initiative_id=staobaoz_20151211&amp;ie=utf8&amp;cps=yes&amp;cat=50470004","https://s.taobao.com/search?q=%E4%BD%B3%E8%83%BD%E6%89%8B%E8%85%95%E5%B8%A6&amp;js=1&amp;style=list&amp;stats_click=search_radio_all%3A1&amp;initiative_id=staobaoz_20151211&amp;ie=utf8&amp;cps=yes&amp;cat=50470004")</f>
        <v>https://s.taobao.com/search?q=%E4%BD%B3%E8%83%BD%E6%89%8B%E8%85%95%E5%B8%A6&amp;js=1&amp;style=list&amp;stats_click=search_radio_all%3A1&amp;initiative_id=staobaoz_20151211&amp;ie=utf8&amp;cps=yes&amp;cat=50470004</v>
      </c>
      <c r="F336" s="4">
        <v>0.0</v>
      </c>
      <c r="G336" s="4">
        <v>0.0</v>
      </c>
      <c r="H336" s="1" t="s">
        <v>982</v>
      </c>
      <c r="I336" s="4">
        <v>0.0</v>
      </c>
      <c r="J336" s="17">
        <v>20.0</v>
      </c>
      <c r="K336" s="1" t="s">
        <v>219</v>
      </c>
      <c r="L336" s="1" t="s">
        <v>223</v>
      </c>
      <c r="M336" s="2"/>
      <c r="N336" s="2"/>
    </row>
    <row r="337" ht="15.75" customHeight="1">
      <c r="A337" s="1" t="s">
        <v>983</v>
      </c>
      <c r="B337" s="1" t="s">
        <v>984</v>
      </c>
      <c r="C337" s="3" t="str">
        <f t="shared" ref="C337:C339" si="29"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337" s="1" t="s">
        <v>984</v>
      </c>
      <c r="E337" s="3" t="str">
        <f>HYPERLINK("https://s.taobao.com/search?q=%E5%BE%AE%E8%B7%9D%E9%95%9C&amp;js=1&amp;style=list&amp;stats_click=search_radio_all%3A1&amp;initiative_id=staobaoz_20151211&amp;ie=utf8&amp;cps=yes&amp;cat=50008090","https://s.taobao.com/search?q=%E5%BE%AE%E8%B7%9D%E9%95%9C&amp;js=1&amp;style=list&amp;stats_click=search_radio_all%3A1&amp;initiative_id=staobaoz_20151211&amp;ie=utf8&amp;cps=yes&amp;cat=50008090")</f>
        <v>https://s.taobao.com/search?q=%E5%BE%AE%E8%B7%9D%E9%95%9C&amp;js=1&amp;style=list&amp;stats_click=search_radio_all%3A1&amp;initiative_id=staobaoz_20151211&amp;ie=utf8&amp;cps=yes&amp;cat=50008090</v>
      </c>
      <c r="F337" s="4">
        <v>0.0</v>
      </c>
      <c r="G337" s="4">
        <v>0.0</v>
      </c>
      <c r="H337" s="1" t="s">
        <v>984</v>
      </c>
      <c r="I337" s="4">
        <v>0.0</v>
      </c>
      <c r="J337" s="17">
        <v>50.0</v>
      </c>
      <c r="K337" s="2"/>
      <c r="L337" s="1" t="s">
        <v>468</v>
      </c>
      <c r="N337" s="2"/>
    </row>
    <row r="338" ht="15.75" customHeight="1">
      <c r="A338" s="1" t="s">
        <v>985</v>
      </c>
      <c r="B338" s="1" t="s">
        <v>610</v>
      </c>
      <c r="C338" s="3" t="str">
        <f t="shared" si="29"/>
        <v>https://item.taobao.com/item.htm?spm=a230r.1.14.27.57ZLrH&amp;id=522137161830&amp;ns=1&amp;abbucket=5</v>
      </c>
      <c r="D338" s="1" t="s">
        <v>986</v>
      </c>
      <c r="E338" s="3" t="str">
        <f>HYPERLINK("https://s.taobao.com/search?q=%E5%8D%A1%E5%A1%9412DL%E7%9B%B8%E6%9C%BA%E5%8C%85%EF%BC%88%E5%8D%95%E9%95%9C%E5%A4%B4%E4%B8%93%E7%94%A8%EF%BC%89&amp;js=1&amp;style=list&amp;stats_click=search_radio_all%3A1&amp;initiative_id=staobaoz_20151211&amp;ie=utf8","https://s.taobao.com/search?q=%E5%8D%A1%E5%A1%9412DL%E7%9B%B8%E6%9C%BA%E5%8C%85%EF%BC%88%E5%8D%95%E9%95%9C%E5%A4%B4%E4%B8%93%E7%94%A8%EF%BC%89&amp;js=1&amp;style=list&amp;stats_click=search_radio_all%3A1&amp;initiative_id=staobaoz_20151211&amp;ie=utf8")</f>
        <v>https://s.taobao.com/search?q=%E5%8D%A1%E5%A1%9412DL%E7%9B%B8%E6%9C%BA%E5%8C%85%EF%BC%88%E5%8D%95%E9%95%9C%E5%A4%B4%E4%B8%93%E7%94%A8%EF%BC%89&amp;js=1&amp;style=list&amp;stats_click=search_radio_all%3A1&amp;initiative_id=staobaoz_20151211&amp;ie=utf8</v>
      </c>
      <c r="F338" s="4">
        <v>0.0</v>
      </c>
      <c r="G338" s="4">
        <v>0.0</v>
      </c>
      <c r="H338" s="1" t="s">
        <v>987</v>
      </c>
      <c r="I338" s="4">
        <v>0.0</v>
      </c>
      <c r="J338" s="17">
        <v>110.0</v>
      </c>
      <c r="K338" s="1" t="s">
        <v>988</v>
      </c>
      <c r="L338" s="1" t="s">
        <v>468</v>
      </c>
      <c r="N338" s="2"/>
    </row>
    <row r="339" ht="15.75" customHeight="1">
      <c r="A339" s="1" t="s">
        <v>989</v>
      </c>
      <c r="B339" s="1" t="s">
        <v>610</v>
      </c>
      <c r="C339" s="3" t="str">
        <f t="shared" si="29"/>
        <v>https://item.taobao.com/item.htm?spm=a230r.1.14.27.57ZLrH&amp;id=522137161830&amp;ns=1&amp;abbucket=5</v>
      </c>
      <c r="D339" s="1" t="s">
        <v>990</v>
      </c>
      <c r="E339" s="3" t="str">
        <f>HYPERLINK("https://s.taobao.com/search?q=%E5%8D%A1%E5%A1%94DB452%E7%9B%B8%E6%9C%BA%E5%8C%85%EF%BC%88%E5%A4%9A%E9%95%9C%E5%A4%B4%E4%B8%93%E7%94%A8%EF%BC%89&amp;js=1&amp;style=list&amp;stats_click=search_radio_all%3A1&amp;initiative_id=staobaoz_20151211&amp;ie=utf8","https://s.taobao.com/search?q=%E5%8D%A1%E5%A1%94DB452%E7%9B%B8%E6%9C%BA%E5%8C%85%EF%BC%88%E5%A4%9A%E9%95%9C%E5%A4%B4%E4%B8%93%E7%94%A8%EF%BC%89&amp;js=1&amp;style=list&amp;stats_click=search_radio_all%3A1&amp;initiative_id=staobaoz_20151211&amp;ie=utf8")</f>
        <v>https://s.taobao.com/search?q=%E5%8D%A1%E5%A1%94DB452%E7%9B%B8%E6%9C%BA%E5%8C%85%EF%BC%88%E5%A4%9A%E9%95%9C%E5%A4%B4%E4%B8%93%E7%94%A8%EF%BC%89&amp;js=1&amp;style=list&amp;stats_click=search_radio_all%3A1&amp;initiative_id=staobaoz_20151211&amp;ie=utf8</v>
      </c>
      <c r="F339" s="4">
        <v>0.0</v>
      </c>
      <c r="G339" s="4">
        <v>0.0</v>
      </c>
      <c r="H339" s="1" t="s">
        <v>991</v>
      </c>
      <c r="I339" s="4">
        <v>0.0</v>
      </c>
      <c r="J339" s="17">
        <v>300.0</v>
      </c>
      <c r="K339" s="1" t="s">
        <v>988</v>
      </c>
      <c r="L339" s="1" t="s">
        <v>468</v>
      </c>
      <c r="N339" s="2"/>
    </row>
    <row r="340" ht="15.75" customHeight="1">
      <c r="A340" s="1" t="s">
        <v>992</v>
      </c>
      <c r="B340" s="1" t="s">
        <v>610</v>
      </c>
      <c r="C340" s="3" t="str">
        <f>HYPERLINK("https://detail.tmall.com/item.htm?spm=a230r.1.14.15.57ZLrH&amp;id=44848285990&amp;cm_id=140105335569ed55e27b&amp;abbucket=5&amp;skuId=82840486713","https://detail.tmall.com/item.htm?spm=a230r.1.14.15.57ZLrH&amp;id=44848285990&amp;cm_id=140105335569ed55e27b&amp;abbucket=5&amp;skuId=82840486713")</f>
        <v>https://detail.tmall.com/item.htm?spm=a230r.1.14.15.57ZLrH&amp;id=44848285990&amp;cm_id=140105335569ed55e27b&amp;abbucket=5&amp;skuId=82840486713</v>
      </c>
      <c r="D340" s="1" t="s">
        <v>993</v>
      </c>
      <c r="E340" s="3" t="str">
        <f>HYPERLINK("https://s.taobao.com/search?q=EOS%E4%B8%93%E4%B8%9A%E5%AE%9A%E5%88%B6%E7%9B%B8%E6%9C%BA%E5%8C%85&amp;js=1&amp;style=list&amp;stats_click=search_radio_all%3A1&amp;initiative_id=staobaoz_20151211&amp;ie=utf8","https://s.taobao.com/search?q=EOS%E4%B8%93%E4%B8%9A%E5%AE%9A%E5%88%B6%E7%9B%B8%E6%9C%BA%E5%8C%85&amp;js=1&amp;style=list&amp;stats_click=search_radio_all%3A1&amp;initiative_id=staobaoz_20151211&amp;ie=utf8")</f>
        <v>https://s.taobao.com/search?q=EOS%E4%B8%93%E4%B8%9A%E5%AE%9A%E5%88%B6%E7%9B%B8%E6%9C%BA%E5%8C%85&amp;js=1&amp;style=list&amp;stats_click=search_radio_all%3A1&amp;initiative_id=staobaoz_20151211&amp;ie=utf8</v>
      </c>
      <c r="F340" s="4">
        <v>0.0</v>
      </c>
      <c r="G340" s="4">
        <v>0.0</v>
      </c>
      <c r="H340" s="1" t="s">
        <v>994</v>
      </c>
      <c r="I340" s="4">
        <v>0.0</v>
      </c>
      <c r="J340" s="17">
        <v>50.0</v>
      </c>
      <c r="K340" s="2"/>
      <c r="L340" s="1" t="s">
        <v>18</v>
      </c>
      <c r="M340" s="2"/>
      <c r="N340" s="2"/>
    </row>
    <row r="341" ht="15.75" customHeight="1">
      <c r="A341" s="1" t="s">
        <v>995</v>
      </c>
      <c r="B341" s="1" t="s">
        <v>610</v>
      </c>
      <c r="C341" s="3" t="str">
        <f t="shared" ref="C341:C342" si="30"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341" s="1" t="s">
        <v>996</v>
      </c>
      <c r="E341" s="3" t="str">
        <f>HYPERLINK("https://s.taobao.com/search?q=%E4%BD%B3%E8%83%BD%E5%8D%95%E5%8F%8D%E9%98%B2%E9%9B%A8%E5%8D%95%E8%82%A9%E6%91%84%E5%BD%B1%E5%8C%85&amp;js=1&amp;style=list&amp;stats_click=search_radio_all%3A1&amp;initiative_id=staobaoz_20151211&amp;ie=utf8","https://s.taobao.com/search?q=%E4%BD%B3%E8%83%BD%E5%8D%95%E5%8F%8D%E9%98%B2%E9%9B%A8%E5%8D%95%E8%82%A9%E6%91%84%E5%BD%B1%E5%8C%85&amp;js=1&amp;style=list&amp;stats_click=search_radio_all%3A1&amp;initiative_id=staobaoz_20151211&amp;ie=utf8")</f>
        <v>https://s.taobao.com/search?q=%E4%BD%B3%E8%83%BD%E5%8D%95%E5%8F%8D%E9%98%B2%E9%9B%A8%E5%8D%95%E8%82%A9%E6%91%84%E5%BD%B1%E5%8C%85&amp;js=1&amp;style=list&amp;stats_click=search_radio_all%3A1&amp;initiative_id=staobaoz_20151211&amp;ie=utf8</v>
      </c>
      <c r="F341" s="4">
        <v>0.0</v>
      </c>
      <c r="G341" s="4">
        <v>0.0</v>
      </c>
      <c r="H341" s="1" t="s">
        <v>996</v>
      </c>
      <c r="I341" s="4">
        <v>0.0</v>
      </c>
      <c r="J341" s="17">
        <v>200.0</v>
      </c>
      <c r="K341" s="1" t="s">
        <v>219</v>
      </c>
      <c r="L341" s="1" t="s">
        <v>377</v>
      </c>
      <c r="M341" s="2"/>
      <c r="N341" s="2"/>
    </row>
    <row r="342" ht="15.75" customHeight="1">
      <c r="A342" s="1" t="s">
        <v>997</v>
      </c>
      <c r="B342" s="1" t="s">
        <v>610</v>
      </c>
      <c r="C342" s="3" t="str">
        <f t="shared" si="30"/>
        <v>https://item.taobao.com/item.htm?spm=a230r.1.14.47.D7usJI&amp;id=45211183332&amp;ns=1&amp;abbucket=3</v>
      </c>
      <c r="D342" s="1" t="s">
        <v>998</v>
      </c>
      <c r="E342" s="3" t="str">
        <f>HYPERLINK("https://s.taobao.com/search?q=%E4%BD%B3%E8%83%BD%E7%BB%8F%E5%85%B8%E5%8D%95%E5%8F%8D%E6%91%84%E5%BD%B1%E5%8C%85&amp;js=1&amp;style=list&amp;stats_click=search_radio_all%3A1&amp;initiative_id=staobaoz_20151211&amp;ie=utf8&amp;cps=yes&amp;cat=50008090","https://s.taobao.com/search?q=%E4%BD%B3%E8%83%BD%E7%BB%8F%E5%85%B8%E5%8D%95%E5%8F%8D%E6%91%84%E5%BD%B1%E5%8C%85&amp;js=1&amp;style=list&amp;stats_click=search_radio_all%3A1&amp;initiative_id=staobaoz_20151211&amp;ie=utf8&amp;cps=yes&amp;cat=50008090")</f>
        <v>https://s.taobao.com/search?q=%E4%BD%B3%E8%83%BD%E7%BB%8F%E5%85%B8%E5%8D%95%E5%8F%8D%E6%91%84%E5%BD%B1%E5%8C%85&amp;js=1&amp;style=list&amp;stats_click=search_radio_all%3A1&amp;initiative_id=staobaoz_20151211&amp;ie=utf8&amp;cps=yes&amp;cat=50008090</v>
      </c>
      <c r="F342" s="4">
        <v>0.0</v>
      </c>
      <c r="G342" s="4">
        <v>0.0</v>
      </c>
      <c r="H342" s="1" t="s">
        <v>999</v>
      </c>
      <c r="I342" s="4">
        <v>0.0</v>
      </c>
      <c r="J342" s="17">
        <v>50.0</v>
      </c>
      <c r="K342" s="1" t="s">
        <v>219</v>
      </c>
      <c r="L342" s="1" t="s">
        <v>377</v>
      </c>
      <c r="M342" s="2"/>
      <c r="N342" s="2"/>
    </row>
    <row r="343" ht="15.75" customHeight="1">
      <c r="A343" s="1" t="s">
        <v>1000</v>
      </c>
      <c r="B343" s="1" t="s">
        <v>610</v>
      </c>
      <c r="C343" s="3" t="str">
        <f>HYPERLINK("http://world.taobao.com/item/43859660891.htm#detail","http://world.taobao.com/item/43859660891.htm#detail")</f>
        <v>http://world.taobao.com/item/43859660891.htm#detail</v>
      </c>
      <c r="D343" s="1" t="s">
        <v>1001</v>
      </c>
      <c r="E343" s="3" t="str">
        <f>HYPERLINK("https://s.taobao.com/search?q=%E5%8D%95%E5%8F%8D%E4%B8%93%E4%B8%9A%E7%9B%B8%E6%9C%BA%E5%8C%85&amp;js=1&amp;style=list&amp;stats_click=search_radio_all%3A1&amp;initiative_id=staobaoz_20151211&amp;ie=utf8","https://s.taobao.com/search?q=%E5%8D%95%E5%8F%8D%E4%B8%93%E4%B8%9A%E7%9B%B8%E6%9C%BA%E5%8C%85&amp;js=1&amp;style=list&amp;stats_click=search_radio_all%3A1&amp;initiative_id=staobaoz_20151211&amp;ie=utf8")</f>
        <v>https://s.taobao.com/search?q=%E5%8D%95%E5%8F%8D%E4%B8%93%E4%B8%9A%E7%9B%B8%E6%9C%BA%E5%8C%85&amp;js=1&amp;style=list&amp;stats_click=search_radio_all%3A1&amp;initiative_id=staobaoz_20151211&amp;ie=utf8</v>
      </c>
      <c r="F343" s="4">
        <v>0.0</v>
      </c>
      <c r="G343" s="4">
        <v>0.0</v>
      </c>
      <c r="H343" s="1" t="s">
        <v>1001</v>
      </c>
      <c r="I343" s="4">
        <v>0.0</v>
      </c>
      <c r="J343" s="17">
        <v>150.0</v>
      </c>
      <c r="K343" s="1" t="s">
        <v>31</v>
      </c>
      <c r="L343" s="1" t="s">
        <v>47</v>
      </c>
      <c r="M343" s="2"/>
      <c r="N343" s="2"/>
    </row>
    <row r="344" ht="15.75" customHeight="1">
      <c r="A344" s="1" t="s">
        <v>1002</v>
      </c>
      <c r="B344" s="1" t="s">
        <v>610</v>
      </c>
      <c r="C344" s="3" t="str">
        <f t="shared" ref="C344:C346" si="31"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344" s="1" t="s">
        <v>1003</v>
      </c>
      <c r="E344" s="3" t="str">
        <f>HYPERLINK("https://s.taobao.com/search?q=%E4%BD%B3%E8%83%BDEOS+C50%E5%8C%85%EF%BC%88%E5%B8%A6%E9%98%B2%E9%9B%A8%E7%BD%A9+1%E6%9C%BA1%E9%95%9C%EF%BC%89&amp;js=1&amp;style=list&amp;stats_click=search_radio_all%3A1&amp;initiative_id=staobaoz_20151211&amp;ie=utf8","https://s.taobao.com/search?q=%E4%BD%B3%E8%83%BDEOS+C50%E5%8C%85%EF%BC%88%E5%B8%A6%E9%98%B2%E9%9B%A8%E7%BD%A9+1%E6%9C%BA1%E9%95%9C%EF%BC%89&amp;js=1&amp;style=list&amp;stats_click=search_radio_all%3A1&amp;initiative_id=staobaoz_20151211&amp;ie=utf8")</f>
        <v>https://s.taobao.com/search?q=%E4%BD%B3%E8%83%BDEOS+C50%E5%8C%85%EF%BC%88%E5%B8%A6%E9%98%B2%E9%9B%A8%E7%BD%A9+1%E6%9C%BA1%E9%95%9C%EF%BC%89&amp;js=1&amp;style=list&amp;stats_click=search_radio_all%3A1&amp;initiative_id=staobaoz_20151211&amp;ie=utf8</v>
      </c>
      <c r="F344" s="4">
        <v>0.0</v>
      </c>
      <c r="G344" s="4">
        <v>0.0</v>
      </c>
      <c r="H344" s="1" t="s">
        <v>994</v>
      </c>
      <c r="I344" s="4">
        <v>0.0</v>
      </c>
      <c r="J344" s="17">
        <v>50.0</v>
      </c>
      <c r="K344" s="1" t="s">
        <v>219</v>
      </c>
      <c r="L344" s="1" t="s">
        <v>47</v>
      </c>
      <c r="M344" s="2"/>
      <c r="N344" s="2"/>
    </row>
    <row r="345" ht="15.75" customHeight="1">
      <c r="A345" s="1" t="s">
        <v>1004</v>
      </c>
      <c r="B345" s="1" t="s">
        <v>610</v>
      </c>
      <c r="C345" s="3" t="str">
        <f t="shared" si="31"/>
        <v>http://world.tmall.com/item/23931676362.htm?spm=a312a.7700714.0.0.VDbzGU&amp;sku_properties=5919063:3266779</v>
      </c>
      <c r="D345" s="1" t="s">
        <v>1005</v>
      </c>
      <c r="E345" s="3" t="str">
        <f>HYPERLINK("https://s.taobao.com/search?q=%E4%BD%B3%E8%83%BDEOS+C55%E5%8C%85%EF%BC%88%E5%B8%A6%E9%98%B2%E9%9B%A8%E7%BD%A9+1%E6%9C%BA2%E9%95%9C%EF%BC%89&amp;js=1&amp;style=list&amp;stats_click=search_radio_all%3A1&amp;initiative_id=staobaoz_20151211&amp;ie=utf8","https://s.taobao.com/search?q=%E4%BD%B3%E8%83%BDEOS+C55%E5%8C%85%EF%BC%88%E5%B8%A6%E9%98%B2%E9%9B%A8%E7%BD%A9+1%E6%9C%BA2%E9%95%9C%EF%BC%89&amp;js=1&amp;style=list&amp;stats_click=search_radio_all%3A1&amp;initiative_id=staobaoz_20151211&amp;ie=utf8")</f>
        <v>https://s.taobao.com/search?q=%E4%BD%B3%E8%83%BDEOS+C55%E5%8C%85%EF%BC%88%E5%B8%A6%E9%98%B2%E9%9B%A8%E7%BD%A9+1%E6%9C%BA2%E9%95%9C%EF%BC%89&amp;js=1&amp;style=list&amp;stats_click=search_radio_all%3A1&amp;initiative_id=staobaoz_20151211&amp;ie=utf8</v>
      </c>
      <c r="F345" s="4">
        <v>0.0</v>
      </c>
      <c r="G345" s="4">
        <v>0.0</v>
      </c>
      <c r="H345" s="1" t="s">
        <v>994</v>
      </c>
      <c r="I345" s="4">
        <v>0.0</v>
      </c>
      <c r="J345" s="17">
        <v>50.0</v>
      </c>
      <c r="K345" s="1" t="s">
        <v>219</v>
      </c>
      <c r="L345" s="2"/>
      <c r="M345" s="2"/>
      <c r="N345" s="2"/>
    </row>
    <row r="346" ht="15.75" customHeight="1">
      <c r="A346" s="1" t="s">
        <v>1006</v>
      </c>
      <c r="B346" s="1" t="s">
        <v>610</v>
      </c>
      <c r="C346" s="3" t="str">
        <f t="shared" si="31"/>
        <v>http://world.tmall.com/item/23931676362.htm?spm=a312a.7700714.0.0.VDbzGU&amp;sku_properties=5919063:3266779</v>
      </c>
      <c r="D346" s="1" t="s">
        <v>1007</v>
      </c>
      <c r="E346" s="3" t="str">
        <f>HYPERLINK("https://s.taobao.com/search?q=%E4%BD%B3%E8%83%BDEOS+5D%E5%8E%9F%E8%A3%85%E5%8C%85%EF%BC%88%E5%B8%A6%E9%98%B2%E9%9B%A8%E7%BD%A9+1%E6%9C%BA3%E9%95%9C%EF%BC%89&amp;js=1&amp;style=list&amp;stats_click=search_radio_all%3A1&amp;initiative_id=staobaoz_20151211&amp;ie=utf8","https://s.taobao.com/search?q=%E4%BD%B3%E8%83%BDEOS+5D%E5%8E%9F%E8%A3%85%E5%8C%85%EF%BC%88%E5%B8%A6%E9%98%B2%E9%9B%A8%E7%BD%A9+1%E6%9C%BA3%E9%95%9C%EF%BC%89&amp;js=1&amp;style=list&amp;stats_click=search_radio_all%3A1&amp;initiative_id=staobaoz_20151211&amp;ie=utf8")</f>
        <v>https://s.taobao.com/search?q=%E4%BD%B3%E8%83%BDEOS+5D%E5%8E%9F%E8%A3%85%E5%8C%85%EF%BC%88%E5%B8%A6%E9%98%B2%E9%9B%A8%E7%BD%A9+1%E6%9C%BA3%E9%95%9C%EF%BC%89&amp;js=1&amp;style=list&amp;stats_click=search_radio_all%3A1&amp;initiative_id=staobaoz_20151211&amp;ie=utf8</v>
      </c>
      <c r="F346" s="4">
        <v>0.0</v>
      </c>
      <c r="G346" s="4">
        <v>0.0</v>
      </c>
      <c r="H346" s="1" t="s">
        <v>1008</v>
      </c>
      <c r="I346" s="4">
        <v>0.0</v>
      </c>
      <c r="J346" s="17">
        <v>100.0</v>
      </c>
      <c r="K346" s="1" t="s">
        <v>219</v>
      </c>
      <c r="L346" s="2"/>
      <c r="M346" s="2"/>
      <c r="N346" s="2"/>
    </row>
    <row r="347" ht="15.75" customHeight="1">
      <c r="A347" s="1" t="s">
        <v>1009</v>
      </c>
      <c r="B347" s="1" t="s">
        <v>610</v>
      </c>
      <c r="C347" s="3" t="str">
        <f>HYPERLINK("http://world.tmall.com/item/44843925113.htm#detail","http://world.tmall.com/item/44843925113.htm#detail")</f>
        <v>http://world.tmall.com/item/44843925113.htm#detail</v>
      </c>
      <c r="D347" s="1" t="s">
        <v>1010</v>
      </c>
      <c r="E347" s="3" t="str">
        <f t="shared" ref="E347:E348" si="32">HYPERLINK("https://s.taobao.com/search?q=d%EF%BC%8D4%E4%B8%93%E4%B8%9A%E7%9B%B8%E6%9C%BA%E5%8C%85&amp;js=1&amp;style=list&amp;stats_click=search_radio_all%3A1&amp;initiative_id=staobaoz_20151211&amp;ie=utf8","https://s.taobao.com/search?q=d%EF%BC%8D4%E4%B8%93%E4%B8%9A%E7%9B%B8%E6%9C%BA%E5%8C%85&amp;js=1&amp;style=list&amp;stats_click=search_radio_all%3A1&amp;initiative_id=staobaoz_20151211&amp;ie=utf8")</f>
        <v>https://s.taobao.com/search?q=d%EF%BC%8D4%E4%B8%93%E4%B8%9A%E7%9B%B8%E6%9C%BA%E5%8C%85&amp;js=1&amp;style=list&amp;stats_click=search_radio_all%3A1&amp;initiative_id=staobaoz_20151211&amp;ie=utf8</v>
      </c>
      <c r="F347" s="4">
        <v>0.0</v>
      </c>
      <c r="G347" s="4">
        <v>0.0</v>
      </c>
      <c r="H347" s="1" t="s">
        <v>1010</v>
      </c>
      <c r="I347" s="4">
        <v>1.0</v>
      </c>
      <c r="J347" s="17">
        <v>200.0</v>
      </c>
      <c r="K347" s="1" t="s">
        <v>1011</v>
      </c>
      <c r="L347" s="2"/>
      <c r="M347" s="2"/>
      <c r="N347" s="2"/>
    </row>
    <row r="348" ht="15.75" customHeight="1">
      <c r="A348" s="1" t="s">
        <v>1012</v>
      </c>
      <c r="B348" s="1" t="s">
        <v>610</v>
      </c>
      <c r="C348" s="3" t="str">
        <f>HYPERLINK("http://world.tmall.com/item/523785599849.htm#detail","http://world.tmall.com/item/523785599849.htm#detail")</f>
        <v>http://world.tmall.com/item/523785599849.htm#detail</v>
      </c>
      <c r="D348" s="1" t="s">
        <v>1013</v>
      </c>
      <c r="E348" s="3" t="str">
        <f t="shared" si="32"/>
        <v>https://s.taobao.com/search?q=d%EF%BC%8D4%E4%B8%93%E4%B8%9A%E7%9B%B8%E6%9C%BA%E5%8C%85&amp;js=1&amp;style=list&amp;stats_click=search_radio_all%3A1&amp;initiative_id=staobaoz_20151211&amp;ie=utf8</v>
      </c>
      <c r="F348" s="4">
        <v>0.0</v>
      </c>
      <c r="G348" s="4">
        <v>0.0</v>
      </c>
      <c r="H348" s="1" t="s">
        <v>1013</v>
      </c>
      <c r="I348" s="4">
        <v>1.0</v>
      </c>
      <c r="J348" s="16" t="s">
        <v>358</v>
      </c>
      <c r="K348" s="1" t="s">
        <v>1014</v>
      </c>
      <c r="L348" s="2"/>
      <c r="M348" s="2"/>
      <c r="N348" s="2"/>
    </row>
    <row r="349" ht="15.75" customHeight="1">
      <c r="A349" s="1" t="s">
        <v>1015</v>
      </c>
      <c r="B349" s="1" t="s">
        <v>610</v>
      </c>
      <c r="C349" s="3" t="str">
        <f>HYPERLINK("http://world.taobao.com/item/24596036343.htm#detail","http://world.taobao.com/item/24596036343.htm#detail")</f>
        <v>http://world.taobao.com/item/24596036343.htm#detail</v>
      </c>
      <c r="D349" s="1" t="s">
        <v>1016</v>
      </c>
      <c r="E349" s="3" t="str">
        <f>HYPERLINK("https://s.taobao.com/search?q=%E6%96%B0%E6%AC%BEEOS700D%E4%B8%93%E7%94%A8%E6%91%84%E5%BD%B1%E5%8C%85&amp;js=1&amp;style=list&amp;stats_click=search_radio_all%3A1&amp;initiative_id=staobaoz_20151211&amp;ie=utf8","https://s.taobao.com/search?q=%E6%96%B0%E6%AC%BEEOS700D%E4%B8%93%E7%94%A8%E6%91%84%E5%BD%B1%E5%8C%85&amp;js=1&amp;style=list&amp;stats_click=search_radio_all%3A1&amp;initiative_id=staobaoz_20151211&amp;ie=utf8")</f>
        <v>https://s.taobao.com/search?q=%E6%96%B0%E6%AC%BEEOS700D%E4%B8%93%E7%94%A8%E6%91%84%E5%BD%B1%E5%8C%85&amp;js=1&amp;style=list&amp;stats_click=search_radio_all%3A1&amp;initiative_id=staobaoz_20151211&amp;ie=utf8</v>
      </c>
      <c r="F349" s="4">
        <v>1.0</v>
      </c>
      <c r="G349" s="4">
        <v>0.0</v>
      </c>
      <c r="H349" s="1" t="s">
        <v>1017</v>
      </c>
      <c r="I349" s="4">
        <v>0.0</v>
      </c>
      <c r="J349" s="17">
        <v>60.0</v>
      </c>
      <c r="K349" s="1" t="s">
        <v>31</v>
      </c>
      <c r="L349" s="1" t="s">
        <v>32</v>
      </c>
      <c r="M349" s="2"/>
      <c r="N349" s="2"/>
    </row>
    <row r="350" ht="15.75" customHeight="1">
      <c r="A350" s="1" t="s">
        <v>1018</v>
      </c>
      <c r="B350" s="1" t="s">
        <v>610</v>
      </c>
      <c r="C350" s="3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350" s="1" t="s">
        <v>1019</v>
      </c>
      <c r="E350" s="3" t="str">
        <f>HYPERLINK("https://s.taobao.com/search?q=%E5%9B%BD%E5%AE%B6%E5%9C%B0%E7%90%86%E6%91%84%E5%BD%B1%E5%8C%85&amp;js=1&amp;style=list&amp;stats_click=search_radio_all%3A1&amp;initiative_id=staobaoz_20151211&amp;ie=utf8&amp;cps=yes&amp;cat=50008090","https://s.taobao.com/search?q=%E5%9B%BD%E5%AE%B6%E5%9C%B0%E7%90%86%E6%91%84%E5%BD%B1%E5%8C%85&amp;js=1&amp;style=list&amp;stats_click=search_radio_all%3A1&amp;initiative_id=staobaoz_20151211&amp;ie=utf8&amp;cps=yes&amp;cat=50008090")</f>
        <v>https://s.taobao.com/search?q=%E5%9B%BD%E5%AE%B6%E5%9C%B0%E7%90%86%E6%91%84%E5%BD%B1%E5%8C%85&amp;js=1&amp;style=list&amp;stats_click=search_radio_all%3A1&amp;initiative_id=staobaoz_20151211&amp;ie=utf8&amp;cps=yes&amp;cat=50008090</v>
      </c>
      <c r="F350" s="4">
        <v>0.0</v>
      </c>
      <c r="G350" s="4">
        <v>0.0</v>
      </c>
      <c r="H350" s="1" t="s">
        <v>1019</v>
      </c>
      <c r="I350" s="4">
        <v>0.0</v>
      </c>
      <c r="J350" s="17">
        <v>140.0</v>
      </c>
      <c r="K350" s="1" t="s">
        <v>25</v>
      </c>
      <c r="L350" s="1" t="s">
        <v>56</v>
      </c>
      <c r="M350" s="2"/>
      <c r="N350" s="2"/>
    </row>
    <row r="351" ht="15.75" customHeight="1">
      <c r="A351" s="1" t="s">
        <v>1020</v>
      </c>
      <c r="B351" s="1" t="s">
        <v>610</v>
      </c>
      <c r="C351" s="3" t="str">
        <f>HYPERLINK("http://world.tmall.com/item/45004671341.htm#detail?sku_properties=5919063:3266789","http://world.tmall.com/item/45004671341.htm#detail?sku_properties=5919063:3266789")</f>
        <v>http://world.tmall.com/item/45004671341.htm#detail?sku_properties=5919063:3266789</v>
      </c>
      <c r="D351" s="1" t="s">
        <v>1021</v>
      </c>
      <c r="E351" s="3" t="str">
        <f>HYPERLINK("https://s.taobao.com/search?q=%E5%8D%95%E5%8F%8D%E4%B8%93%E7%94%A8%E5%8D%95%E8%82%A9%E5%8C%85&amp;js=1&amp;style=list&amp;stats_click=search_radio_all%3A1&amp;initiative_id=staobaoz_20151211&amp;ie=utf8&amp;cps=yes&amp;cat=50008090","https://s.taobao.com/search?q=%E5%8D%95%E5%8F%8D%E4%B8%93%E7%94%A8%E5%8D%95%E8%82%A9%E5%8C%85&amp;js=1&amp;style=list&amp;stats_click=search_radio_all%3A1&amp;initiative_id=staobaoz_20151211&amp;ie=utf8&amp;cps=yes&amp;cat=50008090")</f>
        <v>https://s.taobao.com/search?q=%E5%8D%95%E5%8F%8D%E4%B8%93%E7%94%A8%E5%8D%95%E8%82%A9%E5%8C%85&amp;js=1&amp;style=list&amp;stats_click=search_radio_all%3A1&amp;initiative_id=staobaoz_20151211&amp;ie=utf8&amp;cps=yes&amp;cat=50008090</v>
      </c>
      <c r="F351" s="4">
        <v>0.0</v>
      </c>
      <c r="G351" s="4">
        <v>0.0</v>
      </c>
      <c r="H351" s="1" t="s">
        <v>1021</v>
      </c>
      <c r="I351" s="4">
        <v>0.0</v>
      </c>
      <c r="J351" s="17">
        <v>110.0</v>
      </c>
      <c r="K351" s="2"/>
      <c r="L351" s="2"/>
      <c r="M351" s="2"/>
      <c r="N351" s="2"/>
    </row>
    <row r="352" ht="15.75" customHeight="1">
      <c r="A352" s="1" t="s">
        <v>1022</v>
      </c>
      <c r="B352" s="1" t="s">
        <v>610</v>
      </c>
      <c r="C352" s="3" t="str">
        <f>HYPERLINK("https://item.taobao.com/item.htm?spm=a230r.1.14.53.57ZLrH&amp;id=522606643900&amp;ns=1&amp;abbucket=21","https://item.taobao.com/item.htm?spm=a230r.1.14.53.57ZLrH&amp;id=522606643900&amp;ns=1&amp;abbucket=21")</f>
        <v>https://item.taobao.com/item.htm?spm=a230r.1.14.53.57ZLrH&amp;id=522606643900&amp;ns=1&amp;abbucket=21</v>
      </c>
      <c r="D352" s="1" t="s">
        <v>1023</v>
      </c>
      <c r="E352" s="3" t="str">
        <f>HYPERLINK("https://s.taobao.com/search?q=%E4%BD%B3%E8%83%BDB86%E5%8D%95%E5%8F%8D%E5%8C%85&amp;js=1&amp;style=list&amp;stats_click=search_radio_all%3A1&amp;initiative_id=staobaoz_20151211&amp;ie=utf8","https://s.taobao.com/search?q=%E4%BD%B3%E8%83%BDB86%E5%8D%95%E5%8F%8D%E5%8C%85&amp;js=1&amp;style=list&amp;stats_click=search_radio_all%3A1&amp;initiative_id=staobaoz_20151211&amp;ie=utf8")</f>
        <v>https://s.taobao.com/search?q=%E4%BD%B3%E8%83%BDB86%E5%8D%95%E5%8F%8D%E5%8C%85&amp;js=1&amp;style=list&amp;stats_click=search_radio_all%3A1&amp;initiative_id=staobaoz_20151211&amp;ie=utf8</v>
      </c>
      <c r="F352" s="4">
        <v>0.0</v>
      </c>
      <c r="G352" s="4">
        <v>0.0</v>
      </c>
      <c r="H352" s="1" t="s">
        <v>994</v>
      </c>
      <c r="I352" s="4">
        <v>0.0</v>
      </c>
      <c r="J352" s="16" t="s">
        <v>358</v>
      </c>
      <c r="K352" s="1" t="s">
        <v>219</v>
      </c>
      <c r="L352" s="2"/>
      <c r="M352" s="2"/>
      <c r="N352" s="2"/>
    </row>
    <row r="353" ht="15.75" customHeight="1">
      <c r="A353" s="1" t="s">
        <v>1024</v>
      </c>
      <c r="B353" s="1" t="s">
        <v>610</v>
      </c>
      <c r="C353" s="3" t="str">
        <f t="shared" ref="C353:C355" si="33">HYPERLINK("https://detail.tmall.com/item.htm?spm=a1z10.1-b.w9226568-9716460539.27.RzH6RS&amp;id=44843925113&amp;skuId=83007665794","https://detail.tmall.com/item.htm?spm=a1z10.1-b.w9226568-9716460539.27.RzH6RS&amp;id=44843925113&amp;skuId=83007665794")</f>
        <v>https://detail.tmall.com/item.htm?spm=a1z10.1-b.w9226568-9716460539.27.RzH6RS&amp;id=44843925113&amp;skuId=83007665794</v>
      </c>
      <c r="D353" s="1" t="s">
        <v>1025</v>
      </c>
      <c r="E353" s="3" t="str">
        <f>HYPERLINK("https://s.taobao.com/search?q=%E8%90%8C%E8%90%8C%E6%80%AAEOS%E6%97%B6%E5%B0%9A%E5%8D%95%E8%82%A9%E6%91%84%E5%BD%B1%E5%8C%85&amp;js=1&amp;style=list&amp;stats_click=search_radio_all%3A1&amp;initiative_id=staobaoz_20151211&amp;ie=utf8","https://s.taobao.com/search?q=%E8%90%8C%E8%90%8C%E6%80%AAEOS%E6%97%B6%E5%B0%9A%E5%8D%95%E8%82%A9%E6%91%84%E5%BD%B1%E5%8C%85&amp;js=1&amp;style=list&amp;stats_click=search_radio_all%3A1&amp;initiative_id=staobaoz_20151211&amp;ie=utf8")</f>
        <v>https://s.taobao.com/search?q=%E8%90%8C%E8%90%8C%E6%80%AAEOS%E6%97%B6%E5%B0%9A%E5%8D%95%E8%82%A9%E6%91%84%E5%BD%B1%E5%8C%85&amp;js=1&amp;style=list&amp;stats_click=search_radio_all%3A1&amp;initiative_id=staobaoz_20151211&amp;ie=utf8</v>
      </c>
      <c r="F353" s="4">
        <v>0.0</v>
      </c>
      <c r="G353" s="4">
        <v>0.0</v>
      </c>
      <c r="H353" s="1" t="s">
        <v>1026</v>
      </c>
      <c r="I353" s="4">
        <v>0.0</v>
      </c>
      <c r="J353" s="17">
        <v>150.0</v>
      </c>
      <c r="K353" s="2"/>
      <c r="L353" s="2"/>
      <c r="M353" s="2"/>
      <c r="N353" s="2"/>
    </row>
    <row r="354" ht="15.75" customHeight="1">
      <c r="A354" s="1" t="s">
        <v>1027</v>
      </c>
      <c r="B354" s="1" t="s">
        <v>610</v>
      </c>
      <c r="C354" s="3" t="str">
        <f t="shared" si="33"/>
        <v>https://detail.tmall.com/item.htm?spm=a1z10.1-b.w9226568-9716460539.27.RzH6RS&amp;id=44843925113&amp;skuId=83007665794</v>
      </c>
      <c r="D354" s="1" t="s">
        <v>1028</v>
      </c>
      <c r="E354" s="3" t="str">
        <f>HYPERLINK("https://s.taobao.com/search?q=%E4%BD%B3%E8%83%BD7D%E4%B8%93%E4%B8%9A%E7%9B%B8%E6%9C%BA%E5%8C%85&amp;js=1&amp;style=list&amp;stats_click=search_radio_all%3A1&amp;initiative_id=staobaoz_20151211&amp;ie=utf8&amp;cps=yes&amp;cat=50470004","https://s.taobao.com/search?q=%E4%BD%B3%E8%83%BD7D%E4%B8%93%E4%B8%9A%E7%9B%B8%E6%9C%BA%E5%8C%85&amp;js=1&amp;style=list&amp;stats_click=search_radio_all%3A1&amp;initiative_id=staobaoz_20151211&amp;ie=utf8&amp;cps=yes&amp;cat=50470004")</f>
        <v>https://s.taobao.com/search?q=%E4%BD%B3%E8%83%BD7D%E4%B8%93%E4%B8%9A%E7%9B%B8%E6%9C%BA%E5%8C%85&amp;js=1&amp;style=list&amp;stats_click=search_radio_all%3A1&amp;initiative_id=staobaoz_20151211&amp;ie=utf8&amp;cps=yes&amp;cat=50470004</v>
      </c>
      <c r="F354" s="4">
        <v>0.0</v>
      </c>
      <c r="G354" s="4">
        <v>0.0</v>
      </c>
      <c r="H354" s="1" t="s">
        <v>1028</v>
      </c>
      <c r="I354" s="4">
        <v>0.0</v>
      </c>
      <c r="J354" s="17">
        <v>100.0</v>
      </c>
      <c r="K354" s="1" t="s">
        <v>219</v>
      </c>
      <c r="L354" s="2"/>
      <c r="M354" s="2"/>
      <c r="N354" s="2"/>
    </row>
    <row r="355" ht="15.75" customHeight="1">
      <c r="A355" s="1" t="s">
        <v>1029</v>
      </c>
      <c r="B355" s="1" t="s">
        <v>610</v>
      </c>
      <c r="C355" s="3" t="str">
        <f t="shared" si="33"/>
        <v>https://detail.tmall.com/item.htm?spm=a1z10.1-b.w9226568-9716460539.27.RzH6RS&amp;id=44843925113&amp;skuId=83007665794</v>
      </c>
      <c r="D355" s="1" t="s">
        <v>1030</v>
      </c>
      <c r="E355" s="3" t="str">
        <f>HYPERLINK("https://s.taobao.com/search?q=%E4%BD%B3%E8%83%BD6D%2F7D%E4%B8%93%E4%B8%9A%E7%9B%B8%E6%9C%BA%E5%8C%85&amp;js=1&amp;style=list&amp;stats_click=search_radio_all%3A1&amp;initiative_id=staobaoz_20151211&amp;ie=utf8&amp;cps=yes&amp;cat=50008090","https://s.taobao.com/search?q=%E4%BD%B3%E8%83%BD6D%2F7D%E4%B8%93%E4%B8%9A%E7%9B%B8%E6%9C%BA%E5%8C%85&amp;js=1&amp;style=list&amp;stats_click=search_radio_all%3A1&amp;initiative_id=staobaoz_20151211&amp;ie=utf8&amp;cps=yes&amp;cat=50008090")</f>
        <v>https://s.taobao.com/search?q=%E4%BD%B3%E8%83%BD6D%2F7D%E4%B8%93%E4%B8%9A%E7%9B%B8%E6%9C%BA%E5%8C%85&amp;js=1&amp;style=list&amp;stats_click=search_radio_all%3A1&amp;initiative_id=staobaoz_20151211&amp;ie=utf8&amp;cps=yes&amp;cat=50008090</v>
      </c>
      <c r="F355" s="4">
        <v>0.0</v>
      </c>
      <c r="G355" s="4">
        <v>0.0</v>
      </c>
      <c r="H355" s="1" t="s">
        <v>1030</v>
      </c>
      <c r="I355" s="4">
        <v>0.0</v>
      </c>
      <c r="J355" s="17">
        <v>135.0</v>
      </c>
      <c r="K355" s="1" t="s">
        <v>219</v>
      </c>
      <c r="L355" s="2"/>
      <c r="M355" s="2"/>
      <c r="N355" s="2"/>
    </row>
    <row r="356" ht="15.75" customHeight="1">
      <c r="A356" s="1" t="s">
        <v>1031</v>
      </c>
      <c r="B356" s="1" t="s">
        <v>610</v>
      </c>
      <c r="C356" s="3" t="str">
        <f>HYPERLINK("http://world.tmall.com/item/45004671341.htm#detail?sku_properties=5919063:3266794","http://world.tmall.com/item/45004671341.htm#detail?sku_properties=5919063:3266794")</f>
        <v>http://world.tmall.com/item/45004671341.htm#detail?sku_properties=5919063:3266794</v>
      </c>
      <c r="D356" s="1" t="s">
        <v>1032</v>
      </c>
      <c r="E356" s="3" t="str">
        <f>HYPERLINK("https://s.taobao.com/search?q=%E9%98%BF%E5%B0%94%E8%8F%B2%E6%96%AF%E9%98%B2%E9%9B%A8%E5%8C%85&amp;js=1&amp;style=list&amp;stats_click=search_radio_all%3A1&amp;initiative_id=staobaoz_20151211&amp;ie=utf8","https://s.taobao.com/search?q=%E9%98%BF%E5%B0%94%E8%8F%B2%E6%96%AF%E9%98%B2%E9%9B%A8%E5%8C%85&amp;js=1&amp;style=list&amp;stats_click=search_radio_all%3A1&amp;initiative_id=staobaoz_20151211&amp;ie=utf8")</f>
        <v>https://s.taobao.com/search?q=%E9%98%BF%E5%B0%94%E8%8F%B2%E6%96%AF%E9%98%B2%E9%9B%A8%E5%8C%85&amp;js=1&amp;style=list&amp;stats_click=search_radio_all%3A1&amp;initiative_id=staobaoz_20151211&amp;ie=utf8</v>
      </c>
      <c r="F356" s="4">
        <v>0.0</v>
      </c>
      <c r="G356" s="4">
        <v>0.0</v>
      </c>
      <c r="H356" s="1" t="s">
        <v>1033</v>
      </c>
      <c r="I356" s="4">
        <v>0.0</v>
      </c>
      <c r="J356" s="17">
        <v>120.0</v>
      </c>
      <c r="K356" s="1" t="s">
        <v>1034</v>
      </c>
      <c r="L356" s="2"/>
      <c r="M356" s="2"/>
      <c r="N356" s="2"/>
    </row>
    <row r="357" ht="15.75" customHeight="1">
      <c r="A357" s="1" t="s">
        <v>1035</v>
      </c>
      <c r="B357" s="1" t="s">
        <v>610</v>
      </c>
      <c r="C357" s="3" t="str">
        <f>HYPERLINK("https://item.taobao.com/item.htm?spm=a230r.1.14.53.57ZLrH&amp;id=522606643900&amp;ns=1&amp;abbucket=6","https://item.taobao.com/item.htm?spm=a230r.1.14.53.57ZLrH&amp;id=522606643900&amp;ns=1&amp;abbucket=6")</f>
        <v>https://item.taobao.com/item.htm?spm=a230r.1.14.53.57ZLrH&amp;id=522606643900&amp;ns=1&amp;abbucket=6</v>
      </c>
      <c r="D357" s="1" t="s">
        <v>1036</v>
      </c>
      <c r="E357" s="3" t="str">
        <f>HYPERLINK("https://s.taobao.com/search?q=%E4%BD%B3%E8%83%BD%E4%B8%89%E8%A7%92%E5%8C%85&amp;js=1&amp;style=list&amp;stats_click=search_radio_all%3A1&amp;initiative_id=staobaoz_20151211&amp;ie=utf8&amp;cps=yes&amp;cat=50008090","https://s.taobao.com/search?q=%E4%BD%B3%E8%83%BD%E4%B8%89%E8%A7%92%E5%8C%85&amp;js=1&amp;style=list&amp;stats_click=search_radio_all%3A1&amp;initiative_id=staobaoz_20151211&amp;ie=utf8&amp;cps=yes&amp;cat=50008090")</f>
        <v>https://s.taobao.com/search?q=%E4%BD%B3%E8%83%BD%E4%B8%89%E8%A7%92%E5%8C%85&amp;js=1&amp;style=list&amp;stats_click=search_radio_all%3A1&amp;initiative_id=staobaoz_20151211&amp;ie=utf8&amp;cps=yes&amp;cat=50008090</v>
      </c>
      <c r="F357" s="4">
        <v>0.0</v>
      </c>
      <c r="G357" s="4">
        <v>0.0</v>
      </c>
      <c r="H357" s="1" t="s">
        <v>1036</v>
      </c>
      <c r="I357" s="4">
        <v>0.0</v>
      </c>
      <c r="J357" s="17">
        <v>50.0</v>
      </c>
      <c r="K357" s="1" t="s">
        <v>219</v>
      </c>
      <c r="L357" s="1" t="s">
        <v>47</v>
      </c>
      <c r="M357" s="2"/>
      <c r="N357" s="2"/>
    </row>
    <row r="358" ht="15.75" customHeight="1">
      <c r="A358" s="1" t="s">
        <v>1037</v>
      </c>
      <c r="B358" s="1" t="s">
        <v>610</v>
      </c>
      <c r="C358" s="3" t="str">
        <f>HYPERLINK("http://world.taobao.com/item/36613205733.htm#detail","http://world.taobao.com/item/36613205733.htm#detail")</f>
        <v>http://world.taobao.com/item/36613205733.htm#detail</v>
      </c>
      <c r="D358" s="1" t="s">
        <v>1038</v>
      </c>
      <c r="E358" s="3" t="str">
        <f>HYPERLINK("https://s.taobao.com/search?q=%E4%BD%B3%E8%83%BDB62%E5%8D%95%E5%8F%8D%E5%8C%85&amp;js=1&amp;style=list&amp;stats_click=search_radio_all%3A1&amp;initiative_id=staobaoz_20151211&amp;ie=utf8&amp;cps=yes&amp;cat=50470004","https://s.taobao.com/search?q=%E4%BD%B3%E8%83%BDB62%E5%8D%95%E5%8F%8D%E5%8C%85&amp;js=1&amp;style=list&amp;stats_click=search_radio_all%3A1&amp;initiative_id=staobaoz_20151211&amp;ie=utf8&amp;cps=yes&amp;cat=50470004")</f>
        <v>https://s.taobao.com/search?q=%E4%BD%B3%E8%83%BDB62%E5%8D%95%E5%8F%8D%E5%8C%85&amp;js=1&amp;style=list&amp;stats_click=search_radio_all%3A1&amp;initiative_id=staobaoz_20151211&amp;ie=utf8&amp;cps=yes&amp;cat=50470004</v>
      </c>
      <c r="F358" s="4">
        <v>0.0</v>
      </c>
      <c r="G358" s="4">
        <v>0.0</v>
      </c>
      <c r="H358" s="1" t="s">
        <v>994</v>
      </c>
      <c r="I358" s="4">
        <v>0.0</v>
      </c>
      <c r="J358" s="17">
        <v>50.0</v>
      </c>
      <c r="K358" s="1" t="s">
        <v>219</v>
      </c>
      <c r="L358" s="2"/>
      <c r="M358" s="2"/>
      <c r="N358" s="2"/>
    </row>
    <row r="359" ht="15.75" customHeight="1">
      <c r="A359" s="1" t="s">
        <v>1039</v>
      </c>
      <c r="B359" s="1" t="s">
        <v>610</v>
      </c>
      <c r="C359" s="3" t="str">
        <f>HYPERLINK("http://world.tmall.com/item/45007891695.htm#detail?sku_properties=5919063:3284566","http://world.tmall.com/item/45007891695.htm#detail?sku_properties=5919063:3284566")</f>
        <v>http://world.tmall.com/item/45007891695.htm#detail?sku_properties=5919063:3284566</v>
      </c>
      <c r="D359" s="1" t="s">
        <v>1040</v>
      </c>
      <c r="E359" s="3" t="str">
        <f>HYPERLINK("https://s.taobao.com/search?q=%E5%9C%A3%E6%9F%AF%E7%91%9E%E4%BE%BF%E6%90%BA%E5%8C%85&amp;js=1&amp;style=list&amp;stats_click=search_radio_all%3A1&amp;initiative_id=staobaoz_20151211&amp;ie=utf8","https://s.taobao.com/search?q=%E5%9C%A3%E6%9F%AF%E7%91%9E%E4%BE%BF%E6%90%BA%E5%8C%85&amp;js=1&amp;style=list&amp;stats_click=search_radio_all%3A1&amp;initiative_id=staobaoz_20151211&amp;ie=utf8")</f>
        <v>https://s.taobao.com/search?q=%E5%9C%A3%E6%9F%AF%E7%91%9E%E4%BE%BF%E6%90%BA%E5%8C%85&amp;js=1&amp;style=list&amp;stats_click=search_radio_all%3A1&amp;initiative_id=staobaoz_20151211&amp;ie=utf8</v>
      </c>
      <c r="F359" s="4">
        <v>0.0</v>
      </c>
      <c r="G359" s="4">
        <v>0.0</v>
      </c>
      <c r="H359" s="1" t="s">
        <v>1040</v>
      </c>
      <c r="I359" s="4">
        <v>1.0</v>
      </c>
      <c r="J359" s="16" t="s">
        <v>358</v>
      </c>
      <c r="K359" s="1" t="s">
        <v>1041</v>
      </c>
      <c r="L359" s="2"/>
      <c r="M359" s="2"/>
      <c r="N359" s="2"/>
    </row>
    <row r="360" ht="15.75" customHeight="1">
      <c r="A360" s="1" t="s">
        <v>1042</v>
      </c>
      <c r="B360" s="1" t="s">
        <v>610</v>
      </c>
      <c r="C360" s="3" t="str">
        <f>HYPERLINK("http://world.tmall.com/item/45007891695.htm#detail?sku_properties=5919063:3284567","http://world.tmall.com/item/45007891695.htm#detail?sku_properties=5919063:3284567")</f>
        <v>http://world.tmall.com/item/45007891695.htm#detail?sku_properties=5919063:3284567</v>
      </c>
      <c r="D360" s="1" t="s">
        <v>1043</v>
      </c>
      <c r="E360" s="3" t="str">
        <f>HYPERLINK("https://s.taobao.com/search?q=%E5%9C%A3%E6%9F%AF%E7%91%9E%E5%8D%95%E8%82%A9%E8%83%8C%E4%B8%93%E4%B8%9A%E6%97%B6%E5%B0%9A%E5%8F%AF%E6%96%9C%E6%8C%8E&amp;js=1&amp;style=list&amp;stats_click=search_radio_all%3A1&amp;initiative_id=staobaoz_20151211&amp;ie=utf8","https://s.taobao.com/search?q=%E5%9C%A3%E6%9F%AF%E7%91%9E%E5%8D%95%E8%82%A9%E8%83%8C%E4%B8%93%E4%B8%9A%E6%97%B6%E5%B0%9A%E5%8F%AF%E6%96%9C%E6%8C%8E&amp;js=1&amp;style=list&amp;stats_click=search_radio_all%3A1&amp;initiative_id=staobaoz_20151211&amp;ie=utf8")</f>
        <v>https://s.taobao.com/search?q=%E5%9C%A3%E6%9F%AF%E7%91%9E%E5%8D%95%E8%82%A9%E8%83%8C%E4%B8%93%E4%B8%9A%E6%97%B6%E5%B0%9A%E5%8F%AF%E6%96%9C%E6%8C%8E&amp;js=1&amp;style=list&amp;stats_click=search_radio_all%3A1&amp;initiative_id=staobaoz_20151211&amp;ie=utf8</v>
      </c>
      <c r="F360" s="4">
        <v>0.0</v>
      </c>
      <c r="G360" s="4">
        <v>0.0</v>
      </c>
      <c r="H360" s="1" t="s">
        <v>1043</v>
      </c>
      <c r="I360" s="4">
        <v>1.0</v>
      </c>
      <c r="J360" s="16" t="s">
        <v>358</v>
      </c>
      <c r="K360" s="1" t="s">
        <v>1041</v>
      </c>
      <c r="L360" s="1" t="s">
        <v>47</v>
      </c>
      <c r="M360" s="2"/>
      <c r="N360" s="2"/>
    </row>
    <row r="361" ht="15.75" customHeight="1">
      <c r="A361" s="1" t="s">
        <v>1044</v>
      </c>
      <c r="B361" s="1" t="s">
        <v>610</v>
      </c>
      <c r="C361" s="3" t="str">
        <f>HYPERLINK("http://world.tmall.com/item/45007891695.htm#detail?sku_properties=5919063:3284568","http://world.tmall.com/item/45007891695.htm#detail?sku_properties=5919063:3284568")</f>
        <v>http://world.tmall.com/item/45007891695.htm#detail?sku_properties=5919063:3284568</v>
      </c>
      <c r="D361" s="1" t="s">
        <v>1045</v>
      </c>
      <c r="E361" s="3" t="str">
        <f>HYPERLINK("https://s.taobao.com/search?q=%E5%9C%A3%E6%9F%AF%E7%91%9E%E6%A2%AF%E5%BD%A2%E5%8C%85%E7%AE%80%E7%BA%A6%E5%A4%A7%E6%96%B9%E6%8A%97%E9%9C%87%E6%80%A7%E5%BC%BA&amp;js=1&amp;style=list&amp;stats_click=search_radio_all%3A1&amp;initiative_id=staobaoz_20151211&amp;ie=utf8","https://s.taobao.com/search?q=%E5%9C%A3%E6%9F%AF%E7%91%9E%E6%A2%AF%E5%BD%A2%E5%8C%85%E7%AE%80%E7%BA%A6%E5%A4%A7%E6%96%B9%E6%8A%97%E9%9C%87%E6%80%A7%E5%BC%BA&amp;js=1&amp;style=list&amp;stats_click=search_radio_all%3A1&amp;initiative_id=staobaoz_20151211&amp;ie=utf8")</f>
        <v>https://s.taobao.com/search?q=%E5%9C%A3%E6%9F%AF%E7%91%9E%E6%A2%AF%E5%BD%A2%E5%8C%85%E7%AE%80%E7%BA%A6%E5%A4%A7%E6%96%B9%E6%8A%97%E9%9C%87%E6%80%A7%E5%BC%BA&amp;js=1&amp;style=list&amp;stats_click=search_radio_all%3A1&amp;initiative_id=staobaoz_20151211&amp;ie=utf8</v>
      </c>
      <c r="F361" s="4">
        <v>0.0</v>
      </c>
      <c r="G361" s="4">
        <v>0.0</v>
      </c>
      <c r="H361" s="1" t="s">
        <v>1045</v>
      </c>
      <c r="I361" s="4">
        <v>1.0</v>
      </c>
      <c r="J361" s="16" t="s">
        <v>358</v>
      </c>
      <c r="K361" s="1" t="s">
        <v>1041</v>
      </c>
      <c r="L361" s="1" t="s">
        <v>47</v>
      </c>
      <c r="M361" s="2"/>
      <c r="N361" s="2"/>
    </row>
    <row r="362" ht="15.75" customHeight="1">
      <c r="A362" s="1" t="s">
        <v>1046</v>
      </c>
      <c r="B362" s="1" t="s">
        <v>610</v>
      </c>
      <c r="C362" s="3" t="str">
        <f>HYPERLINK("http://world.tmall.com/item/45007891695.htm#detail?sku_properties=5919063:3284569","http://world.tmall.com/item/45007891695.htm#detail?sku_properties=5919063:3284569")</f>
        <v>http://world.tmall.com/item/45007891695.htm#detail?sku_properties=5919063:3284569</v>
      </c>
      <c r="D362" s="1" t="s">
        <v>1047</v>
      </c>
      <c r="E362" s="3" t="str">
        <f>HYPERLINK("https://s.taobao.com/search?q=%E5%BE%B7%E5%8D%A1%E4%BC%A6%E6%96%AF%E6%96%B9%E5%BD%A2%E5%8C%85&amp;js=1&amp;style=list&amp;stats_click=search_radio_all%3A1&amp;initiative_id=staobaoz_20151211&amp;ie=utf8","https://s.taobao.com/search?q=%E5%BE%B7%E5%8D%A1%E4%BC%A6%E6%96%AF%E6%96%B9%E5%BD%A2%E5%8C%85&amp;js=1&amp;style=list&amp;stats_click=search_radio_all%3A1&amp;initiative_id=staobaoz_20151211&amp;ie=utf8")</f>
        <v>https://s.taobao.com/search?q=%E5%BE%B7%E5%8D%A1%E4%BC%A6%E6%96%AF%E6%96%B9%E5%BD%A2%E5%8C%85&amp;js=1&amp;style=list&amp;stats_click=search_radio_all%3A1&amp;initiative_id=staobaoz_20151211&amp;ie=utf8</v>
      </c>
      <c r="F362" s="4">
        <v>0.0</v>
      </c>
      <c r="G362" s="4">
        <v>0.0</v>
      </c>
      <c r="H362" s="1" t="s">
        <v>1047</v>
      </c>
      <c r="I362" s="4">
        <v>1.0</v>
      </c>
      <c r="J362" s="16" t="s">
        <v>358</v>
      </c>
      <c r="K362" s="1" t="s">
        <v>1048</v>
      </c>
      <c r="L362" s="2"/>
      <c r="M362" s="2"/>
      <c r="N362" s="2"/>
    </row>
    <row r="363" ht="15.75" customHeight="1">
      <c r="A363" s="1" t="s">
        <v>1049</v>
      </c>
      <c r="B363" s="1" t="s">
        <v>610</v>
      </c>
      <c r="C363" s="3" t="str">
        <f>HYPERLINK("http://world.tmall.com/item/45007891695.htm#detail?sku_properties=5919063:3284570","http://world.tmall.com/item/45007891695.htm#detail?sku_properties=5919063:3284570")</f>
        <v>http://world.tmall.com/item/45007891695.htm#detail?sku_properties=5919063:3284570</v>
      </c>
      <c r="D363" s="1" t="s">
        <v>1050</v>
      </c>
      <c r="E363" s="3" t="str">
        <f>HYPERLINK("https://s.taobao.com/search?q=%E5%AE%BE%E5%88%A9%E6%96%AF%E7%89%B9L200%E4%B8%93%E4%B8%9A%E6%88%B7%E5%A4%96%E6%9E%81%E9%99%90%E8%BF%90%E5%8A%A8%E5%8C%85&amp;js=1&amp;style=list&amp;stats_click=search_radio_all%3A1&amp;initiative_id=staobaoz_20151211&amp;ie=utf8","https://s.taobao.com/search?q=%E5%AE%BE%E5%88%A9%E6%96%AF%E7%89%B9L200%E4%B8%93%E4%B8%9A%E6%88%B7%E5%A4%96%E6%9E%81%E9%99%90%E8%BF%90%E5%8A%A8%E5%8C%85&amp;js=1&amp;style=list&amp;stats_click=search_radio_all%3A1&amp;initiative_id=staobaoz_20151211&amp;ie=utf8")</f>
        <v>https://s.taobao.com/search?q=%E5%AE%BE%E5%88%A9%E6%96%AF%E7%89%B9L200%E4%B8%93%E4%B8%9A%E6%88%B7%E5%A4%96%E6%9E%81%E9%99%90%E8%BF%90%E5%8A%A8%E5%8C%85&amp;js=1&amp;style=list&amp;stats_click=search_radio_all%3A1&amp;initiative_id=staobaoz_20151211&amp;ie=utf8</v>
      </c>
      <c r="F363" s="4">
        <v>0.0</v>
      </c>
      <c r="G363" s="4">
        <v>0.0</v>
      </c>
      <c r="H363" s="1" t="s">
        <v>1050</v>
      </c>
      <c r="I363" s="4">
        <v>1.0</v>
      </c>
      <c r="J363" s="16" t="s">
        <v>358</v>
      </c>
      <c r="K363" s="1" t="s">
        <v>1051</v>
      </c>
      <c r="L363" s="1" t="s">
        <v>47</v>
      </c>
      <c r="M363" s="2"/>
      <c r="N363" s="2"/>
    </row>
    <row r="364" ht="15.75" customHeight="1">
      <c r="A364" s="1" t="s">
        <v>1052</v>
      </c>
      <c r="B364" s="1" t="s">
        <v>610</v>
      </c>
      <c r="C364" s="3" t="str">
        <f>HYPERLINK("http://world.tmall.com/item/26519380192.htm#detail?sku_properties=5919063:6536025","http://world.tmall.com/item/26519380192.htm#detail?sku_properties=5919063:6536025")</f>
        <v>http://world.tmall.com/item/26519380192.htm#detail?sku_properties=5919063:6536025</v>
      </c>
      <c r="D364" s="1" t="s">
        <v>1053</v>
      </c>
      <c r="E364" s="3" t="str">
        <f>HYPERLINK("https://s.taobao.com/search?q=%E5%9C%A3%E6%9F%AF%E7%91%9E%E4%BE%BF%E6%90%BA%E5%8C%85%E9%98%B2%E9%9C%87%E9%98%B2%E9%9B%A8%E7%AE%80%E7%BA%A6%E5%A4%A7%E6%96%B9&amp;js=1&amp;style=list&amp;stats_click=search_radio_all%3A1&amp;initiative_id=staobaoz_20151211&amp;ie=utf8","https://s.taobao.com/search?q=%E5%9C%A3%E6%9F%AF%E7%91%9E%E4%BE%BF%E6%90%BA%E5%8C%85%E9%98%B2%E9%9C%87%E9%98%B2%E9%9B%A8%E7%AE%80%E7%BA%A6%E5%A4%A7%E6%96%B9&amp;js=1&amp;style=list&amp;stats_click=search_radio_all%3A1&amp;initiative_id=staobaoz_20151211&amp;ie=utf8")</f>
        <v>https://s.taobao.com/search?q=%E5%9C%A3%E6%9F%AF%E7%91%9E%E4%BE%BF%E6%90%BA%E5%8C%85%E9%98%B2%E9%9C%87%E9%98%B2%E9%9B%A8%E7%AE%80%E7%BA%A6%E5%A4%A7%E6%96%B9&amp;js=1&amp;style=list&amp;stats_click=search_radio_all%3A1&amp;initiative_id=staobaoz_20151211&amp;ie=utf8</v>
      </c>
      <c r="F364" s="4">
        <v>0.0</v>
      </c>
      <c r="G364" s="4">
        <v>0.0</v>
      </c>
      <c r="H364" s="1" t="s">
        <v>1053</v>
      </c>
      <c r="I364" s="4">
        <v>1.0</v>
      </c>
      <c r="J364" s="16" t="s">
        <v>358</v>
      </c>
      <c r="K364" s="1" t="s">
        <v>1041</v>
      </c>
      <c r="L364" s="1" t="s">
        <v>47</v>
      </c>
      <c r="M364" s="2"/>
      <c r="N364" s="2"/>
    </row>
    <row r="365" ht="15.75" customHeight="1">
      <c r="A365" s="1" t="s">
        <v>1054</v>
      </c>
      <c r="B365" s="1" t="s">
        <v>610</v>
      </c>
      <c r="C365" s="3" t="str">
        <f>HYPERLINK("http://world.tmall.com/item/18049170006.htm#detail?sku_properties=5919063:6536025","http://world.tmall.com/item/18049170006.htm#detail?sku_properties=5919063:6536025")</f>
        <v>http://world.tmall.com/item/18049170006.htm#detail?sku_properties=5919063:6536025</v>
      </c>
      <c r="D365" s="1" t="s">
        <v>1055</v>
      </c>
      <c r="E365" s="3" t="str">
        <f>HYPERLINK("https://s.taobao.com/search?q=EOS%E5%B0%8F%E5%8C%85&amp;js=1&amp;style=list&amp;stats_click=search_radio_all%3A1&amp;initiative_id=staobaoz_20151211&amp;ie=utf8","https://s.taobao.com/search?q=EOS%E5%B0%8F%E5%8C%85&amp;js=1&amp;style=list&amp;stats_click=search_radio_all%3A1&amp;initiative_id=staobaoz_20151211&amp;ie=utf8")</f>
        <v>https://s.taobao.com/search?q=EOS%E5%B0%8F%E5%8C%85&amp;js=1&amp;style=list&amp;stats_click=search_radio_all%3A1&amp;initiative_id=staobaoz_20151211&amp;ie=utf8</v>
      </c>
      <c r="F365" s="4">
        <v>0.0</v>
      </c>
      <c r="G365" s="4">
        <v>0.0</v>
      </c>
      <c r="H365" s="1" t="s">
        <v>1056</v>
      </c>
      <c r="I365" s="4">
        <v>0.0</v>
      </c>
      <c r="J365" s="17">
        <v>50.0</v>
      </c>
      <c r="K365" s="1" t="s">
        <v>219</v>
      </c>
      <c r="L365" s="1" t="s">
        <v>287</v>
      </c>
      <c r="M365" s="2"/>
      <c r="N365" s="2"/>
    </row>
    <row r="366" ht="15.75" customHeight="1">
      <c r="A366" s="1" t="s">
        <v>1057</v>
      </c>
      <c r="B366" s="1" t="s">
        <v>610</v>
      </c>
      <c r="C366" s="3" t="str">
        <f>HYPERLINK("http://world.taobao.com/item/44881048637.htm#detail","http://world.taobao.com/item/44881048637.htm#detail")</f>
        <v>http://world.taobao.com/item/44881048637.htm#detail</v>
      </c>
      <c r="D366" s="1" t="s">
        <v>1058</v>
      </c>
      <c r="E366" s="3" t="str">
        <f>HYPERLINK("https://s.taobao.com/search?q=%E4%B9%90%E6%AD%A5%E6%91%84%E5%BD%B1%E5%8C%85&amp;js=1&amp;style=list&amp;stats_click=search_radio_all%3A1&amp;initiative_id=staobaoz_20151211&amp;ie=utf8&amp;cps=yes&amp;cat=50470004","https://s.taobao.com/search?q=%E4%B9%90%E6%AD%A5%E6%91%84%E5%BD%B1%E5%8C%85&amp;js=1&amp;style=list&amp;stats_click=search_radio_all%3A1&amp;initiative_id=staobaoz_20151211&amp;ie=utf8&amp;cps=yes&amp;cat=50470004")</f>
        <v>https://s.taobao.com/search?q=%E4%B9%90%E6%AD%A5%E6%91%84%E5%BD%B1%E5%8C%85&amp;js=1&amp;style=list&amp;stats_click=search_radio_all%3A1&amp;initiative_id=staobaoz_20151211&amp;ie=utf8&amp;cps=yes&amp;cat=50470004</v>
      </c>
      <c r="F366" s="4">
        <v>0.0</v>
      </c>
      <c r="G366" s="4">
        <v>0.0</v>
      </c>
      <c r="H366" s="1" t="s">
        <v>1058</v>
      </c>
      <c r="I366" s="4">
        <v>0.0</v>
      </c>
      <c r="J366" s="17">
        <v>150.0</v>
      </c>
      <c r="K366" s="1" t="s">
        <v>1059</v>
      </c>
      <c r="L366" s="2"/>
      <c r="M366" s="2"/>
      <c r="N366" s="2"/>
    </row>
    <row r="367" ht="15.75" customHeight="1">
      <c r="A367" s="1" t="s">
        <v>1060</v>
      </c>
      <c r="B367" s="1" t="s">
        <v>610</v>
      </c>
      <c r="C367" s="3" t="str">
        <f t="shared" ref="C367:C371" si="34"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367" s="1" t="s">
        <v>1061</v>
      </c>
      <c r="E367" s="3" t="str">
        <f>HYPERLINK("https://s.taobao.com/search?q=%E9%98%B2%E9%9B%A8%E5%8D%95%E8%82%A9%E6%91%84%E5%BD%B1%E5%8C%85&amp;js=1&amp;style=list&amp;stats_click=search_radio_all%3A1&amp;initiative_id=staobaoz_20151211&amp;ie=utf8&amp;cps=yes&amp;cat=50027118","https://s.taobao.com/search?q=%E9%98%B2%E9%9B%A8%E5%8D%95%E8%82%A9%E6%91%84%E5%BD%B1%E5%8C%85&amp;js=1&amp;style=list&amp;stats_click=search_radio_all%3A1&amp;initiative_id=staobaoz_20151211&amp;ie=utf8&amp;cps=yes&amp;cat=50027118")</f>
        <v>https://s.taobao.com/search?q=%E9%98%B2%E9%9B%A8%E5%8D%95%E8%82%A9%E6%91%84%E5%BD%B1%E5%8C%85&amp;js=1&amp;style=list&amp;stats_click=search_radio_all%3A1&amp;initiative_id=staobaoz_20151211&amp;ie=utf8&amp;cps=yes&amp;cat=50027118</v>
      </c>
      <c r="F367" s="4">
        <v>0.0</v>
      </c>
      <c r="G367" s="4">
        <v>0.0</v>
      </c>
      <c r="H367" s="1" t="s">
        <v>1061</v>
      </c>
      <c r="I367" s="4">
        <v>0.0</v>
      </c>
      <c r="J367" s="17">
        <v>150.0</v>
      </c>
      <c r="K367" s="2"/>
      <c r="L367" s="1" t="s">
        <v>223</v>
      </c>
      <c r="M367" s="2"/>
      <c r="N367" s="2"/>
    </row>
    <row r="368" ht="15.75" customHeight="1">
      <c r="A368" s="1" t="s">
        <v>1062</v>
      </c>
      <c r="B368" s="1" t="s">
        <v>610</v>
      </c>
      <c r="C368" s="3" t="str">
        <f t="shared" si="34"/>
        <v>http://world.tmall.com/item/20728727154.htm#detail?sku_properties=5919063:6536025</v>
      </c>
      <c r="D368" s="1" t="s">
        <v>1063</v>
      </c>
      <c r="E368" s="3" t="str">
        <f>HYPERLINK("https://s.taobao.com/search?q=%E7%82%AB%E5%BD%A9%E4%B8%89%E8%89%B2%E9%98%B2%E9%9C%87%E6%91%84%E5%BD%B1%E5%8C%85&amp;js=1&amp;style=list&amp;stats_click=search_radio_all%3A1&amp;initiative_id=staobaoz_20151211&amp;ie=utf8&amp;cps=yes&amp;cat=50008090","https://s.taobao.com/search?q=%E7%82%AB%E5%BD%A9%E4%B8%89%E8%89%B2%E9%98%B2%E9%9C%87%E6%91%84%E5%BD%B1%E5%8C%85&amp;js=1&amp;style=list&amp;stats_click=search_radio_all%3A1&amp;initiative_id=staobaoz_20151211&amp;ie=utf8&amp;cps=yes&amp;cat=50008090")</f>
        <v>https://s.taobao.com/search?q=%E7%82%AB%E5%BD%A9%E4%B8%89%E8%89%B2%E9%98%B2%E9%9C%87%E6%91%84%E5%BD%B1%E5%8C%85&amp;js=1&amp;style=list&amp;stats_click=search_radio_all%3A1&amp;initiative_id=staobaoz_20151211&amp;ie=utf8&amp;cps=yes&amp;cat=50008090</v>
      </c>
      <c r="F368" s="4">
        <v>0.0</v>
      </c>
      <c r="G368" s="4">
        <v>0.0</v>
      </c>
      <c r="H368" s="1" t="s">
        <v>1063</v>
      </c>
      <c r="I368" s="4">
        <v>1.0</v>
      </c>
      <c r="J368" s="16" t="s">
        <v>358</v>
      </c>
      <c r="K368" s="2"/>
      <c r="L368" s="1" t="s">
        <v>223</v>
      </c>
      <c r="M368" s="2"/>
      <c r="N368" s="2"/>
    </row>
    <row r="369" ht="15.75" customHeight="1">
      <c r="A369" s="1" t="s">
        <v>1064</v>
      </c>
      <c r="B369" s="1" t="s">
        <v>610</v>
      </c>
      <c r="C369" s="3" t="str">
        <f t="shared" si="34"/>
        <v>http://world.tmall.com/item/20728727154.htm#detail?sku_properties=5919063:6536025</v>
      </c>
      <c r="D369" s="1" t="s">
        <v>1065</v>
      </c>
      <c r="E369" s="3" t="str">
        <f>HYPERLINK("https://s.taobao.com/search?q=%E4%BD%B3%E8%83%BD%E8%90%8C%E8%90%8C%E6%80%AA%E5%8E%9F%E8%A3%85%E6%91%84%E5%BD%B1%E5%8C%85&amp;js=1&amp;style=list&amp;stats_click=search_radio_all%3A1&amp;initiative_id=staobaoz_20151211&amp;ie=utf8&amp;cps=yes&amp;cat=50008090","https://s.taobao.com/search?q=%E4%BD%B3%E8%83%BD%E8%90%8C%E8%90%8C%E6%80%AA%E5%8E%9F%E8%A3%85%E6%91%84%E5%BD%B1%E5%8C%85&amp;js=1&amp;style=list&amp;stats_click=search_radio_all%3A1&amp;initiative_id=staobaoz_20151211&amp;ie=utf8&amp;cps=yes&amp;cat=50008090")</f>
        <v>https://s.taobao.com/search?q=%E4%BD%B3%E8%83%BD%E8%90%8C%E8%90%8C%E6%80%AA%E5%8E%9F%E8%A3%85%E6%91%84%E5%BD%B1%E5%8C%85&amp;js=1&amp;style=list&amp;stats_click=search_radio_all%3A1&amp;initiative_id=staobaoz_20151211&amp;ie=utf8&amp;cps=yes&amp;cat=50008090</v>
      </c>
      <c r="F369" s="4">
        <v>0.0</v>
      </c>
      <c r="G369" s="4">
        <v>0.0</v>
      </c>
      <c r="H369" s="1" t="s">
        <v>1065</v>
      </c>
      <c r="I369" s="4">
        <v>0.0</v>
      </c>
      <c r="J369" s="17">
        <v>200.0</v>
      </c>
      <c r="K369" s="2"/>
      <c r="L369" s="1" t="s">
        <v>223</v>
      </c>
      <c r="M369" s="2"/>
      <c r="N369" s="2"/>
    </row>
    <row r="370" ht="15.75" customHeight="1">
      <c r="A370" s="1" t="s">
        <v>1066</v>
      </c>
      <c r="B370" s="1" t="s">
        <v>610</v>
      </c>
      <c r="C370" s="3" t="str">
        <f t="shared" si="34"/>
        <v>http://world.tmall.com/item/20728727154.htm#detail?sku_properties=5919063:6536025</v>
      </c>
      <c r="D370" s="1" t="s">
        <v>1067</v>
      </c>
      <c r="E370" s="3" t="str">
        <f>HYPERLINK("https://s.taobao.com/search?q=%E4%BD%B3%E8%83%BD%E5%8E%9F%E8%A3%85%E5%BD%A9%E8%89%B2%E6%91%84%E5%BD%B1%E5%8C%85&amp;js=1&amp;style=list&amp;stats_click=search_radio_all%3A1&amp;initiative_id=staobaoz_20151211&amp;ie=utf8","https://s.taobao.com/search?q=%E4%BD%B3%E8%83%BD%E5%8E%9F%E8%A3%85%E5%BD%A9%E8%89%B2%E6%91%84%E5%BD%B1%E5%8C%85&amp;js=1&amp;style=list&amp;stats_click=search_radio_all%3A1&amp;initiative_id=staobaoz_20151211&amp;ie=utf8")</f>
        <v>https://s.taobao.com/search?q=%E4%BD%B3%E8%83%BD%E5%8E%9F%E8%A3%85%E5%BD%A9%E8%89%B2%E6%91%84%E5%BD%B1%E5%8C%85&amp;js=1&amp;style=list&amp;stats_click=search_radio_all%3A1&amp;initiative_id=staobaoz_20151211&amp;ie=utf8</v>
      </c>
      <c r="F370" s="4">
        <v>0.0</v>
      </c>
      <c r="G370" s="4">
        <v>0.0</v>
      </c>
      <c r="H370" s="1" t="s">
        <v>1068</v>
      </c>
      <c r="I370" s="4">
        <v>0.0</v>
      </c>
      <c r="J370" s="17">
        <v>80.0</v>
      </c>
      <c r="K370" s="1" t="s">
        <v>219</v>
      </c>
      <c r="L370" s="1" t="s">
        <v>223</v>
      </c>
      <c r="M370" s="2"/>
      <c r="N370" s="2"/>
    </row>
    <row r="371" ht="15.75" customHeight="1">
      <c r="A371" s="1" t="s">
        <v>1069</v>
      </c>
      <c r="B371" s="1" t="s">
        <v>610</v>
      </c>
      <c r="C371" s="3" t="str">
        <f t="shared" si="34"/>
        <v>http://world.tmall.com/item/20728727154.htm#detail?sku_properties=5919063:6536025</v>
      </c>
      <c r="D371" s="1" t="s">
        <v>1070</v>
      </c>
      <c r="E371" s="3" t="str">
        <f>HYPERLINK("https://s.taobao.com/search?q=%E4%BD%B3%E8%83%BDEOS%E5%A4%9A%E5%8A%9F%E8%83%BD%E6%91%84%E5%BD%B1%E5%8C%85&amp;js=1&amp;style=list&amp;stats_click=search_radio_all%3A1&amp;initiative_id=staobaoz_20151211&amp;ie=utf8","https://s.taobao.com/search?q=%E4%BD%B3%E8%83%BDEOS%E5%A4%9A%E5%8A%9F%E8%83%BD%E6%91%84%E5%BD%B1%E5%8C%85&amp;js=1&amp;style=list&amp;stats_click=search_radio_all%3A1&amp;initiative_id=staobaoz_20151211&amp;ie=utf8")</f>
        <v>https://s.taobao.com/search?q=%E4%BD%B3%E8%83%BDEOS%E5%A4%9A%E5%8A%9F%E8%83%BD%E6%91%84%E5%BD%B1%E5%8C%85&amp;js=1&amp;style=list&amp;stats_click=search_radio_all%3A1&amp;initiative_id=staobaoz_20151211&amp;ie=utf8</v>
      </c>
      <c r="F371" s="4">
        <v>0.0</v>
      </c>
      <c r="G371" s="4">
        <v>0.0</v>
      </c>
      <c r="H371" s="1" t="s">
        <v>1070</v>
      </c>
      <c r="I371" s="4">
        <v>0.0</v>
      </c>
      <c r="J371" s="17">
        <v>100.0</v>
      </c>
      <c r="K371" s="1" t="s">
        <v>219</v>
      </c>
      <c r="L371" s="1" t="s">
        <v>223</v>
      </c>
      <c r="M371" s="2"/>
      <c r="N371" s="2"/>
    </row>
    <row r="372" ht="15.75" customHeight="1">
      <c r="A372" s="1" t="s">
        <v>1071</v>
      </c>
      <c r="B372" s="1" t="s">
        <v>610</v>
      </c>
      <c r="C372" s="3" t="str">
        <f>HYPERLINK("http://world.taobao.com/item/35674260254.htm#detail","http://world.taobao.com/item/35674260254.htm#detail")</f>
        <v>http://world.taobao.com/item/35674260254.htm#detail</v>
      </c>
      <c r="D372" s="1" t="s">
        <v>1072</v>
      </c>
      <c r="E372" s="3" t="str">
        <f>HYPERLINK("https://s.taobao.com/search?q=%E5%8D%95%E5%8F%8D%E4%B8%93%E7%94%A8%E5%A4%A7%E5%8F%B7%E7%9B%B8%E6%9C%BA%E5%8C%85&amp;js=1&amp;style=list&amp;stats_click=search_radio_all%3A1&amp;initiative_id=staobaoz_20151211&amp;ie=utf8","https://s.taobao.com/search?q=%E5%8D%95%E5%8F%8D%E4%B8%93%E7%94%A8%E5%A4%A7%E5%8F%B7%E7%9B%B8%E6%9C%BA%E5%8C%85&amp;js=1&amp;style=list&amp;stats_click=search_radio_all%3A1&amp;initiative_id=staobaoz_20151211&amp;ie=utf8")</f>
        <v>https://s.taobao.com/search?q=%E5%8D%95%E5%8F%8D%E4%B8%93%E7%94%A8%E5%A4%A7%E5%8F%B7%E7%9B%B8%E6%9C%BA%E5%8C%85&amp;js=1&amp;style=list&amp;stats_click=search_radio_all%3A1&amp;initiative_id=staobaoz_20151211&amp;ie=utf8</v>
      </c>
      <c r="F372" s="4">
        <v>0.0</v>
      </c>
      <c r="G372" s="4">
        <v>0.0</v>
      </c>
      <c r="H372" s="1" t="s">
        <v>1072</v>
      </c>
      <c r="I372" s="4">
        <v>0.0</v>
      </c>
      <c r="J372" s="17">
        <v>150.0</v>
      </c>
      <c r="K372" s="2"/>
      <c r="L372" s="1" t="s">
        <v>223</v>
      </c>
      <c r="M372" s="2"/>
      <c r="N372" s="2"/>
    </row>
    <row r="373" ht="15.75" customHeight="1">
      <c r="A373" s="1" t="s">
        <v>1073</v>
      </c>
      <c r="B373" s="1" t="s">
        <v>610</v>
      </c>
      <c r="C373" s="3" t="str">
        <f>HYPERLINK("http://world.taobao.com/item/523776961013.htm#detail","http://world.taobao.com/item/523776961013.htm#detail")</f>
        <v>http://world.taobao.com/item/523776961013.htm#detail</v>
      </c>
      <c r="D373" s="1" t="s">
        <v>1074</v>
      </c>
      <c r="E373" s="3" t="str">
        <f>HYPERLINK("https://s.taobao.com/search?q=%E5%8D%A1%E5%A1%9420DL%E7%9B%B8%E6%9C%BA%E5%8C%85&amp;js=1&amp;style=list&amp;stats_click=search_radio_all%3A1&amp;initiative_id=staobaoz_20151211&amp;ie=utf8","https://s.taobao.com/search?q=%E5%8D%A1%E5%A1%9420DL%E7%9B%B8%E6%9C%BA%E5%8C%85&amp;js=1&amp;style=list&amp;stats_click=search_radio_all%3A1&amp;initiative_id=staobaoz_20151211&amp;ie=utf8")</f>
        <v>https://s.taobao.com/search?q=%E5%8D%A1%E5%A1%9420DL%E7%9B%B8%E6%9C%BA%E5%8C%85&amp;js=1&amp;style=list&amp;stats_click=search_radio_all%3A1&amp;initiative_id=staobaoz_20151211&amp;ie=utf8</v>
      </c>
      <c r="F373" s="4">
        <v>0.0</v>
      </c>
      <c r="G373" s="4">
        <v>0.0</v>
      </c>
      <c r="H373" s="1" t="s">
        <v>1074</v>
      </c>
      <c r="I373" s="4">
        <v>1.0</v>
      </c>
      <c r="J373" s="16" t="s">
        <v>358</v>
      </c>
      <c r="K373" s="2"/>
      <c r="L373" s="1" t="s">
        <v>44</v>
      </c>
      <c r="M373" s="2"/>
      <c r="N373" s="2"/>
    </row>
    <row r="374" ht="15.75" customHeight="1">
      <c r="A374" s="1" t="s">
        <v>1075</v>
      </c>
      <c r="B374" s="1" t="s">
        <v>610</v>
      </c>
      <c r="C374" s="3" t="str">
        <f>HYPERLINK("http://world.taobao.com/item/23896264169.htm#detail","http://world.taobao.com/item/23896264169.htm#detail")</f>
        <v>http://world.taobao.com/item/23896264169.htm#detail</v>
      </c>
      <c r="D374" s="1" t="s">
        <v>1076</v>
      </c>
      <c r="E374" s="3" t="str">
        <f>HYPERLINK("https://s.taobao.com/search?q=%E4%B9%90%E6%91%84%E5%AE%9D%E9%98%B2%E9%9B%A8%E7%9B%B8%E6%9C%BA%E5%8C%85&amp;js=1&amp;style=list&amp;stats_click=search_radio_all%3A1&amp;initiative_id=staobaoz_20151211&amp;ie=utf8","https://s.taobao.com/search?q=%E4%B9%90%E6%91%84%E5%AE%9D%E9%98%B2%E9%9B%A8%E7%9B%B8%E6%9C%BA%E5%8C%85&amp;js=1&amp;style=list&amp;stats_click=search_radio_all%3A1&amp;initiative_id=staobaoz_20151211&amp;ie=utf8")</f>
        <v>https://s.taobao.com/search?q=%E4%B9%90%E6%91%84%E5%AE%9D%E9%98%B2%E9%9B%A8%E7%9B%B8%E6%9C%BA%E5%8C%85&amp;js=1&amp;style=list&amp;stats_click=search_radio_all%3A1&amp;initiative_id=staobaoz_20151211&amp;ie=utf8</v>
      </c>
      <c r="F374" s="4">
        <v>0.0</v>
      </c>
      <c r="G374" s="4">
        <v>0.0</v>
      </c>
      <c r="H374" s="1" t="s">
        <v>1076</v>
      </c>
      <c r="I374" s="4">
        <v>0.0</v>
      </c>
      <c r="J374" s="17">
        <v>500.0</v>
      </c>
      <c r="K374" s="1" t="s">
        <v>1077</v>
      </c>
      <c r="L374" s="1" t="s">
        <v>223</v>
      </c>
      <c r="M374" s="2"/>
      <c r="N374" s="2"/>
    </row>
    <row r="375" ht="15.75" customHeight="1">
      <c r="A375" s="1" t="s">
        <v>1078</v>
      </c>
      <c r="B375" s="1" t="s">
        <v>610</v>
      </c>
      <c r="C375" s="3" t="str">
        <f>HYPERLINK("http://world.taobao.com/item/23969324559.htm#detail","http://world.taobao.com/item/23969324559.htm#detail")</f>
        <v>http://world.taobao.com/item/23969324559.htm#detail</v>
      </c>
      <c r="D375" s="1" t="s">
        <v>1079</v>
      </c>
      <c r="E375" s="3" t="str">
        <f>HYPERLINK("https://s.taobao.com/search?q=%E4%BD%B3%E8%83%BDEOS%E5%8D%87%E7%BA%A7%E7%89%88%E5%8D%95%E5%8F%8D%E5%8C%85+%E5%B8%A6%E9%98%B2%E9%9B%A8%E7%BD%A9+1%E6%9C%BA2%E9%95%9C%E5%A4%B4%E9%97%AA%E5%85%89%E7%81%AF&amp;js=1&amp;style=list&amp;stats_click=search_radio_all%3A1&amp;initiative_id=staobaoz_20151211&amp;ie=utf8","https://s.taobao.com/search?q=%E4%BD%B3%E8%83%BDEOS%E5%8D%87%E7%BA%A7%E7%89%88%E5%8D%95%E5%8F%8D%E5%8C%85+%E5%B8%A6%E9%98%B2%E9%9B%A8%E7%BD%A9+1%E6%9C%BA2%E9%95%9C%E5%A4%B4%E9%97%AA%E5%85%89%E7%81%AF&amp;js=1&amp;style=list&amp;stats_click=search_radio_all%3A1&amp;initiative_id=staobaoz_20151211&amp;ie=utf8")</f>
        <v>https://s.taobao.com/search?q=%E4%BD%B3%E8%83%BDEOS%E5%8D%87%E7%BA%A7%E7%89%88%E5%8D%95%E5%8F%8D%E5%8C%85+%E5%B8%A6%E9%98%B2%E9%9B%A8%E7%BD%A9+1%E6%9C%BA2%E9%95%9C%E5%A4%B4%E9%97%AA%E5%85%89%E7%81%AF&amp;js=1&amp;style=list&amp;stats_click=search_radio_all%3A1&amp;initiative_id=staobaoz_20151211&amp;ie=utf8</v>
      </c>
      <c r="F375" s="4">
        <v>0.0</v>
      </c>
      <c r="G375" s="4">
        <v>0.0</v>
      </c>
      <c r="H375" s="1" t="s">
        <v>994</v>
      </c>
      <c r="I375" s="4">
        <v>0.0</v>
      </c>
      <c r="J375" s="17">
        <v>50.0</v>
      </c>
      <c r="K375" s="1" t="s">
        <v>219</v>
      </c>
      <c r="L375" s="1" t="s">
        <v>62</v>
      </c>
      <c r="M375" s="2"/>
      <c r="N375" s="2"/>
    </row>
    <row r="376" ht="15.75" customHeight="1">
      <c r="A376" s="1" t="s">
        <v>1080</v>
      </c>
      <c r="B376" s="1" t="s">
        <v>610</v>
      </c>
      <c r="C376" s="3" t="str">
        <f t="shared" ref="C376:C377" si="35">HYPERLINK("http://world.taobao.com/item/41802068265.htm#detail","http://world.taobao.com/item/41802068265.htm#detail")</f>
        <v>http://world.taobao.com/item/41802068265.htm#detail</v>
      </c>
      <c r="D376" s="1" t="s">
        <v>1081</v>
      </c>
      <c r="E376" s="3" t="str">
        <f>HYPERLINK("https://s.taobao.com/search?q=%E6%97%B6%E5%B0%9A%E6%96%9C%E8%B7%A8%E7%9B%B8%E6%9C%BA%E5%8C%85&amp;js=1&amp;style=list&amp;stats_click=search_radio_all%3A1&amp;initiative_id=staobaoz_20151211&amp;ie=utf8","https://s.taobao.com/search?q=%E6%97%B6%E5%B0%9A%E6%96%9C%E8%B7%A8%E7%9B%B8%E6%9C%BA%E5%8C%85&amp;js=1&amp;style=list&amp;stats_click=search_radio_all%3A1&amp;initiative_id=staobaoz_20151211&amp;ie=utf8")</f>
        <v>https://s.taobao.com/search?q=%E6%97%B6%E5%B0%9A%E6%96%9C%E8%B7%A8%E7%9B%B8%E6%9C%BA%E5%8C%85&amp;js=1&amp;style=list&amp;stats_click=search_radio_all%3A1&amp;initiative_id=staobaoz_20151211&amp;ie=utf8</v>
      </c>
      <c r="F376" s="4">
        <v>0.0</v>
      </c>
      <c r="G376" s="4">
        <v>0.0</v>
      </c>
      <c r="H376" s="1" t="s">
        <v>1082</v>
      </c>
      <c r="I376" s="4">
        <v>0.0</v>
      </c>
      <c r="J376" s="17">
        <v>120.0</v>
      </c>
      <c r="K376" s="1" t="s">
        <v>31</v>
      </c>
      <c r="L376" s="1" t="s">
        <v>382</v>
      </c>
      <c r="M376" s="2"/>
      <c r="N376" s="2"/>
    </row>
    <row r="377" ht="15.75" customHeight="1">
      <c r="A377" s="1" t="s">
        <v>1083</v>
      </c>
      <c r="B377" s="1" t="s">
        <v>610</v>
      </c>
      <c r="C377" s="3" t="str">
        <f t="shared" si="35"/>
        <v>http://world.taobao.com/item/41802068265.htm#detail</v>
      </c>
      <c r="D377" s="1" t="s">
        <v>1084</v>
      </c>
      <c r="E377" s="3" t="str">
        <f>HYPERLINK("https://s.taobao.com/search?q=%E4%B8%89%E8%A7%92%E7%9B%B8%E6%9C%BA%E5%8C%85&amp;js=1&amp;style=list&amp;stats_click=search_radio_all%3A1&amp;initiative_id=staobaoz_20151211&amp;ie=utf8","https://s.taobao.com/search?q=%E4%B8%89%E8%A7%92%E7%9B%B8%E6%9C%BA%E5%8C%85&amp;js=1&amp;style=list&amp;stats_click=search_radio_all%3A1&amp;initiative_id=staobaoz_20151211&amp;ie=utf8")</f>
        <v>https://s.taobao.com/search?q=%E4%B8%89%E8%A7%92%E7%9B%B8%E6%9C%BA%E5%8C%85&amp;js=1&amp;style=list&amp;stats_click=search_radio_all%3A1&amp;initiative_id=staobaoz_20151211&amp;ie=utf8</v>
      </c>
      <c r="F377" s="4">
        <v>0.0</v>
      </c>
      <c r="G377" s="4">
        <v>0.0</v>
      </c>
      <c r="H377" s="1" t="s">
        <v>1084</v>
      </c>
      <c r="I377" s="4">
        <v>0.0</v>
      </c>
      <c r="J377" s="17">
        <v>80.0</v>
      </c>
      <c r="K377" s="1" t="s">
        <v>31</v>
      </c>
      <c r="L377" s="1" t="s">
        <v>382</v>
      </c>
      <c r="M377" s="2"/>
      <c r="N377" s="2"/>
    </row>
    <row r="378" ht="15.75" customHeight="1">
      <c r="A378" s="1" t="s">
        <v>1085</v>
      </c>
      <c r="B378" s="1" t="s">
        <v>610</v>
      </c>
      <c r="C378" s="3" t="str">
        <f>HYPERLINK("https://detail.tmall.com/item.htm?spm=a1z10.5-b.w4011-11731726517.91.6phQ9D&amp;id=44862924994&amp;rn=a68d17c1869d30ad6ce6a9c102d72f39&amp;abbucket=15&amp;sku_properties=5919063:6536025","https://detail.tmall.com/item.htm?spm=a1z10.5-b.w4011-11731726517.91.6phQ9D&amp;id=44862924994&amp;rn=a68d17c1869d30ad6ce6a9c102d72f39&amp;abbucket=15&amp;sku_properties=5919063:6536025")</f>
        <v>https://detail.tmall.com/item.htm?spm=a1z10.5-b.w4011-11731726517.91.6phQ9D&amp;id=44862924994&amp;rn=a68d17c1869d30ad6ce6a9c102d72f39&amp;abbucket=15&amp;sku_properties=5919063:6536025</v>
      </c>
      <c r="D378" s="1" t="s">
        <v>1086</v>
      </c>
      <c r="E378" s="19" t="str">
        <f>HYPERLINK("https://s.taobao.com/search?q=MAICHAI%E5%8D%95%E5%8F%8D%E7%9B%B8%E6%9C%BA%E5%8C%85&amp;imgfile=&amp;js=1&amp;stats_click=search_radio_all%3A1&amp;initiative_id=staobaoz_20151213&amp;ie=utf8","https://s.taobao.com/search?q=MAICHAI%E5%8D%95%E5%8F%8D%E7%9B%B8%E6%9C%BA%E5%8C%85&amp;imgfile=&amp;js=1&amp;stats_click=search_radio_all%3A1&amp;initiative_id=staobaoz_20151213&amp;ie=utf8")</f>
        <v>https://s.taobao.com/search?q=MAICHAI%E5%8D%95%E5%8F%8D%E7%9B%B8%E6%9C%BA%E5%8C%85&amp;imgfile=&amp;js=1&amp;stats_click=search_radio_all%3A1&amp;initiative_id=staobaoz_20151213&amp;ie=utf8</v>
      </c>
      <c r="F378" s="4">
        <v>0.0</v>
      </c>
      <c r="G378" s="4">
        <v>0.0</v>
      </c>
      <c r="H378" s="1" t="s">
        <v>1086</v>
      </c>
      <c r="I378" s="4">
        <v>1.0</v>
      </c>
      <c r="J378" s="17">
        <v>160.0</v>
      </c>
      <c r="K378" s="2"/>
      <c r="L378" s="2"/>
      <c r="M378" s="2"/>
      <c r="N378" s="2"/>
    </row>
    <row r="379" ht="15.75" customHeight="1">
      <c r="A379" s="1" t="s">
        <v>1087</v>
      </c>
      <c r="B379" s="1" t="s">
        <v>610</v>
      </c>
      <c r="C379" s="3" t="str">
        <f>HYPERLINK("https://item.taobao.com/item.htm?spm=a1z10.1-c.w8506320-11310604069.10.DSntkh&amp;id=44838858009","https://item.taobao.com/item.htm?spm=a1z10.1-c.w8506320-11310604069.10.DSntkh&amp;id=44838858009")</f>
        <v>https://item.taobao.com/item.htm?spm=a1z10.1-c.w8506320-11310604069.10.DSntkh&amp;id=44838858009</v>
      </c>
      <c r="D379" s="1" t="s">
        <v>1088</v>
      </c>
      <c r="E379" s="19" t="str">
        <f>HYPERLINK("https://s.taobao.com/search?q=%E7%91%9E%E5%A3%AB%E5%86%9B%E5%88%80%E5%8C%85&amp;imgfile=&amp;js=1&amp;stats_click=search_radio_all%3A1&amp;initiative_id=staobaoz_20151213&amp;ie=utf8","https://s.taobao.com/search?q=%E7%91%9E%E5%A3%AB%E5%86%9B%E5%88%80%E5%8C%85&amp;imgfile=&amp;js=1&amp;stats_click=search_radio_all%3A1&amp;initiative_id=staobaoz_20151213&amp;ie=utf8")</f>
        <v>https://s.taobao.com/search?q=%E7%91%9E%E5%A3%AB%E5%86%9B%E5%88%80%E5%8C%85&amp;imgfile=&amp;js=1&amp;stats_click=search_radio_all%3A1&amp;initiative_id=staobaoz_20151213&amp;ie=utf8</v>
      </c>
      <c r="F379" s="4">
        <v>0.0</v>
      </c>
      <c r="G379" s="4">
        <v>0.0</v>
      </c>
      <c r="H379" s="1" t="s">
        <v>1088</v>
      </c>
      <c r="I379" s="4">
        <v>0.0</v>
      </c>
      <c r="J379" s="17">
        <v>125.0</v>
      </c>
      <c r="K379" s="2"/>
      <c r="L379" s="2"/>
      <c r="M379" s="2"/>
      <c r="N379" s="2"/>
    </row>
    <row r="380" ht="15.75" customHeight="1">
      <c r="A380" s="1" t="s">
        <v>1089</v>
      </c>
      <c r="B380" s="1" t="s">
        <v>610</v>
      </c>
      <c r="C380" s="3" t="str">
        <f>HYPERLINK("https://item.taobao.com/item.htm?spm=a230r.1.14.53.57ZLrH&amp;id=522606643900&amp;ns=1&amp;abbucket=135","https://item.taobao.com/item.htm?spm=a230r.1.14.53.57ZLrH&amp;id=522606643900&amp;ns=1&amp;abbucket=135")</f>
        <v>https://item.taobao.com/item.htm?spm=a230r.1.14.53.57ZLrH&amp;id=522606643900&amp;ns=1&amp;abbucket=135</v>
      </c>
      <c r="D380" s="1" t="s">
        <v>1090</v>
      </c>
      <c r="E380" s="19" t="str">
        <f>HYPERLINK("https://s.taobao.com/search?q=%E4%BD%B3%E8%83%BD%E5%8D%A1%E5%A1%94%E5%8D%95%E5%8F%8D%E5%8C%85&amp;imgfile=&amp;js=1&amp;stats_click=search_radio_all%3A1&amp;initiative_id=staobaoz_20151213&amp;ie=utf8","https://s.taobao.com/search?q=%E4%BD%B3%E8%83%BD%E5%8D%A1%E5%A1%94%E5%8D%95%E5%8F%8D%E5%8C%85&amp;imgfile=&amp;js=1&amp;stats_click=search_radio_all%3A1&amp;initiative_id=staobaoz_20151213&amp;ie=utf8")</f>
        <v>https://s.taobao.com/search?q=%E4%BD%B3%E8%83%BD%E5%8D%A1%E5%A1%94%E5%8D%95%E5%8F%8D%E5%8C%85&amp;imgfile=&amp;js=1&amp;stats_click=search_radio_all%3A1&amp;initiative_id=staobaoz_20151213&amp;ie=utf8</v>
      </c>
      <c r="F380" s="4">
        <v>0.0</v>
      </c>
      <c r="G380" s="4">
        <v>0.0</v>
      </c>
      <c r="H380" s="1" t="s">
        <v>1090</v>
      </c>
      <c r="I380" s="4">
        <v>0.0</v>
      </c>
      <c r="J380" s="17">
        <v>120.0</v>
      </c>
      <c r="K380" s="2"/>
      <c r="L380" s="2"/>
      <c r="M380" s="2"/>
      <c r="N380" s="2"/>
    </row>
    <row r="381" ht="15.75" customHeight="1">
      <c r="A381" s="1" t="s">
        <v>1091</v>
      </c>
      <c r="B381" s="1" t="s">
        <v>610</v>
      </c>
      <c r="C381" s="3" t="str">
        <f>HYPERLINK("http://world.tmall.com/item/36982442137.htm#detail?sku_properties=5919063:6536053","http://world.tmall.com/item/36982442137.htm#detail?sku_properties=5919063:6536053")</f>
        <v>http://world.tmall.com/item/36982442137.htm#detail?sku_properties=5919063:6536053</v>
      </c>
      <c r="D381" s="1" t="s">
        <v>1092</v>
      </c>
      <c r="E381" s="1" t="s">
        <v>1093</v>
      </c>
      <c r="F381" s="4">
        <v>0.0</v>
      </c>
      <c r="G381" s="4">
        <v>0.0</v>
      </c>
      <c r="H381" s="1" t="s">
        <v>1092</v>
      </c>
      <c r="I381" s="4">
        <v>1.0</v>
      </c>
      <c r="J381" s="16" t="s">
        <v>358</v>
      </c>
      <c r="K381" s="2"/>
      <c r="L381" s="2"/>
      <c r="M381" s="2"/>
      <c r="N381" s="2"/>
    </row>
    <row r="382" ht="15.75" customHeight="1">
      <c r="A382" s="1" t="s">
        <v>1094</v>
      </c>
      <c r="B382" s="1" t="s">
        <v>610</v>
      </c>
      <c r="C382" s="3" t="str">
        <f>HYPERLINK("http://world.taobao.com/item/44331296085.htm#detail","http://world.taobao.com/item/44331296085.htm#detail")</f>
        <v>http://world.taobao.com/item/44331296085.htm#detail</v>
      </c>
      <c r="D382" s="1" t="s">
        <v>1095</v>
      </c>
      <c r="E382" s="18" t="str">
        <f>HYPERLINK("https://s.taobao.com/search?q=JEEP+%E7%9B%B8%E6%9C%BA%E5%8C%85&amp;imgfile=&amp;js=1&amp;stats_click=search_radio_all%3A1&amp;initiative_id=staobaoz_20151213&amp;ie=utf8","https://s.taobao.com/search?q=JEEP+%E7%9B%B8%E6%9C%BA%E5%8C%85&amp;imgfile=&amp;js=1&amp;stats_click=search_radio_all%3A1&amp;initiative_id=staobaoz_20151213&amp;ie=utf8")</f>
        <v>https://s.taobao.com/search?q=JEEP+%E7%9B%B8%E6%9C%BA%E5%8C%85&amp;imgfile=&amp;js=1&amp;stats_click=search_radio_all%3A1&amp;initiative_id=staobaoz_20151213&amp;ie=utf8</v>
      </c>
      <c r="F382" s="4">
        <v>0.0</v>
      </c>
      <c r="G382" s="4">
        <v>0.0</v>
      </c>
      <c r="H382" s="1" t="s">
        <v>1096</v>
      </c>
      <c r="I382" s="4">
        <v>0.0</v>
      </c>
      <c r="J382" s="17">
        <v>180.0</v>
      </c>
      <c r="K382" s="2"/>
      <c r="L382" s="2"/>
      <c r="M382" s="2"/>
      <c r="N382" s="2"/>
    </row>
    <row r="383" ht="15.75" customHeight="1">
      <c r="A383" s="1" t="s">
        <v>1097</v>
      </c>
      <c r="B383" s="1" t="s">
        <v>610</v>
      </c>
      <c r="C383" s="3" t="str">
        <f>HYPERLINK("http://world.taobao.com/item/36574928690.htm#detail","http://world.taobao.com/item/36574928690.htm#detail")</f>
        <v>http://world.taobao.com/item/36574928690.htm#detail</v>
      </c>
      <c r="D383" s="1" t="s">
        <v>1098</v>
      </c>
      <c r="E383" s="18" t="str">
        <f>HYPERLINK("https://s.taobao.com/search?q=%E5%8D%95%E5%8F%8D+%E7%9B%B8%E6%9C%BA%E5%8C%85+%E4%B8%80%E6%9C%BA+%E4%B8%A4%E9%95%9C&amp;imgfile=&amp;js=1&amp;stats_click=search_radio_all%3A1&amp;initiative_id=staobaoz_20151213&amp;ie=utf8","https://s.taobao.com/search?q=%E5%8D%95%E5%8F%8D+%E7%9B%B8%E6%9C%BA%E5%8C%85+%E4%B8%80%E6%9C%BA+%E4%B8%A4%E9%95%9C&amp;imgfile=&amp;js=1&amp;stats_click=search_radio_all%3A1&amp;initiative_id=staobaoz_20151213&amp;ie=utf8")</f>
        <v>https://s.taobao.com/search?q=%E5%8D%95%E5%8F%8D+%E7%9B%B8%E6%9C%BA%E5%8C%85+%E4%B8%80%E6%9C%BA+%E4%B8%A4%E9%95%9C&amp;imgfile=&amp;js=1&amp;stats_click=search_radio_all%3A1&amp;initiative_id=staobaoz_20151213&amp;ie=utf8</v>
      </c>
      <c r="F383" s="4">
        <v>0.0</v>
      </c>
      <c r="G383" s="4">
        <v>0.0</v>
      </c>
      <c r="H383" s="1" t="s">
        <v>1099</v>
      </c>
      <c r="I383" s="4">
        <v>0.0</v>
      </c>
      <c r="J383" s="17">
        <v>300.0</v>
      </c>
      <c r="K383" s="2"/>
      <c r="L383" s="2"/>
      <c r="M383" s="2"/>
      <c r="N383" s="2"/>
    </row>
    <row r="384" ht="15.75" customHeight="1">
      <c r="A384" s="10" t="s">
        <v>1100</v>
      </c>
      <c r="B384" s="10" t="s">
        <v>610</v>
      </c>
      <c r="C384" s="11"/>
      <c r="D384" s="12" t="s">
        <v>1101</v>
      </c>
      <c r="E384" s="32"/>
      <c r="F384" s="13"/>
      <c r="G384" s="13"/>
      <c r="H384" s="10"/>
      <c r="I384" s="13"/>
      <c r="J384" s="33"/>
      <c r="K384" s="14"/>
      <c r="L384" s="14"/>
      <c r="M384" s="14"/>
      <c r="N384" s="14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" t="s">
        <v>1102</v>
      </c>
      <c r="B385" s="1" t="s">
        <v>1103</v>
      </c>
      <c r="C385" s="3" t="str">
        <f>HYPERLINK("http://world.taobao.com/item/42468840454.htm#detail","http://world.taobao.com/item/42468840454.htm#detail")</f>
        <v>http://world.taobao.com/item/42468840454.htm#detail</v>
      </c>
      <c r="D385" s="1" t="s">
        <v>1104</v>
      </c>
      <c r="E385" s="3" t="str">
        <f>HYPERLINK("https://s.taobao.com/search?q=HDMI%E6%95%B0%E7%A0%81%E9%AB%98%E6%B8%85%E7%BA%BF&amp;js=1&amp;style=list&amp;stats_click=search_radio_all%3A1&amp;initiative_id=staobaoz_20151211&amp;ie=utf8","https://s.taobao.com/search?q=HDMI%E6%95%B0%E7%A0%81%E9%AB%98%E6%B8%85%E7%BA%BF&amp;js=1&amp;style=list&amp;stats_click=search_radio_all%3A1&amp;initiative_id=staobaoz_20151211&amp;ie=utf8")</f>
        <v>https://s.taobao.com/search?q=HDMI%E6%95%B0%E7%A0%81%E9%AB%98%E6%B8%85%E7%BA%BF&amp;js=1&amp;style=list&amp;stats_click=search_radio_all%3A1&amp;initiative_id=staobaoz_20151211&amp;ie=utf8</v>
      </c>
      <c r="F385" s="4">
        <v>0.0</v>
      </c>
      <c r="G385" s="4">
        <v>0.0</v>
      </c>
      <c r="H385" s="1" t="s">
        <v>1104</v>
      </c>
      <c r="I385" s="4">
        <v>0.0</v>
      </c>
      <c r="J385" s="17">
        <v>10.0</v>
      </c>
      <c r="K385" s="1" t="s">
        <v>31</v>
      </c>
      <c r="L385" s="1" t="s">
        <v>47</v>
      </c>
      <c r="M385" s="2"/>
      <c r="N385" s="2"/>
    </row>
    <row r="386" ht="15.75" customHeight="1">
      <c r="A386" s="1" t="s">
        <v>1105</v>
      </c>
      <c r="B386" s="1" t="s">
        <v>1103</v>
      </c>
      <c r="C386" s="3" t="str">
        <f>HYPERLINK("https://detail.tmall.com/item.htm?spm=a230r.1.14.15.57ZLrH&amp;id=44848285990&amp;cm_id=140105335569ed55e27b&amp;abbucket=5&amp;skuId=82840486708","https://detail.tmall.com/item.htm?spm=a230r.1.14.15.57ZLrH&amp;id=44848285990&amp;cm_id=140105335569ed55e27b&amp;abbucket=5&amp;skuId=82840486708")</f>
        <v>https://detail.tmall.com/item.htm?spm=a230r.1.14.15.57ZLrH&amp;id=44848285990&amp;cm_id=140105335569ed55e27b&amp;abbucket=5&amp;skuId=82840486708</v>
      </c>
      <c r="D386" s="1" t="s">
        <v>1106</v>
      </c>
      <c r="E386" s="3" t="str">
        <f>HYPERLINK("https://s.taobao.com/search?q=USB%E6%8E%A5%E5%8F%A3%E8%BF%9E%E6%8E%A5%E7%94%B5%E7%BC%86IFC%EF%BC%8D130U&amp;js=1&amp;style=list&amp;stats_click=search_radio_all%3A1&amp;initiative_id=staobaoz_20151211&amp;ie=utf8","https://s.taobao.com/search?q=USB%E6%8E%A5%E5%8F%A3%E8%BF%9E%E6%8E%A5%E7%94%B5%E7%BC%86IFC%EF%BC%8D130U&amp;js=1&amp;style=list&amp;stats_click=search_radio_all%3A1&amp;initiative_id=staobaoz_20151211&amp;ie=utf8")</f>
        <v>https://s.taobao.com/search?q=USB%E6%8E%A5%E5%8F%A3%E8%BF%9E%E6%8E%A5%E7%94%B5%E7%BC%86IFC%EF%BC%8D130U&amp;js=1&amp;style=list&amp;stats_click=search_radio_all%3A1&amp;initiative_id=staobaoz_20151211&amp;ie=utf8</v>
      </c>
      <c r="F386" s="4">
        <v>0.0</v>
      </c>
      <c r="G386" s="4">
        <v>0.0</v>
      </c>
      <c r="H386" s="1" t="s">
        <v>1107</v>
      </c>
      <c r="I386" s="4">
        <v>1.0</v>
      </c>
      <c r="J386" s="17">
        <v>15.0</v>
      </c>
      <c r="K386" s="2"/>
      <c r="L386" s="1" t="s">
        <v>18</v>
      </c>
      <c r="M386" s="2"/>
      <c r="N386" s="2"/>
    </row>
    <row r="387" ht="15.75" customHeight="1">
      <c r="A387" s="1" t="s">
        <v>1108</v>
      </c>
      <c r="B387" s="1" t="s">
        <v>1103</v>
      </c>
      <c r="C387" s="3" t="str">
        <f>HYPERLINK("https://item.taobao.com/item.htm?spm=a230r.1.14.49.rC1TEB&amp;id=43474381580&amp;ns=1&amp;abbucket=11","https://item.taobao.com/item.htm?spm=a230r.1.14.49.rC1TEB&amp;id=43474381580&amp;ns=1&amp;abbucket=11")</f>
        <v>https://item.taobao.com/item.htm?spm=a230r.1.14.49.rC1TEB&amp;id=43474381580&amp;ns=1&amp;abbucket=11</v>
      </c>
      <c r="D387" s="1" t="s">
        <v>1109</v>
      </c>
      <c r="E387" s="3" t="str">
        <f>HYPERLINK("https://s.taobao.com/search?q=USB%E6%8E%A5%E5%8F%A3%E8%BF%9E%E6%8E%A5%E7%BA%BF&amp;js=1&amp;style=list&amp;stats_click=search_radio_all%3A1&amp;initiative_id=staobaoz_20151211&amp;ie=utf8","https://s.taobao.com/search?q=USB%E6%8E%A5%E5%8F%A3%E8%BF%9E%E6%8E%A5%E7%BA%BF&amp;js=1&amp;style=list&amp;stats_click=search_radio_all%3A1&amp;initiative_id=staobaoz_20151211&amp;ie=utf8")</f>
        <v>https://s.taobao.com/search?q=USB%E6%8E%A5%E5%8F%A3%E8%BF%9E%E6%8E%A5%E7%BA%BF&amp;js=1&amp;style=list&amp;stats_click=search_radio_all%3A1&amp;initiative_id=staobaoz_20151211&amp;ie=utf8</v>
      </c>
      <c r="F387" s="4">
        <v>0.0</v>
      </c>
      <c r="G387" s="4">
        <v>0.0</v>
      </c>
      <c r="H387" s="1" t="s">
        <v>1110</v>
      </c>
      <c r="I387" s="4">
        <v>0.0</v>
      </c>
      <c r="J387" s="17">
        <v>15.0</v>
      </c>
      <c r="K387" s="1" t="s">
        <v>21</v>
      </c>
      <c r="L387" s="1" t="s">
        <v>22</v>
      </c>
      <c r="M387" s="2"/>
      <c r="N387" s="2"/>
    </row>
    <row r="388" ht="15.75" customHeight="1">
      <c r="A388" s="1" t="s">
        <v>1111</v>
      </c>
      <c r="B388" s="1" t="s">
        <v>1103</v>
      </c>
      <c r="C388" s="3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388" s="1" t="s">
        <v>1112</v>
      </c>
      <c r="E388" s="3" t="str">
        <f>HYPERLINK("https://s.taobao.com/search?q=AV%E7%BA%BF&amp;js=1&amp;style=list&amp;stats_click=search_radio_all%3A1&amp;initiative_id=staobaoz_20151211&amp;ie=utf8","https://s.taobao.com/search?q=AV%E7%BA%BF&amp;js=1&amp;style=list&amp;stats_click=search_radio_all%3A1&amp;initiative_id=staobaoz_20151211&amp;ie=utf8")</f>
        <v>https://s.taobao.com/search?q=AV%E7%BA%BF&amp;js=1&amp;style=list&amp;stats_click=search_radio_all%3A1&amp;initiative_id=staobaoz_20151211&amp;ie=utf8</v>
      </c>
      <c r="F388" s="4">
        <v>0.0</v>
      </c>
      <c r="G388" s="4">
        <v>0.0</v>
      </c>
      <c r="H388" s="1" t="s">
        <v>1112</v>
      </c>
      <c r="I388" s="4">
        <v>0.0</v>
      </c>
      <c r="J388" s="17">
        <v>10.0</v>
      </c>
      <c r="K388" s="2"/>
      <c r="L388" s="1" t="s">
        <v>468</v>
      </c>
      <c r="N388" s="2"/>
    </row>
    <row r="389" ht="15.75" customHeight="1">
      <c r="A389" s="1" t="s">
        <v>1113</v>
      </c>
      <c r="B389" s="1" t="s">
        <v>1103</v>
      </c>
      <c r="C389" s="3" t="str">
        <f>HYPERLINK("https://item.taobao.com/item.htm?spm=a230r.1.14.53.57ZLrH&amp;id=522606643900&amp;ns=1&amp;abbucket=19","https://item.taobao.com/item.htm?spm=a230r.1.14.53.57ZLrH&amp;id=522606643900&amp;ns=1&amp;abbucket=19")</f>
        <v>https://item.taobao.com/item.htm?spm=a230r.1.14.53.57ZLrH&amp;id=522606643900&amp;ns=1&amp;abbucket=19</v>
      </c>
      <c r="D389" s="1" t="s">
        <v>1114</v>
      </c>
      <c r="E389" s="3" t="str">
        <f t="shared" ref="E389:E390" si="36">HYPERLINK("https://s.taobao.com/search?q=%E4%BD%B3%E8%83%BD%E5%BF%AB%E9%97%A8%E7%BA%BF&amp;js=1&amp;style=list&amp;stats_click=search_radio_all%3A1&amp;initiative_id=staobaoz_20151211&amp;ie=utf8","https://s.taobao.com/search?q=%E4%BD%B3%E8%83%BD%E5%BF%AB%E9%97%A8%E7%BA%BF&amp;js=1&amp;style=list&amp;stats_click=search_radio_all%3A1&amp;initiative_id=staobaoz_20151211&amp;ie=utf8")</f>
        <v>https://s.taobao.com/search?q=%E4%BD%B3%E8%83%BD%E5%BF%AB%E9%97%A8%E7%BA%BF&amp;js=1&amp;style=list&amp;stats_click=search_radio_all%3A1&amp;initiative_id=staobaoz_20151211&amp;ie=utf8</v>
      </c>
      <c r="F389" s="4">
        <v>0.0</v>
      </c>
      <c r="G389" s="4">
        <v>0.0</v>
      </c>
      <c r="H389" s="1" t="s">
        <v>1114</v>
      </c>
      <c r="I389" s="4">
        <v>0.0</v>
      </c>
      <c r="J389" s="17">
        <v>80.0</v>
      </c>
      <c r="K389" s="1" t="s">
        <v>219</v>
      </c>
      <c r="L389" s="2"/>
      <c r="M389" s="2"/>
      <c r="N389" s="2"/>
    </row>
    <row r="390" ht="15.75" customHeight="1">
      <c r="A390" s="1" t="s">
        <v>1115</v>
      </c>
      <c r="B390" s="1" t="s">
        <v>1103</v>
      </c>
      <c r="C390" s="3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390" s="1" t="s">
        <v>1116</v>
      </c>
      <c r="E390" s="3" t="str">
        <f t="shared" si="36"/>
        <v>https://s.taobao.com/search?q=%E4%BD%B3%E8%83%BD%E5%BF%AB%E9%97%A8%E7%BA%BF&amp;js=1&amp;style=list&amp;stats_click=search_radio_all%3A1&amp;initiative_id=staobaoz_20151211&amp;ie=utf8</v>
      </c>
      <c r="F390" s="4">
        <v>0.0</v>
      </c>
      <c r="G390" s="4">
        <v>0.0</v>
      </c>
      <c r="H390" s="1" t="s">
        <v>1114</v>
      </c>
      <c r="I390" s="4">
        <v>0.0</v>
      </c>
      <c r="J390" s="17">
        <v>80.0</v>
      </c>
      <c r="K390" s="2"/>
      <c r="L390" s="1" t="s">
        <v>468</v>
      </c>
      <c r="N390" s="2"/>
    </row>
    <row r="391" ht="15.75" customHeight="1">
      <c r="A391" s="1" t="s">
        <v>1117</v>
      </c>
      <c r="B391" s="1" t="s">
        <v>1103</v>
      </c>
      <c r="C391" s="3" t="str">
        <f>HYPERLINK("http://world.taobao.com/item/24596036343.htm#detail","http://world.taobao.com/item/24596036343.htm#detail")</f>
        <v>http://world.taobao.com/item/24596036343.htm#detail</v>
      </c>
      <c r="D391" s="1" t="s">
        <v>1118</v>
      </c>
      <c r="E391" s="3" t="str">
        <f>HYPERLINK("https://s.taobao.com/search?q=%E5%93%81%E7%89%8CEOS700D%E4%B8%93%E7%94%A8%E5%BF%AB%E9%97%A8%E7%BA%BF&amp;js=1&amp;style=list&amp;stats_click=search_radio_all%3A1&amp;initiative_id=staobaoz_20151211&amp;ie=utf8","https://s.taobao.com/search?q=%E5%93%81%E7%89%8CEOS700D%E4%B8%93%E7%94%A8%E5%BF%AB%E9%97%A8%E7%BA%BF&amp;js=1&amp;style=list&amp;stats_click=search_radio_all%3A1&amp;initiative_id=staobaoz_20151211&amp;ie=utf8")</f>
        <v>https://s.taobao.com/search?q=%E5%93%81%E7%89%8CEOS700D%E4%B8%93%E7%94%A8%E5%BF%AB%E9%97%A8%E7%BA%BF&amp;js=1&amp;style=list&amp;stats_click=search_radio_all%3A1&amp;initiative_id=staobaoz_20151211&amp;ie=utf8</v>
      </c>
      <c r="F391" s="4">
        <v>1.0</v>
      </c>
      <c r="G391" s="4">
        <v>0.0</v>
      </c>
      <c r="H391" s="1" t="s">
        <v>1119</v>
      </c>
      <c r="I391" s="4">
        <v>0.0</v>
      </c>
      <c r="J391" s="17">
        <v>50.0</v>
      </c>
      <c r="K391" s="1" t="s">
        <v>31</v>
      </c>
      <c r="L391" s="1" t="s">
        <v>32</v>
      </c>
      <c r="M391" s="2"/>
      <c r="N391" s="2"/>
    </row>
    <row r="392" ht="15.75" customHeight="1">
      <c r="A392" s="1" t="s">
        <v>1120</v>
      </c>
      <c r="B392" s="1" t="s">
        <v>1103</v>
      </c>
      <c r="C392" s="3" t="str">
        <f>HYPERLINK("http://world.taobao.com/item/45219159638.htm#detail","http://world.taobao.com/item/45219159638.htm#detail")</f>
        <v>http://world.taobao.com/item/45219159638.htm#detail</v>
      </c>
      <c r="D392" s="1" t="s">
        <v>1121</v>
      </c>
      <c r="E392" s="3" t="str">
        <f>HYPERLINK("https://s.taobao.com/search?q=%E6%95%B0%E6%8D%AE%E7%BA%BF&amp;js=1&amp;style=list&amp;stats_click=search_radio_all%3A1&amp;initiative_id=staobaoz_20151211&amp;ie=utf8","https://s.taobao.com/search?q=%E6%95%B0%E6%8D%AE%E7%BA%BF&amp;js=1&amp;style=list&amp;stats_click=search_radio_all%3A1&amp;initiative_id=staobaoz_20151211&amp;ie=utf8")</f>
        <v>https://s.taobao.com/search?q=%E6%95%B0%E6%8D%AE%E7%BA%BF&amp;js=1&amp;style=list&amp;stats_click=search_radio_all%3A1&amp;initiative_id=staobaoz_20151211&amp;ie=utf8</v>
      </c>
      <c r="F392" s="4">
        <v>0.0</v>
      </c>
      <c r="G392" s="4">
        <v>0.0</v>
      </c>
      <c r="H392" s="1" t="s">
        <v>1121</v>
      </c>
      <c r="I392" s="4">
        <v>0.0</v>
      </c>
      <c r="J392" s="17">
        <v>10.0</v>
      </c>
      <c r="K392" s="1" t="s">
        <v>31</v>
      </c>
      <c r="L392" s="1" t="s">
        <v>32</v>
      </c>
      <c r="M392" s="2"/>
      <c r="N392" s="2"/>
    </row>
    <row r="393" ht="15.75" customHeight="1">
      <c r="A393" s="1" t="s">
        <v>1122</v>
      </c>
      <c r="B393" s="1" t="s">
        <v>1103</v>
      </c>
      <c r="C393" s="3" t="str">
        <f>HYPERLINK("https://item.taobao.com/item.htm?spm=a230r.1.14.49.rC1TEB&amp;id=43474381580&amp;ns=1&amp;abbucket=12","https://item.taobao.com/item.htm?spm=a230r.1.14.49.rC1TEB&amp;id=43474381580&amp;ns=1&amp;abbucket=12")</f>
        <v>https://item.taobao.com/item.htm?spm=a230r.1.14.49.rC1TEB&amp;id=43474381580&amp;ns=1&amp;abbucket=12</v>
      </c>
      <c r="D393" s="1" t="s">
        <v>1123</v>
      </c>
      <c r="E393" s="3" t="str">
        <f>HYPERLINK("https://s.taobao.com/search?q=%E7%AB%8B%E4%BD%93%E5%A3%B0%E8%A7%86%E9%A2%91%E8%BF%9E%E6%8E%A5%E7%BA%BFAVC%EF%BC%8DDC400ST&amp;js=1&amp;style=list&amp;stats_click=search_radio_all%3A1&amp;initiative_id=staobaoz_20151211&amp;ie=utf8","https://s.taobao.com/search?q=%E7%AB%8B%E4%BD%93%E5%A3%B0%E8%A7%86%E9%A2%91%E8%BF%9E%E6%8E%A5%E7%BA%BFAVC%EF%BC%8DDC400ST&amp;js=1&amp;style=list&amp;stats_click=search_radio_all%3A1&amp;initiative_id=staobaoz_20151211&amp;ie=utf8")</f>
        <v>https://s.taobao.com/search?q=%E7%AB%8B%E4%BD%93%E5%A3%B0%E8%A7%86%E9%A2%91%E8%BF%9E%E6%8E%A5%E7%BA%BFAVC%EF%BC%8DDC400ST&amp;js=1&amp;style=list&amp;stats_click=search_radio_all%3A1&amp;initiative_id=staobaoz_20151211&amp;ie=utf8</v>
      </c>
      <c r="F393" s="4">
        <v>0.0</v>
      </c>
      <c r="G393" s="4">
        <v>0.0</v>
      </c>
      <c r="H393" s="1" t="s">
        <v>1123</v>
      </c>
      <c r="I393" s="4">
        <v>1.0</v>
      </c>
      <c r="J393" s="17">
        <v>70.0</v>
      </c>
      <c r="K393" s="1" t="s">
        <v>21</v>
      </c>
      <c r="L393" s="1" t="s">
        <v>22</v>
      </c>
      <c r="M393" s="2"/>
      <c r="N393" s="2"/>
    </row>
    <row r="394" ht="15.75" customHeight="1">
      <c r="A394" s="1" t="s">
        <v>1124</v>
      </c>
      <c r="B394" s="1" t="s">
        <v>1103</v>
      </c>
      <c r="C394" s="3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394" s="1" t="s">
        <v>1125</v>
      </c>
      <c r="E394" s="3" t="str">
        <f>HYPERLINK("https://s.taobao.com/search?q=%E5%8D%95%E5%8F%8D%E5%BF%AB%E9%97%A8%E9%81%A5%E6%8E%A7%E7%BA%BF&amp;js=1&amp;style=list&amp;stats_click=search_radio_all%3A1&amp;initiative_id=staobaoz_20151211&amp;ie=utf8","https://s.taobao.com/search?q=%E5%8D%95%E5%8F%8D%E5%BF%AB%E9%97%A8%E9%81%A5%E6%8E%A7%E7%BA%BF&amp;js=1&amp;style=list&amp;stats_click=search_radio_all%3A1&amp;initiative_id=staobaoz_20151211&amp;ie=utf8")</f>
        <v>https://s.taobao.com/search?q=%E5%8D%95%E5%8F%8D%E5%BF%AB%E9%97%A8%E9%81%A5%E6%8E%A7%E7%BA%BF&amp;js=1&amp;style=list&amp;stats_click=search_radio_all%3A1&amp;initiative_id=staobaoz_20151211&amp;ie=utf8</v>
      </c>
      <c r="F394" s="4">
        <v>0.0</v>
      </c>
      <c r="G394" s="4">
        <v>0.0</v>
      </c>
      <c r="H394" s="1" t="s">
        <v>1125</v>
      </c>
      <c r="I394" s="4">
        <v>0.0</v>
      </c>
      <c r="J394" s="17">
        <v>50.0</v>
      </c>
      <c r="K394" s="2"/>
      <c r="L394" s="1" t="s">
        <v>223</v>
      </c>
      <c r="M394" s="2"/>
      <c r="N394" s="2"/>
    </row>
    <row r="395" ht="15.75" customHeight="1">
      <c r="A395" s="1" t="s">
        <v>1126</v>
      </c>
      <c r="B395" s="1" t="s">
        <v>1103</v>
      </c>
      <c r="C395" s="3" t="str">
        <f>HYPERLINK("http://world.taobao.com/item/18999829018.htm#detail","http://world.taobao.com/item/18999829018.htm#detail")</f>
        <v>http://world.taobao.com/item/18999829018.htm#detail</v>
      </c>
      <c r="D395" s="1" t="s">
        <v>1127</v>
      </c>
      <c r="E395" s="18" t="str">
        <f>HYPERLINK("https://s.taobao.com/search?q=60E3%E5%BF%AB%E9%97%A8%E7%BA%BF&amp;imgfile=&amp;js=1&amp;stats_click=search_radio_all%3A1&amp;initiative_id=staobaoz_20151213&amp;ie=utf8","https://s.taobao.com/search?q=60E3%E5%BF%AB%E9%97%A8%E7%BA%BF&amp;imgfile=&amp;js=1&amp;stats_click=search_radio_all%3A1&amp;initiative_id=staobaoz_20151213&amp;ie=utf8")</f>
        <v>https://s.taobao.com/search?q=60E3%E5%BF%AB%E9%97%A8%E7%BA%BF&amp;imgfile=&amp;js=1&amp;stats_click=search_radio_all%3A1&amp;initiative_id=staobaoz_20151213&amp;ie=utf8</v>
      </c>
      <c r="F395" s="4">
        <v>0.0</v>
      </c>
      <c r="G395" s="4">
        <v>0.0</v>
      </c>
      <c r="H395" s="1" t="s">
        <v>1127</v>
      </c>
      <c r="I395" s="4">
        <v>0.0</v>
      </c>
      <c r="J395" s="17">
        <v>45.0</v>
      </c>
      <c r="K395" s="2"/>
      <c r="L395" s="2"/>
      <c r="M395" s="2"/>
      <c r="N395" s="2"/>
    </row>
    <row r="396" ht="15.75" customHeight="1">
      <c r="A396" s="1" t="s">
        <v>1128</v>
      </c>
      <c r="B396" s="1" t="s">
        <v>1103</v>
      </c>
      <c r="C396" s="39" t="s">
        <v>661</v>
      </c>
      <c r="D396" s="27" t="s">
        <v>1129</v>
      </c>
      <c r="E396" s="41"/>
      <c r="F396" s="4"/>
      <c r="G396" s="4"/>
      <c r="H396" s="1"/>
      <c r="I396" s="4"/>
      <c r="J396" s="17"/>
      <c r="K396" s="2"/>
      <c r="L396" s="2"/>
      <c r="M396" s="2"/>
      <c r="N396" s="2"/>
    </row>
    <row r="397" ht="15.75" customHeight="1">
      <c r="A397" s="1" t="s">
        <v>1130</v>
      </c>
      <c r="B397" s="1" t="s">
        <v>1131</v>
      </c>
      <c r="C397" s="3" t="str">
        <f>HYPERLINK("http://world.taobao.com/item/42681494957.htm#detail","http://world.taobao.com/item/42681494957.htm#detail")</f>
        <v>http://world.taobao.com/item/42681494957.htm#detail</v>
      </c>
      <c r="D397" s="1" t="s">
        <v>1132</v>
      </c>
      <c r="E397" s="3" t="str">
        <f>HYPERLINK("https://s.taobao.com/search?q=%E9%A6%99%E6%B0%B4%E7%A7%BB%E5%8A%A8%E7%94%B5%E6%BA%90&amp;js=1&amp;style=list&amp;stats_click=search_radio_all%3A1&amp;initiative_id=staobaoz_20151211&amp;ie=utf8","https://s.taobao.com/search?q=%E9%A6%99%E6%B0%B4%E7%A7%BB%E5%8A%A8%E7%94%B5%E6%BA%90&amp;js=1&amp;style=list&amp;stats_click=search_radio_all%3A1&amp;initiative_id=staobaoz_20151211&amp;ie=utf8")</f>
        <v>https://s.taobao.com/search?q=%E9%A6%99%E6%B0%B4%E7%A7%BB%E5%8A%A8%E7%94%B5%E6%BA%90&amp;js=1&amp;style=list&amp;stats_click=search_radio_all%3A1&amp;initiative_id=staobaoz_20151211&amp;ie=utf8</v>
      </c>
      <c r="F397" s="4">
        <v>0.0</v>
      </c>
      <c r="G397" s="4">
        <v>0.0</v>
      </c>
      <c r="H397" s="1" t="s">
        <v>1132</v>
      </c>
      <c r="I397" s="4">
        <v>0.0</v>
      </c>
      <c r="J397" s="17">
        <v>30.0</v>
      </c>
      <c r="K397" s="1" t="s">
        <v>31</v>
      </c>
      <c r="L397" s="1" t="s">
        <v>32</v>
      </c>
      <c r="M397" s="2"/>
      <c r="N397" s="2"/>
    </row>
    <row r="398" ht="15.75" customHeight="1">
      <c r="A398" s="1" t="s">
        <v>1133</v>
      </c>
      <c r="B398" s="1" t="s">
        <v>1131</v>
      </c>
      <c r="C398" s="3" t="str">
        <f>HYPERLINK("http://world.taobao.com/item/45410114111.htm#detail","http://world.taobao.com/item/45410114111.htm#detail")</f>
        <v>http://world.taobao.com/item/45410114111.htm#detail</v>
      </c>
      <c r="D398" s="1" t="s">
        <v>1134</v>
      </c>
      <c r="E398" s="3" t="str">
        <f>HYPERLINK("https://s.taobao.com/search?q=%E7%A7%BB%E5%8A%A8%E7%94%B5%E6%BA%90%E7%A4%BC%E7%9B%92&amp;js=1&amp;style=list&amp;stats_click=search_radio_all%3A1&amp;initiative_id=staobaoz_20151211&amp;ie=utf8","https://s.taobao.com/search?q=%E7%A7%BB%E5%8A%A8%E7%94%B5%E6%BA%90%E7%A4%BC%E7%9B%92&amp;js=1&amp;style=list&amp;stats_click=search_radio_all%3A1&amp;initiative_id=staobaoz_20151211&amp;ie=utf8")</f>
        <v>https://s.taobao.com/search?q=%E7%A7%BB%E5%8A%A8%E7%94%B5%E6%BA%90%E7%A4%BC%E7%9B%92&amp;js=1&amp;style=list&amp;stats_click=search_radio_all%3A1&amp;initiative_id=staobaoz_20151211&amp;ie=utf8</v>
      </c>
      <c r="F398" s="4">
        <v>0.0</v>
      </c>
      <c r="G398" s="4">
        <v>0.0</v>
      </c>
      <c r="H398" s="1" t="s">
        <v>1134</v>
      </c>
      <c r="I398" s="4">
        <v>0.0</v>
      </c>
      <c r="J398" s="17">
        <v>70.0</v>
      </c>
      <c r="K398" s="1" t="s">
        <v>31</v>
      </c>
      <c r="L398" s="1" t="s">
        <v>47</v>
      </c>
      <c r="M398" s="2"/>
      <c r="N398" s="2"/>
    </row>
    <row r="399" ht="15.75" customHeight="1">
      <c r="A399" s="1" t="s">
        <v>1135</v>
      </c>
      <c r="B399" s="1" t="s">
        <v>1136</v>
      </c>
      <c r="C399" s="3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399" s="1" t="s">
        <v>1137</v>
      </c>
      <c r="E399" s="3" t="str">
        <f>HYPERLINK("https://s.taobao.com/search?q=%E6%97%A0%E7%BA%BF%E9%81%A5%E6%8E%A7%E5%99%A8&amp;js=1&amp;style=list&amp;stats_click=search_radio_all%3A1&amp;initiative_id=staobaoz_20151211&amp;ie=utf8","https://s.taobao.com/search?q=%E6%97%A0%E7%BA%BF%E9%81%A5%E6%8E%A7%E5%99%A8&amp;js=1&amp;style=list&amp;stats_click=search_radio_all%3A1&amp;initiative_id=staobaoz_20151211&amp;ie=utf8")</f>
        <v>https://s.taobao.com/search?q=%E6%97%A0%E7%BA%BF%E9%81%A5%E6%8E%A7%E5%99%A8&amp;js=1&amp;style=list&amp;stats_click=search_radio_all%3A1&amp;initiative_id=staobaoz_20151211&amp;ie=utf8</v>
      </c>
      <c r="F399" s="4">
        <v>0.0</v>
      </c>
      <c r="G399" s="4">
        <v>0.0</v>
      </c>
      <c r="H399" s="1" t="s">
        <v>1138</v>
      </c>
      <c r="I399" s="4">
        <v>0.0</v>
      </c>
      <c r="J399" s="17">
        <v>80.0</v>
      </c>
      <c r="K399" s="1" t="s">
        <v>1139</v>
      </c>
      <c r="L399" s="1" t="s">
        <v>468</v>
      </c>
      <c r="N399" s="2"/>
    </row>
    <row r="400" ht="15.75" customHeight="1">
      <c r="A400" s="1" t="s">
        <v>1140</v>
      </c>
      <c r="B400" s="1" t="s">
        <v>1136</v>
      </c>
      <c r="C400" s="3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400" s="1" t="s">
        <v>1141</v>
      </c>
      <c r="E400" s="3" t="str">
        <f>HYPERLINK("https://s.taobao.com/search?q=%E4%BD%B3%E8%83%BD%E4%B8%93%E7%94%A8%E9%81%A5%E6%8E%A7%E5%99%A8&amp;js=1&amp;style=list&amp;stats_click=search_radio_all%3A1&amp;initiative_id=staobaoz_20151211&amp;ie=utf8","https://s.taobao.com/search?q=%E4%BD%B3%E8%83%BD%E4%B8%93%E7%94%A8%E9%81%A5%E6%8E%A7%E5%99%A8&amp;js=1&amp;style=list&amp;stats_click=search_radio_all%3A1&amp;initiative_id=staobaoz_20151211&amp;ie=utf8")</f>
        <v>https://s.taobao.com/search?q=%E4%BD%B3%E8%83%BD%E4%B8%93%E7%94%A8%E9%81%A5%E6%8E%A7%E5%99%A8&amp;js=1&amp;style=list&amp;stats_click=search_radio_all%3A1&amp;initiative_id=staobaoz_20151211&amp;ie=utf8</v>
      </c>
      <c r="F400" s="4">
        <v>0.0</v>
      </c>
      <c r="G400" s="4">
        <v>0.0</v>
      </c>
      <c r="H400" s="1" t="s">
        <v>1141</v>
      </c>
      <c r="I400" s="4">
        <v>0.0</v>
      </c>
      <c r="J400" s="17">
        <v>100.0</v>
      </c>
      <c r="K400" s="1" t="s">
        <v>219</v>
      </c>
      <c r="L400" s="1" t="s">
        <v>56</v>
      </c>
      <c r="M400" s="2"/>
      <c r="N400" s="2"/>
    </row>
    <row r="401" ht="15.75" customHeight="1">
      <c r="A401" s="1" t="s">
        <v>1142</v>
      </c>
      <c r="B401" s="1" t="s">
        <v>1136</v>
      </c>
      <c r="C401" s="3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401" s="1" t="s">
        <v>1143</v>
      </c>
      <c r="E401" s="3" t="str">
        <f>HYPERLINK("https://s.taobao.com/search?q=%E6%B0%B8%E8%AF%BARC-6%E9%81%A5%E6%8E%A7%E5%99%A8&amp;js=1&amp;style=list&amp;stats_click=search_radio_all%3A1&amp;initiative_id=staobaoz_20151211&amp;ie=utf8","https://s.taobao.com/search?q=%E6%B0%B8%E8%AF%BARC-6%E9%81%A5%E6%8E%A7%E5%99%A8&amp;js=1&amp;style=list&amp;stats_click=search_radio_all%3A1&amp;initiative_id=staobaoz_20151211&amp;ie=utf8")</f>
        <v>https://s.taobao.com/search?q=%E6%B0%B8%E8%AF%BARC-6%E9%81%A5%E6%8E%A7%E5%99%A8&amp;js=1&amp;style=list&amp;stats_click=search_radio_all%3A1&amp;initiative_id=staobaoz_20151211&amp;ie=utf8</v>
      </c>
      <c r="F401" s="4">
        <v>0.0</v>
      </c>
      <c r="G401" s="4">
        <v>0.0</v>
      </c>
      <c r="H401" s="1" t="s">
        <v>1143</v>
      </c>
      <c r="I401" s="4">
        <v>0.0</v>
      </c>
      <c r="J401" s="17">
        <v>20.0</v>
      </c>
      <c r="K401" s="1" t="s">
        <v>1144</v>
      </c>
      <c r="L401" s="1" t="s">
        <v>47</v>
      </c>
      <c r="M401" s="2"/>
      <c r="N401" s="2"/>
    </row>
    <row r="402" ht="15.75" customHeight="1">
      <c r="A402" s="1" t="s">
        <v>1145</v>
      </c>
      <c r="B402" s="1" t="s">
        <v>1136</v>
      </c>
      <c r="C402" s="3" t="str">
        <f>HYPERLINK("http://world.tmall.com/item/523785599849.htm#detail","http://world.tmall.com/item/523785599849.htm#detail")</f>
        <v>http://world.tmall.com/item/523785599849.htm#detail</v>
      </c>
      <c r="D402" s="1" t="s">
        <v>1146</v>
      </c>
      <c r="E402" s="3" t="str">
        <f>HYPERLINK("https://s.taobao.com/search?q=RC-6%E9%81%A5%E6%8E%A7%E5%99%A8&amp;js=1&amp;style=list&amp;stats_click=search_radio_all%3A1&amp;initiative_id=staobaoz_20151211&amp;ie=utf8","https://s.taobao.com/search?q=RC-6%E9%81%A5%E6%8E%A7%E5%99%A8&amp;js=1&amp;style=list&amp;stats_click=search_radio_all%3A1&amp;initiative_id=staobaoz_20151211&amp;ie=utf8")</f>
        <v>https://s.taobao.com/search?q=RC-6%E9%81%A5%E6%8E%A7%E5%99%A8&amp;js=1&amp;style=list&amp;stats_click=search_radio_all%3A1&amp;initiative_id=staobaoz_20151211&amp;ie=utf8</v>
      </c>
      <c r="F402" s="4">
        <v>0.0</v>
      </c>
      <c r="G402" s="4">
        <v>0.0</v>
      </c>
      <c r="H402" s="1" t="s">
        <v>1146</v>
      </c>
      <c r="I402" s="4">
        <v>0.0</v>
      </c>
      <c r="J402" s="17">
        <v>15.0</v>
      </c>
      <c r="K402" s="1" t="s">
        <v>1147</v>
      </c>
      <c r="L402" s="2"/>
      <c r="M402" s="2"/>
      <c r="N402" s="2"/>
    </row>
    <row r="403" ht="15.75" customHeight="1">
      <c r="A403" s="1" t="s">
        <v>1148</v>
      </c>
      <c r="B403" s="1" t="s">
        <v>1136</v>
      </c>
      <c r="C403" s="3" t="str">
        <f t="shared" ref="C403:C404" si="37">HYPERLINK("http://world.taobao.com/item/20373091017.htm#detail","http://world.taobao.com/item/20373091017.htm#detail")</f>
        <v>http://world.taobao.com/item/20373091017.htm#detail</v>
      </c>
      <c r="D403" s="1" t="s">
        <v>1149</v>
      </c>
      <c r="E403" s="3" t="str">
        <f>HYPERLINK("https://s.taobao.com/search?q=%E7%88%B1%E5%9B%BE%E4%BB%95%E5%8D%95%E6%8E%A5%E5%A4%B4%E5%BF%AB%E9%97%A8%E7%BA%BF%E6%88%96%E4%BC%98%E6%B0%B8%E4%BD%B3%E5%A4%9A%E5%8A%9F%E8%83%BD%E9%81%A5%E6%8E%A7%E5%99%A8+%EF%BC%88%E9%99%90%E9%AB%98%E9%85%8D%E7%BD%AE%E7%94%A8%E6%88%B7%EF%BC%89&amp;js=1&amp;style=list&amp;stats_click=search_radio_all%3A1&amp;initiative_id=staobaoz_20151211&amp;ie=utf8","https://s.taobao.com/search?q=%E7%88%B1%E5%9B%BE%E4%BB%95%E5%8D%95%E6%8E%A5%E5%A4%B4%E5%BF%AB%E9%97%A8%E7%BA%BF%E6%88%96%E4%BC%98%E6%B0%B8%E4%BD%B3%E5%A4%9A%E5%8A%9F%E8%83%BD%E9%81%A5%E6%8E%A7%E5%99%A8+%EF%BC%88%E9%99%90%E9%AB%98%E9%85%8D%E7%BD%AE%E7%94%A8%E6%88%B7%EF%BC%89&amp;js=1&amp;style=list&amp;stats_click=search_radio_all%3A1&amp;initiative_id=staobaoz_20151211&amp;ie=utf8")</f>
        <v>https://s.taobao.com/search?q=%E7%88%B1%E5%9B%BE%E4%BB%95%E5%8D%95%E6%8E%A5%E5%A4%B4%E5%BF%AB%E9%97%A8%E7%BA%BF%E6%88%96%E4%BC%98%E6%B0%B8%E4%BD%B3%E5%A4%9A%E5%8A%9F%E8%83%BD%E9%81%A5%E6%8E%A7%E5%99%A8+%EF%BC%88%E9%99%90%E9%AB%98%E9%85%8D%E7%BD%AE%E7%94%A8%E6%88%B7%EF%BC%89&amp;js=1&amp;style=list&amp;stats_click=search_radio_all%3A1&amp;initiative_id=staobaoz_20151211&amp;ie=utf8</v>
      </c>
      <c r="F403" s="4">
        <v>0.0</v>
      </c>
      <c r="G403" s="4">
        <v>0.0</v>
      </c>
      <c r="H403" s="1" t="s">
        <v>1150</v>
      </c>
      <c r="I403" s="4">
        <v>0.0</v>
      </c>
      <c r="J403" s="17">
        <v>15.0</v>
      </c>
      <c r="K403" s="1" t="s">
        <v>1151</v>
      </c>
      <c r="L403" s="1" t="s">
        <v>223</v>
      </c>
      <c r="M403" s="2"/>
      <c r="N403" s="2"/>
    </row>
    <row r="404" ht="15.75" customHeight="1">
      <c r="A404" s="1" t="s">
        <v>1148</v>
      </c>
      <c r="B404" s="1" t="s">
        <v>1136</v>
      </c>
      <c r="C404" s="3" t="str">
        <f t="shared" si="37"/>
        <v>http://world.taobao.com/item/20373091017.htm#detail</v>
      </c>
      <c r="D404" s="1" t="s">
        <v>1149</v>
      </c>
      <c r="E404" s="3" t="str">
        <f>HYPERLINK("https://s.taobao.com/search?q=%E6%97%A0%E7%BA%BF%E5%BF%AB%E9%97%A8%E9%81%A5%E6%8E%A7%E5%99%A8&amp;js=1&amp;style=list&amp;stats_click=search_radio_all%3A1&amp;initiative_id=staobaoz_20151211&amp;ie=utf8","https://s.taobao.com/search?q=%E6%97%A0%E7%BA%BF%E5%BF%AB%E9%97%A8%E9%81%A5%E6%8E%A7%E5%99%A8&amp;js=1&amp;style=list&amp;stats_click=search_radio_all%3A1&amp;initiative_id=staobaoz_20151211&amp;ie=utf8")</f>
        <v>https://s.taobao.com/search?q=%E6%97%A0%E7%BA%BF%E5%BF%AB%E9%97%A8%E9%81%A5%E6%8E%A7%E5%99%A8&amp;js=1&amp;style=list&amp;stats_click=search_radio_all%3A1&amp;initiative_id=staobaoz_20151211&amp;ie=utf8</v>
      </c>
      <c r="F404" s="4">
        <v>0.0</v>
      </c>
      <c r="G404" s="4">
        <v>0.0</v>
      </c>
      <c r="H404" s="1" t="s">
        <v>1152</v>
      </c>
      <c r="I404" s="4">
        <v>0.0</v>
      </c>
      <c r="J404" s="17">
        <v>20.0</v>
      </c>
      <c r="K404" s="1" t="s">
        <v>1151</v>
      </c>
      <c r="L404" s="1" t="s">
        <v>223</v>
      </c>
      <c r="M404" s="2"/>
      <c r="N404" s="2"/>
    </row>
    <row r="405" ht="15.75" customHeight="1">
      <c r="A405" s="1" t="s">
        <v>1153</v>
      </c>
      <c r="B405" s="1" t="s">
        <v>1136</v>
      </c>
      <c r="C405" s="3" t="str">
        <f>HYPERLINK("http://world.taobao.com/item/45410114111.htm#detail","http://world.taobao.com/item/45410114111.htm#detail")</f>
        <v>http://world.taobao.com/item/45410114111.htm#detail</v>
      </c>
      <c r="D405" s="1" t="s">
        <v>1154</v>
      </c>
      <c r="E405" s="3" t="s">
        <v>1155</v>
      </c>
      <c r="F405" s="4">
        <v>0.0</v>
      </c>
      <c r="G405" s="4">
        <v>0.0</v>
      </c>
      <c r="H405" s="1" t="s">
        <v>1156</v>
      </c>
      <c r="I405" s="4">
        <v>0.0</v>
      </c>
      <c r="J405" s="17">
        <v>10.0</v>
      </c>
      <c r="K405" s="2"/>
      <c r="L405" s="1" t="s">
        <v>47</v>
      </c>
      <c r="M405" s="2"/>
      <c r="N405" s="2"/>
    </row>
    <row r="406" ht="15.75" customHeight="1">
      <c r="A406" s="1" t="s">
        <v>1157</v>
      </c>
      <c r="B406" s="1" t="s">
        <v>1136</v>
      </c>
      <c r="C406" s="3" t="str">
        <f>HYPERLINK("http://world.taobao.com/item/18999829018.htm#detail","http://world.taobao.com/item/18999829018.htm#detail")</f>
        <v>http://world.taobao.com/item/18999829018.htm#detail</v>
      </c>
      <c r="D406" s="1" t="s">
        <v>1158</v>
      </c>
      <c r="E406" s="3" t="str">
        <f>HYPERLINK("https://s.taobao.com/search?q=%E9%81%AE%E5%85%89%E7%BD%A9&amp;js=1&amp;style=list&amp;stats_click=search_radio_all%3A1&amp;initiative_id=staobaoz_20151211&amp;ie=utf8","https://s.taobao.com/search?q=%E9%81%AE%E5%85%89%E7%BD%A9&amp;js=1&amp;style=list&amp;stats_click=search_radio_all%3A1&amp;initiative_id=staobaoz_20151211&amp;ie=utf8")</f>
        <v>https://s.taobao.com/search?q=%E9%81%AE%E5%85%89%E7%BD%A9&amp;js=1&amp;style=list&amp;stats_click=search_radio_all%3A1&amp;initiative_id=staobaoz_20151211&amp;ie=utf8</v>
      </c>
      <c r="F406" s="4">
        <v>0.0</v>
      </c>
      <c r="G406" s="4">
        <v>0.0</v>
      </c>
      <c r="H406" s="1" t="s">
        <v>1158</v>
      </c>
      <c r="I406" s="4">
        <v>1.0</v>
      </c>
      <c r="J406" s="16" t="s">
        <v>358</v>
      </c>
      <c r="K406" s="2"/>
      <c r="L406" s="2"/>
      <c r="M406" s="2"/>
      <c r="N406" s="2"/>
    </row>
    <row r="407" ht="15.75" customHeight="1">
      <c r="A407" s="1" t="s">
        <v>1159</v>
      </c>
      <c r="B407" s="1" t="s">
        <v>1160</v>
      </c>
      <c r="C407" s="3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407" s="1" t="s">
        <v>1160</v>
      </c>
      <c r="E407" s="3" t="str">
        <f>HYPERLINK("https://s.taobao.com/search?q=%E8%8E%B2%E8%8A%B1%E9%81%AE%E5%85%89%E7%BD%A9&amp;js=1&amp;style=list&amp;stats_click=search_radio_all%3A1&amp;initiative_id=staobaoz_20151211&amp;ie=utf8","https://s.taobao.com/search?q=%E8%8E%B2%E8%8A%B1%E9%81%AE%E5%85%89%E7%BD%A9&amp;js=1&amp;style=list&amp;stats_click=search_radio_all%3A1&amp;initiative_id=staobaoz_20151211&amp;ie=utf8")</f>
        <v>https://s.taobao.com/search?q=%E8%8E%B2%E8%8A%B1%E9%81%AE%E5%85%89%E7%BD%A9&amp;js=1&amp;style=list&amp;stats_click=search_radio_all%3A1&amp;initiative_id=staobaoz_20151211&amp;ie=utf8</v>
      </c>
      <c r="F407" s="4">
        <v>0.0</v>
      </c>
      <c r="G407" s="4">
        <v>0.0</v>
      </c>
      <c r="H407" s="1" t="s">
        <v>1160</v>
      </c>
      <c r="I407" s="4">
        <v>0.0</v>
      </c>
      <c r="J407" s="17">
        <v>30.0</v>
      </c>
      <c r="K407" s="2"/>
      <c r="L407" s="1" t="s">
        <v>468</v>
      </c>
      <c r="N407" s="2"/>
    </row>
    <row r="408" ht="15.75" customHeight="1">
      <c r="A408" s="1" t="s">
        <v>1161</v>
      </c>
      <c r="B408" s="1" t="s">
        <v>1160</v>
      </c>
      <c r="C408" s="3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408" s="1" t="s">
        <v>1162</v>
      </c>
      <c r="E408" s="3" t="str">
        <f t="shared" ref="E408:E409" si="38">HYPERLINK("https://s.taobao.com/search?q=%E4%BD%B3%E8%83%BD%E9%81%AE%E5%85%89%E7%BD%A9&amp;js=1&amp;style=list&amp;stats_click=search_radio_all%3A1&amp;initiative_id=staobaoz_20151211&amp;ie=utf8","https://s.taobao.com/search?q=%E4%BD%B3%E8%83%BD%E9%81%AE%E5%85%89%E7%BD%A9&amp;js=1&amp;style=list&amp;stats_click=search_radio_all%3A1&amp;initiative_id=staobaoz_20151211&amp;ie=utf8")</f>
        <v>https://s.taobao.com/search?q=%E4%BD%B3%E8%83%BD%E9%81%AE%E5%85%89%E7%BD%A9&amp;js=1&amp;style=list&amp;stats_click=search_radio_all%3A1&amp;initiative_id=staobaoz_20151211&amp;ie=utf8</v>
      </c>
      <c r="F408" s="4">
        <v>0.0</v>
      </c>
      <c r="G408" s="4">
        <v>0.0</v>
      </c>
      <c r="H408" s="1" t="s">
        <v>1160</v>
      </c>
      <c r="I408" s="4">
        <v>0.0</v>
      </c>
      <c r="J408" s="17">
        <v>30.0</v>
      </c>
      <c r="K408" s="1" t="s">
        <v>1163</v>
      </c>
      <c r="L408" s="1" t="s">
        <v>56</v>
      </c>
      <c r="M408" s="2"/>
      <c r="N408" s="2"/>
    </row>
    <row r="409" ht="15.75" customHeight="1">
      <c r="A409" s="1" t="s">
        <v>1164</v>
      </c>
      <c r="B409" s="1" t="s">
        <v>1160</v>
      </c>
      <c r="C409" s="3" t="str">
        <f>HYPERLINK("https://item.taobao.com/item.htm?spm=a230r.1.14.53.57ZLrH&amp;id=522606643900&amp;ns=1&amp;abbucket=8","https://item.taobao.com/item.htm?spm=a230r.1.14.53.57ZLrH&amp;id=522606643900&amp;ns=1&amp;abbucket=8")</f>
        <v>https://item.taobao.com/item.htm?spm=a230r.1.14.53.57ZLrH&amp;id=522606643900&amp;ns=1&amp;abbucket=8</v>
      </c>
      <c r="D409" s="1" t="s">
        <v>1165</v>
      </c>
      <c r="E409" s="3" t="str">
        <f t="shared" si="38"/>
        <v>https://s.taobao.com/search?q=%E4%BD%B3%E8%83%BD%E9%81%AE%E5%85%89%E7%BD%A9&amp;js=1&amp;style=list&amp;stats_click=search_radio_all%3A1&amp;initiative_id=staobaoz_20151211&amp;ie=utf8</v>
      </c>
      <c r="F409" s="4">
        <v>0.0</v>
      </c>
      <c r="G409" s="4">
        <v>0.0</v>
      </c>
      <c r="H409" s="1" t="s">
        <v>1165</v>
      </c>
      <c r="I409" s="4">
        <v>0.0</v>
      </c>
      <c r="J409" s="17">
        <v>15.0</v>
      </c>
      <c r="K409" s="1" t="s">
        <v>219</v>
      </c>
      <c r="L409" s="2"/>
      <c r="M409" s="2"/>
      <c r="N409" s="2"/>
    </row>
    <row r="410" ht="15.75" customHeight="1">
      <c r="A410" s="1" t="s">
        <v>1166</v>
      </c>
      <c r="B410" s="1" t="s">
        <v>1160</v>
      </c>
      <c r="C410" s="3" t="str">
        <f>HYPERLINK("http://world.tmall.com/item/523785599849.htm#detail","http://world.tmall.com/item/523785599849.htm#detail")</f>
        <v>http://world.tmall.com/item/523785599849.htm#detail</v>
      </c>
      <c r="D410" s="1" t="s">
        <v>1167</v>
      </c>
      <c r="E410" s="3" t="str">
        <f t="shared" ref="E410:E411" si="39">HYPERLINK("https://s.taobao.com/search?q=%E5%8F%AF%E5%8F%8D%E6%89%A3%E9%81%AE%E5%85%89%E7%BD%A9&amp;js=1&amp;style=list&amp;stats_click=search_radio_all%3A1&amp;initiative_id=staobaoz_20151211&amp;ie=utf8","https://s.taobao.com/search?q=%E5%8F%AF%E5%8F%8D%E6%89%A3%E9%81%AE%E5%85%89%E7%BD%A9&amp;js=1&amp;style=list&amp;stats_click=search_radio_all%3A1&amp;initiative_id=staobaoz_20151211&amp;ie=utf8")</f>
        <v>https://s.taobao.com/search?q=%E5%8F%AF%E5%8F%8D%E6%89%A3%E9%81%AE%E5%85%89%E7%BD%A9&amp;js=1&amp;style=list&amp;stats_click=search_radio_all%3A1&amp;initiative_id=staobaoz_20151211&amp;ie=utf8</v>
      </c>
      <c r="F410" s="4">
        <v>0.0</v>
      </c>
      <c r="G410" s="4">
        <v>0.0</v>
      </c>
      <c r="H410" s="1" t="s">
        <v>1167</v>
      </c>
      <c r="I410" s="4">
        <v>0.0</v>
      </c>
      <c r="J410" s="17">
        <v>20.0</v>
      </c>
      <c r="K410" s="1" t="s">
        <v>1168</v>
      </c>
      <c r="L410" s="1" t="s">
        <v>47</v>
      </c>
      <c r="M410" s="2"/>
      <c r="N410" s="2"/>
    </row>
    <row r="411" ht="15.75" customHeight="1">
      <c r="A411" s="1" t="s">
        <v>1169</v>
      </c>
      <c r="B411" s="1" t="s">
        <v>1160</v>
      </c>
      <c r="C411" s="3" t="str">
        <f>HYPERLINK("http://world.tmall.com/item/45097325617.htm#detail?sku_properties=5919063:6536025","http://world.tmall.com/item/45097325617.htm#detail?sku_properties=5919063:6536025")</f>
        <v>http://world.tmall.com/item/45097325617.htm#detail?sku_properties=5919063:6536025</v>
      </c>
      <c r="D411" s="1" t="s">
        <v>1170</v>
      </c>
      <c r="E411" s="3" t="str">
        <f t="shared" si="39"/>
        <v>https://s.taobao.com/search?q=%E5%8F%AF%E5%8F%8D%E6%89%A3%E9%81%AE%E5%85%89%E7%BD%A9&amp;js=1&amp;style=list&amp;stats_click=search_radio_all%3A1&amp;initiative_id=staobaoz_20151211&amp;ie=utf8</v>
      </c>
      <c r="F411" s="4">
        <v>0.0</v>
      </c>
      <c r="G411" s="4">
        <v>0.0</v>
      </c>
      <c r="H411" s="1" t="s">
        <v>1170</v>
      </c>
      <c r="I411" s="4">
        <v>0.0</v>
      </c>
      <c r="J411" s="2"/>
      <c r="K411" s="2"/>
      <c r="L411" s="2"/>
      <c r="M411" s="2"/>
      <c r="N411" s="2"/>
    </row>
    <row r="412" ht="15.75" customHeight="1">
      <c r="A412" s="1" t="s">
        <v>1171</v>
      </c>
      <c r="B412" s="1" t="s">
        <v>1160</v>
      </c>
      <c r="C412" s="3" t="str">
        <f>HYPERLINK("http://world.taobao.com/item/24596036343.htm#detail","http://world.taobao.com/item/24596036343.htm#detail")</f>
        <v>http://world.taobao.com/item/24596036343.htm#detail</v>
      </c>
      <c r="D412" s="1" t="s">
        <v>1172</v>
      </c>
      <c r="E412" s="3" t="str">
        <f>HYPERLINK("https://s.taobao.com/search?q=%E7%A6%8F%E8%8E%B1%E7%89%B9+EW-54+%E4%B8%93%E7%94%A8%E9%81%AE%E5%85%89%E7%BD%A9&amp;js=1&amp;style=list&amp;stats_click=search_radio_all%3A1&amp;initiative_id=staobaoz_20151211&amp;ie=utf8","https://s.taobao.com/search?q=%E7%A6%8F%E8%8E%B1%E7%89%B9+EW-54+%E4%B8%93%E7%94%A8%E9%81%AE%E5%85%89%E7%BD%A9&amp;js=1&amp;style=list&amp;stats_click=search_radio_all%3A1&amp;initiative_id=staobaoz_20151211&amp;ie=utf8")</f>
        <v>https://s.taobao.com/search?q=%E7%A6%8F%E8%8E%B1%E7%89%B9+EW-54+%E4%B8%93%E7%94%A8%E9%81%AE%E5%85%89%E7%BD%A9&amp;js=1&amp;style=list&amp;stats_click=search_radio_all%3A1&amp;initiative_id=staobaoz_20151211&amp;ie=utf8</v>
      </c>
      <c r="F412" s="4">
        <v>0.0</v>
      </c>
      <c r="G412" s="4">
        <v>0.0</v>
      </c>
      <c r="H412" s="1" t="s">
        <v>1173</v>
      </c>
      <c r="I412" s="4">
        <v>0.0</v>
      </c>
      <c r="J412" s="17">
        <v>25.0</v>
      </c>
      <c r="K412" s="1" t="s">
        <v>1174</v>
      </c>
      <c r="L412" s="1" t="s">
        <v>32</v>
      </c>
      <c r="M412" s="2"/>
      <c r="N412" s="2"/>
    </row>
    <row r="413" ht="15.75" customHeight="1">
      <c r="A413" s="1" t="s">
        <v>1175</v>
      </c>
      <c r="B413" s="1" t="s">
        <v>1160</v>
      </c>
      <c r="C413" s="3" t="str">
        <f>HYPERLINK("http://world.tmall.com/item/45007891695.htm#detail?sku_properties=5919063:3284566","http://world.tmall.com/item/45007891695.htm#detail?sku_properties=5919063:3284566")</f>
        <v>http://world.tmall.com/item/45007891695.htm#detail?sku_properties=5919063:3284566</v>
      </c>
      <c r="D413" s="1" t="s">
        <v>1176</v>
      </c>
      <c r="E413" s="3" t="str">
        <f>HYPERLINK("https://s.taobao.com/search?q=%E4%BD%B3%E8%83%BD%E4%B8%93%E7%94%A8EW%EF%BC%8D63C%E9%81%AE%E5%85%89%E7%BD%A9%EF%BC%88%E6%97%A0%E6%9A%97%E8%A7%92%EF%BC%89&amp;js=1&amp;style=list&amp;stats_click=search_radio_all%3A1&amp;initiative_id=staobaoz_20151211&amp;ie=utf8","https://s.taobao.com/search?q=%E4%BD%B3%E8%83%BD%E4%B8%93%E7%94%A8EW%EF%BC%8D63C%E9%81%AE%E5%85%89%E7%BD%A9%EF%BC%88%E6%97%A0%E6%9A%97%E8%A7%92%EF%BC%89&amp;js=1&amp;style=list&amp;stats_click=search_radio_all%3A1&amp;initiative_id=staobaoz_20151211&amp;ie=utf8")</f>
        <v>https://s.taobao.com/search?q=%E4%BD%B3%E8%83%BD%E4%B8%93%E7%94%A8EW%EF%BC%8D63C%E9%81%AE%E5%85%89%E7%BD%A9%EF%BC%88%E6%97%A0%E6%9A%97%E8%A7%92%EF%BC%89&amp;js=1&amp;style=list&amp;stats_click=search_radio_all%3A1&amp;initiative_id=staobaoz_20151211&amp;ie=utf8</v>
      </c>
      <c r="F413" s="4">
        <v>0.0</v>
      </c>
      <c r="G413" s="4">
        <v>0.0</v>
      </c>
      <c r="H413" s="42" t="s">
        <v>1167</v>
      </c>
      <c r="I413" s="4">
        <v>0.0</v>
      </c>
      <c r="J413" s="17">
        <v>20.0</v>
      </c>
      <c r="K413" s="1" t="s">
        <v>1177</v>
      </c>
      <c r="L413" s="1" t="s">
        <v>47</v>
      </c>
      <c r="M413" s="2"/>
      <c r="N413" s="2"/>
    </row>
    <row r="414" ht="15.75" customHeight="1">
      <c r="A414" s="1" t="s">
        <v>1178</v>
      </c>
      <c r="B414" s="1" t="s">
        <v>1160</v>
      </c>
      <c r="C414" s="3" t="str">
        <f>HYPERLINK("http://world.taobao.com/item/42468840454.htm#detail","http://world.taobao.com/item/42468840454.htm#detail")</f>
        <v>http://world.taobao.com/item/42468840454.htm#detail</v>
      </c>
      <c r="D414" s="1" t="s">
        <v>1179</v>
      </c>
      <c r="E414" s="3" t="str">
        <f>HYPERLINK("https://s.taobao.com/search?q=%E8%8E%B2%E8%8A%B163C%E4%B8%93%E7%94%A8%E9%81%AE%E5%85%89%E7%BD%A9&amp;js=1&amp;style=list&amp;stats_click=search_radio_all%3A1&amp;initiative_id=staobaoz_20151211&amp;ie=utf8","https://s.taobao.com/search?q=%E8%8E%B2%E8%8A%B163C%E4%B8%93%E7%94%A8%E9%81%AE%E5%85%89%E7%BD%A9&amp;js=1&amp;style=list&amp;stats_click=search_radio_all%3A1&amp;initiative_id=staobaoz_20151211&amp;ie=utf8")</f>
        <v>https://s.taobao.com/search?q=%E8%8E%B2%E8%8A%B163C%E4%B8%93%E7%94%A8%E9%81%AE%E5%85%89%E7%BD%A9&amp;js=1&amp;style=list&amp;stats_click=search_radio_all%3A1&amp;initiative_id=staobaoz_20151211&amp;ie=utf8</v>
      </c>
      <c r="F414" s="4">
        <v>0.0</v>
      </c>
      <c r="G414" s="4">
        <v>0.0</v>
      </c>
      <c r="H414" s="1" t="s">
        <v>1180</v>
      </c>
      <c r="I414" s="4">
        <v>0.0</v>
      </c>
      <c r="J414" s="17">
        <v>30.0</v>
      </c>
      <c r="K414" s="1" t="s">
        <v>31</v>
      </c>
      <c r="L414" s="1" t="s">
        <v>47</v>
      </c>
      <c r="M414" s="2"/>
      <c r="N414" s="2"/>
    </row>
    <row r="415" ht="15.75" customHeight="1">
      <c r="A415" s="1" t="s">
        <v>1181</v>
      </c>
      <c r="B415" s="1" t="s">
        <v>1160</v>
      </c>
      <c r="C415" s="3" t="str">
        <f>HYPERLINK("http://world.taobao.com/item/44069100271.htm#detail","http://world.taobao.com/item/44069100271.htm#detail")</f>
        <v>http://world.taobao.com/item/44069100271.htm#detail</v>
      </c>
      <c r="D415" s="1" t="s">
        <v>1182</v>
      </c>
      <c r="E415" s="3" t="str">
        <f t="shared" ref="E415:E416" si="40">HYPERLINK("https://s.taobao.com/search?q=EW%EF%BC%8D60C%E5%8D%A1%E5%8F%A3%E9%81%AE%E5%85%89%E7%BD%A9&amp;js=1&amp;style=list&amp;stats_click=search_radio_all%3A1&amp;initiative_id=staobaoz_20151211&amp;ie=utf8","https://s.taobao.com/search?q=EW%EF%BC%8D60C%E5%8D%A1%E5%8F%A3%E9%81%AE%E5%85%89%E7%BD%A9&amp;js=1&amp;style=list&amp;stats_click=search_radio_all%3A1&amp;initiative_id=staobaoz_20151211&amp;ie=utf8")</f>
        <v>https://s.taobao.com/search?q=EW%EF%BC%8D60C%E5%8D%A1%E5%8F%A3%E9%81%AE%E5%85%89%E7%BD%A9&amp;js=1&amp;style=list&amp;stats_click=search_radio_all%3A1&amp;initiative_id=staobaoz_20151211&amp;ie=utf8</v>
      </c>
      <c r="F415" s="4">
        <v>0.0</v>
      </c>
      <c r="G415" s="4">
        <v>0.0</v>
      </c>
      <c r="H415" s="42" t="s">
        <v>1167</v>
      </c>
      <c r="I415" s="4">
        <v>0.0</v>
      </c>
      <c r="J415" s="17">
        <v>20.0</v>
      </c>
      <c r="K415" s="1" t="s">
        <v>1163</v>
      </c>
      <c r="L415" s="1" t="s">
        <v>223</v>
      </c>
      <c r="M415" s="2"/>
      <c r="N415" s="2"/>
    </row>
    <row r="416" ht="15.75" customHeight="1">
      <c r="A416" s="1" t="s">
        <v>1183</v>
      </c>
      <c r="B416" s="1" t="s">
        <v>1160</v>
      </c>
      <c r="C416" s="3" t="str">
        <f>HYPERLINK("http://world.taobao.com/item/521513506795.htm#detail","http://world.taobao.com/item/521513506795.htm#detail")</f>
        <v>http://world.taobao.com/item/521513506795.htm#detail</v>
      </c>
      <c r="D416" s="1" t="s">
        <v>1184</v>
      </c>
      <c r="E416" s="3" t="str">
        <f t="shared" si="40"/>
        <v>https://s.taobao.com/search?q=EW%EF%BC%8D60C%E5%8D%A1%E5%8F%A3%E9%81%AE%E5%85%89%E7%BD%A9&amp;js=1&amp;style=list&amp;stats_click=search_radio_all%3A1&amp;initiative_id=staobaoz_20151211&amp;ie=utf8</v>
      </c>
      <c r="F416" s="4">
        <v>0.0</v>
      </c>
      <c r="G416" s="4">
        <v>0.0</v>
      </c>
      <c r="H416" s="1" t="s">
        <v>1185</v>
      </c>
      <c r="I416" s="4">
        <v>0.0</v>
      </c>
      <c r="J416" s="17">
        <v>15.0</v>
      </c>
      <c r="K416" s="2"/>
      <c r="L416" s="2"/>
      <c r="M416" s="2"/>
      <c r="N416" s="2"/>
    </row>
    <row r="417" ht="15.75" customHeight="1">
      <c r="A417" s="1" t="s">
        <v>1186</v>
      </c>
      <c r="B417" s="1" t="s">
        <v>1160</v>
      </c>
      <c r="C417" s="3" t="str">
        <f>HYPERLINK("http://world.taobao.com/item/35540978058.htm#detail","http://world.taobao.com/item/35540978058.htm#detail")</f>
        <v>http://world.taobao.com/item/35540978058.htm#detail</v>
      </c>
      <c r="D417" s="1" t="s">
        <v>1187</v>
      </c>
      <c r="E417" s="3" t="str">
        <f>HYPERLINK("https://s.taobao.com/search?q=%E5%9B%BD%E4%BA%A7%E9%81%AE%E5%85%89%E7%BD%A9&amp;js=1&amp;style=list&amp;stats_click=search_radio_all%3A1&amp;initiative_id=staobaoz_20151211&amp;ie=utf8","https://s.taobao.com/search?q=%E5%9B%BD%E4%BA%A7%E9%81%AE%E5%85%89%E7%BD%A9&amp;js=1&amp;style=list&amp;stats_click=search_radio_all%3A1&amp;initiative_id=staobaoz_20151211&amp;ie=utf8")</f>
        <v>https://s.taobao.com/search?q=%E5%9B%BD%E4%BA%A7%E9%81%AE%E5%85%89%E7%BD%A9&amp;js=1&amp;style=list&amp;stats_click=search_radio_all%3A1&amp;initiative_id=staobaoz_20151211&amp;ie=utf8</v>
      </c>
      <c r="F417" s="4">
        <v>0.0</v>
      </c>
      <c r="G417" s="4">
        <v>0.0</v>
      </c>
      <c r="H417" s="1" t="s">
        <v>1187</v>
      </c>
      <c r="I417" s="4">
        <v>0.0</v>
      </c>
      <c r="J417" s="17">
        <v>30.0</v>
      </c>
      <c r="K417" s="1" t="s">
        <v>31</v>
      </c>
      <c r="L417" s="1" t="s">
        <v>47</v>
      </c>
      <c r="M417" s="2"/>
      <c r="N417" s="2"/>
    </row>
    <row r="418" ht="15.75" customHeight="1">
      <c r="A418" s="1" t="s">
        <v>1188</v>
      </c>
      <c r="B418" s="1" t="s">
        <v>1160</v>
      </c>
      <c r="C418" s="3" t="str">
        <f>HYPERLINK("http://world.taobao.com/item/18999829018.htm#detail","http://world.taobao.com/item/18999829018.htm#detail")</f>
        <v>http://world.taobao.com/item/18999829018.htm#detail</v>
      </c>
      <c r="D418" s="1" t="s">
        <v>1189</v>
      </c>
      <c r="E418" s="3" t="str">
        <f t="shared" ref="E418:E419" si="41">HYPERLINK("https://s.taobao.com/search?q=EW73B%E9%81%AE%E5%85%89%E7%BD%A9&amp;imgfile=&amp;js=1&amp;stats_click=search_radio_all%3A1&amp;initiative_id=staobaoz_20151213&amp;ie=utf8","https://s.taobao.com/search?q=EW73B%E9%81%AE%E5%85%89%E7%BD%A9&amp;imgfile=&amp;js=1&amp;stats_click=search_radio_all%3A1&amp;initiative_id=staobaoz_20151213&amp;ie=utf8")</f>
        <v>https://s.taobao.com/search?q=EW73B%E9%81%AE%E5%85%89%E7%BD%A9&amp;imgfile=&amp;js=1&amp;stats_click=search_radio_all%3A1&amp;initiative_id=staobaoz_20151213&amp;ie=utf8</v>
      </c>
      <c r="F418" s="4">
        <v>0.0</v>
      </c>
      <c r="G418" s="4">
        <v>0.0</v>
      </c>
      <c r="H418" s="42" t="s">
        <v>1167</v>
      </c>
      <c r="I418" s="4">
        <v>0.0</v>
      </c>
      <c r="J418" s="17">
        <v>20.0</v>
      </c>
      <c r="K418" s="2"/>
      <c r="L418" s="2"/>
      <c r="M418" s="2"/>
      <c r="N418" s="2"/>
    </row>
    <row r="419" ht="15.75" customHeight="1">
      <c r="A419" s="1" t="s">
        <v>1190</v>
      </c>
      <c r="B419" s="1" t="s">
        <v>1160</v>
      </c>
      <c r="C419" s="3" t="str">
        <f>HYPERLINK("http://world.taobao.com/item/43853759026.htm#detail","http://world.taobao.com/item/43853759026.htm#detail")</f>
        <v>http://world.taobao.com/item/43853759026.htm#detail</v>
      </c>
      <c r="D419" s="1" t="s">
        <v>1191</v>
      </c>
      <c r="E419" s="18" t="str">
        <f t="shared" si="41"/>
        <v>https://s.taobao.com/search?q=EW73B%E9%81%AE%E5%85%89%E7%BD%A9&amp;imgfile=&amp;js=1&amp;stats_click=search_radio_all%3A1&amp;initiative_id=staobaoz_20151213&amp;ie=utf8</v>
      </c>
      <c r="F419" s="4">
        <v>0.0</v>
      </c>
      <c r="G419" s="4">
        <v>0.0</v>
      </c>
      <c r="H419" s="1" t="s">
        <v>1192</v>
      </c>
      <c r="I419" s="4">
        <v>0.0</v>
      </c>
      <c r="J419" s="17">
        <v>150.0</v>
      </c>
      <c r="K419" s="2"/>
      <c r="L419" s="2"/>
      <c r="M419" s="2"/>
      <c r="N419" s="2"/>
    </row>
    <row r="420" ht="15.75" customHeight="1">
      <c r="A420" s="43" t="s">
        <v>1193</v>
      </c>
      <c r="B420" s="44" t="s">
        <v>1160</v>
      </c>
      <c r="C420" s="43" t="s">
        <v>1194</v>
      </c>
      <c r="D420" s="45" t="s">
        <v>1195</v>
      </c>
      <c r="E420" s="46" t="s">
        <v>1196</v>
      </c>
      <c r="F420" s="43">
        <v>0.0</v>
      </c>
      <c r="G420" s="43">
        <v>0.0</v>
      </c>
      <c r="H420" s="45" t="s">
        <v>1195</v>
      </c>
      <c r="I420" s="43">
        <v>0.0</v>
      </c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5.75" customHeight="1">
      <c r="D421" s="48"/>
      <c r="H421" s="48"/>
    </row>
    <row r="422" ht="15.75" customHeight="1">
      <c r="D422" s="48"/>
      <c r="H422" s="48"/>
    </row>
    <row r="423" ht="15.75" customHeight="1">
      <c r="D423" s="48"/>
      <c r="H423" s="48"/>
    </row>
    <row r="424" ht="15.75" customHeight="1">
      <c r="D424" s="48"/>
      <c r="H424" s="48"/>
    </row>
    <row r="425" ht="15.75" customHeight="1">
      <c r="D425" s="48"/>
      <c r="H425" s="48"/>
    </row>
    <row r="426" ht="15.75" customHeight="1">
      <c r="D426" s="48"/>
      <c r="H426" s="48"/>
    </row>
    <row r="427" ht="15.75" customHeight="1">
      <c r="D427" s="48"/>
      <c r="H427" s="48"/>
    </row>
    <row r="428" ht="15.75" customHeight="1">
      <c r="D428" s="48"/>
      <c r="H428" s="48"/>
    </row>
    <row r="429" ht="15.75" customHeight="1">
      <c r="D429" s="48"/>
      <c r="H429" s="48"/>
    </row>
    <row r="430" ht="15.75" customHeight="1">
      <c r="D430" s="48"/>
      <c r="H430" s="48"/>
    </row>
    <row r="431" ht="15.75" customHeight="1">
      <c r="D431" s="48"/>
      <c r="H431" s="48"/>
    </row>
    <row r="432" ht="15.75" customHeight="1">
      <c r="D432" s="48"/>
      <c r="H432" s="48"/>
    </row>
    <row r="433" ht="15.75" customHeight="1">
      <c r="D433" s="48"/>
      <c r="H433" s="48"/>
    </row>
    <row r="434" ht="15.75" customHeight="1">
      <c r="D434" s="48"/>
      <c r="H434" s="48"/>
    </row>
    <row r="435" ht="15.75" customHeight="1">
      <c r="D435" s="48"/>
      <c r="H435" s="48"/>
    </row>
    <row r="436" ht="15.75" customHeight="1">
      <c r="D436" s="48"/>
      <c r="H436" s="48"/>
    </row>
    <row r="437" ht="15.75" customHeight="1">
      <c r="D437" s="48"/>
      <c r="H437" s="48"/>
    </row>
    <row r="438" ht="15.75" customHeight="1">
      <c r="D438" s="48"/>
      <c r="H438" s="48"/>
    </row>
    <row r="439" ht="15.75" customHeight="1">
      <c r="D439" s="48"/>
      <c r="H439" s="48"/>
    </row>
    <row r="440" ht="15.75" customHeight="1">
      <c r="D440" s="48"/>
      <c r="H440" s="48"/>
    </row>
    <row r="441" ht="15.75" customHeight="1">
      <c r="D441" s="48"/>
      <c r="H441" s="48"/>
    </row>
    <row r="442" ht="15.75" customHeight="1">
      <c r="D442" s="48"/>
      <c r="H442" s="48"/>
    </row>
    <row r="443" ht="15.75" customHeight="1">
      <c r="D443" s="48"/>
      <c r="H443" s="48"/>
    </row>
    <row r="444" ht="15.75" customHeight="1">
      <c r="D444" s="48"/>
      <c r="H444" s="48"/>
    </row>
    <row r="445" ht="15.75" customHeight="1">
      <c r="D445" s="48"/>
      <c r="H445" s="48"/>
    </row>
    <row r="446" ht="15.75" customHeight="1">
      <c r="D446" s="48"/>
      <c r="H446" s="48"/>
    </row>
    <row r="447" ht="15.75" customHeight="1">
      <c r="D447" s="48"/>
      <c r="H447" s="48"/>
    </row>
    <row r="448" ht="15.75" customHeight="1">
      <c r="D448" s="48"/>
      <c r="H448" s="48"/>
    </row>
    <row r="449" ht="15.75" customHeight="1">
      <c r="D449" s="48"/>
      <c r="H449" s="48"/>
    </row>
    <row r="450" ht="15.75" customHeight="1">
      <c r="D450" s="48"/>
      <c r="H450" s="48"/>
    </row>
    <row r="451" ht="15.75" customHeight="1">
      <c r="D451" s="48"/>
      <c r="H451" s="48"/>
    </row>
    <row r="452" ht="15.75" customHeight="1">
      <c r="D452" s="48"/>
      <c r="H452" s="48"/>
    </row>
    <row r="453" ht="15.75" customHeight="1">
      <c r="D453" s="48"/>
      <c r="H453" s="48"/>
    </row>
    <row r="454" ht="15.75" customHeight="1">
      <c r="D454" s="48"/>
      <c r="H454" s="48"/>
    </row>
    <row r="455" ht="15.75" customHeight="1">
      <c r="D455" s="48"/>
      <c r="H455" s="48"/>
    </row>
    <row r="456" ht="15.75" customHeight="1">
      <c r="D456" s="48"/>
      <c r="H456" s="48"/>
    </row>
    <row r="457" ht="15.75" customHeight="1">
      <c r="D457" s="48"/>
      <c r="H457" s="48"/>
    </row>
    <row r="458" ht="15.75" customHeight="1">
      <c r="D458" s="48"/>
      <c r="H458" s="48"/>
    </row>
    <row r="459" ht="15.75" customHeight="1">
      <c r="D459" s="48"/>
      <c r="H459" s="48"/>
    </row>
    <row r="460" ht="15.75" customHeight="1">
      <c r="D460" s="48"/>
      <c r="H460" s="48"/>
    </row>
    <row r="461" ht="15.75" customHeight="1">
      <c r="D461" s="48"/>
      <c r="H461" s="48"/>
    </row>
    <row r="462" ht="15.75" customHeight="1">
      <c r="D462" s="48"/>
      <c r="H462" s="48"/>
    </row>
    <row r="463" ht="15.75" customHeight="1">
      <c r="D463" s="48"/>
      <c r="H463" s="48"/>
    </row>
    <row r="464" ht="15.75" customHeight="1">
      <c r="D464" s="48"/>
      <c r="H464" s="48"/>
    </row>
    <row r="465" ht="15.75" customHeight="1">
      <c r="D465" s="48"/>
      <c r="H465" s="48"/>
    </row>
    <row r="466" ht="15.75" customHeight="1">
      <c r="D466" s="48"/>
      <c r="H466" s="48"/>
    </row>
    <row r="467" ht="15.75" customHeight="1">
      <c r="D467" s="48"/>
      <c r="H467" s="48"/>
    </row>
    <row r="468" ht="15.75" customHeight="1">
      <c r="D468" s="48"/>
      <c r="H468" s="48"/>
    </row>
    <row r="469" ht="15.75" customHeight="1">
      <c r="D469" s="48"/>
      <c r="H469" s="48"/>
    </row>
    <row r="470" ht="15.75" customHeight="1">
      <c r="D470" s="48"/>
      <c r="H470" s="48"/>
    </row>
    <row r="471" ht="15.75" customHeight="1">
      <c r="D471" s="48"/>
      <c r="H471" s="48"/>
    </row>
    <row r="472" ht="15.75" customHeight="1">
      <c r="D472" s="48"/>
      <c r="H472" s="48"/>
    </row>
    <row r="473" ht="15.75" customHeight="1">
      <c r="D473" s="48"/>
      <c r="H473" s="48"/>
    </row>
    <row r="474" ht="15.75" customHeight="1">
      <c r="D474" s="48"/>
      <c r="H474" s="48"/>
    </row>
    <row r="475" ht="15.75" customHeight="1">
      <c r="D475" s="48"/>
      <c r="H475" s="48"/>
    </row>
    <row r="476" ht="15.75" customHeight="1">
      <c r="D476" s="48"/>
      <c r="H476" s="48"/>
    </row>
    <row r="477" ht="15.75" customHeight="1">
      <c r="D477" s="48"/>
      <c r="H477" s="48"/>
    </row>
    <row r="478" ht="15.75" customHeight="1">
      <c r="D478" s="48"/>
      <c r="H478" s="48"/>
    </row>
    <row r="479" ht="15.75" customHeight="1">
      <c r="D479" s="48"/>
      <c r="H479" s="48"/>
    </row>
    <row r="480" ht="15.75" customHeight="1">
      <c r="D480" s="48"/>
      <c r="H480" s="48"/>
    </row>
    <row r="481" ht="15.75" customHeight="1">
      <c r="D481" s="48"/>
      <c r="H481" s="48"/>
    </row>
    <row r="482" ht="15.75" customHeight="1">
      <c r="D482" s="48"/>
      <c r="H482" s="48"/>
    </row>
    <row r="483" ht="15.75" customHeight="1">
      <c r="D483" s="48"/>
      <c r="H483" s="48"/>
    </row>
    <row r="484" ht="15.75" customHeight="1">
      <c r="D484" s="48"/>
      <c r="H484" s="48"/>
    </row>
    <row r="485" ht="15.75" customHeight="1">
      <c r="D485" s="48"/>
      <c r="H485" s="48"/>
    </row>
    <row r="486" ht="15.75" customHeight="1">
      <c r="D486" s="48"/>
      <c r="H486" s="48"/>
    </row>
    <row r="487" ht="15.75" customHeight="1">
      <c r="D487" s="48"/>
      <c r="H487" s="48"/>
    </row>
    <row r="488" ht="15.75" customHeight="1">
      <c r="D488" s="48"/>
      <c r="H488" s="48"/>
    </row>
    <row r="489" ht="15.75" customHeight="1">
      <c r="D489" s="48"/>
      <c r="H489" s="48"/>
    </row>
    <row r="490" ht="15.75" customHeight="1">
      <c r="D490" s="48"/>
      <c r="H490" s="48"/>
    </row>
    <row r="491" ht="15.75" customHeight="1">
      <c r="D491" s="48"/>
      <c r="H491" s="48"/>
    </row>
    <row r="492" ht="15.75" customHeight="1">
      <c r="D492" s="48"/>
      <c r="H492" s="48"/>
    </row>
    <row r="493" ht="15.75" customHeight="1">
      <c r="D493" s="48"/>
      <c r="H493" s="48"/>
    </row>
    <row r="494" ht="15.75" customHeight="1">
      <c r="D494" s="48"/>
      <c r="H494" s="48"/>
    </row>
    <row r="495" ht="15.75" customHeight="1">
      <c r="D495" s="48"/>
      <c r="H495" s="48"/>
    </row>
    <row r="496" ht="15.75" customHeight="1">
      <c r="D496" s="48"/>
      <c r="H496" s="48"/>
    </row>
    <row r="497" ht="15.75" customHeight="1">
      <c r="D497" s="48"/>
      <c r="H497" s="48"/>
    </row>
    <row r="498" ht="15.75" customHeight="1">
      <c r="D498" s="48"/>
      <c r="H498" s="48"/>
    </row>
    <row r="499" ht="15.75" customHeight="1">
      <c r="D499" s="48"/>
      <c r="H499" s="48"/>
    </row>
    <row r="500" ht="15.75" customHeight="1">
      <c r="D500" s="48"/>
      <c r="H500" s="48"/>
    </row>
    <row r="501" ht="15.75" customHeight="1">
      <c r="D501" s="48"/>
      <c r="H501" s="48"/>
    </row>
    <row r="502" ht="15.75" customHeight="1">
      <c r="D502" s="48"/>
      <c r="H502" s="48"/>
    </row>
    <row r="503" ht="15.75" customHeight="1">
      <c r="D503" s="48"/>
      <c r="H503" s="48"/>
    </row>
    <row r="504" ht="15.75" customHeight="1">
      <c r="D504" s="48"/>
      <c r="H504" s="48"/>
    </row>
    <row r="505" ht="15.75" customHeight="1">
      <c r="D505" s="48"/>
      <c r="H505" s="48"/>
    </row>
    <row r="506" ht="15.75" customHeight="1">
      <c r="D506" s="48"/>
      <c r="H506" s="48"/>
    </row>
    <row r="507" ht="15.75" customHeight="1">
      <c r="D507" s="48"/>
      <c r="H507" s="48"/>
    </row>
    <row r="508" ht="15.75" customHeight="1">
      <c r="D508" s="48"/>
      <c r="H508" s="48"/>
    </row>
    <row r="509" ht="15.75" customHeight="1">
      <c r="D509" s="48"/>
      <c r="H509" s="48"/>
    </row>
    <row r="510" ht="15.75" customHeight="1">
      <c r="D510" s="48"/>
      <c r="H510" s="48"/>
    </row>
    <row r="511" ht="15.75" customHeight="1">
      <c r="D511" s="48"/>
      <c r="H511" s="48"/>
    </row>
    <row r="512" ht="15.75" customHeight="1">
      <c r="D512" s="48"/>
      <c r="H512" s="48"/>
    </row>
    <row r="513" ht="15.75" customHeight="1">
      <c r="D513" s="48"/>
      <c r="H513" s="48"/>
    </row>
    <row r="514" ht="15.75" customHeight="1">
      <c r="D514" s="48"/>
      <c r="H514" s="48"/>
    </row>
    <row r="515" ht="15.75" customHeight="1">
      <c r="D515" s="48"/>
      <c r="H515" s="48"/>
    </row>
    <row r="516" ht="15.75" customHeight="1">
      <c r="D516" s="48"/>
      <c r="H516" s="48"/>
    </row>
    <row r="517" ht="15.75" customHeight="1">
      <c r="D517" s="48"/>
      <c r="H517" s="48"/>
    </row>
    <row r="518" ht="15.75" customHeight="1">
      <c r="D518" s="48"/>
      <c r="H518" s="48"/>
    </row>
    <row r="519" ht="15.75" customHeight="1">
      <c r="D519" s="48"/>
      <c r="H519" s="48"/>
    </row>
    <row r="520" ht="15.75" customHeight="1">
      <c r="D520" s="48"/>
      <c r="H520" s="48"/>
    </row>
    <row r="521" ht="15.75" customHeight="1">
      <c r="D521" s="48"/>
      <c r="H521" s="48"/>
    </row>
    <row r="522" ht="15.75" customHeight="1">
      <c r="D522" s="48"/>
      <c r="H522" s="48"/>
    </row>
    <row r="523" ht="15.75" customHeight="1">
      <c r="D523" s="48"/>
      <c r="H523" s="48"/>
    </row>
    <row r="524" ht="15.75" customHeight="1">
      <c r="D524" s="48"/>
      <c r="H524" s="48"/>
    </row>
    <row r="525" ht="15.75" customHeight="1">
      <c r="D525" s="48"/>
      <c r="H525" s="48"/>
    </row>
    <row r="526" ht="15.75" customHeight="1">
      <c r="D526" s="48"/>
      <c r="H526" s="48"/>
    </row>
    <row r="527" ht="15.75" customHeight="1">
      <c r="D527" s="48"/>
      <c r="H527" s="48"/>
    </row>
    <row r="528" ht="15.75" customHeight="1">
      <c r="D528" s="48"/>
      <c r="H528" s="48"/>
    </row>
    <row r="529" ht="15.75" customHeight="1">
      <c r="D529" s="48"/>
      <c r="H529" s="48"/>
    </row>
    <row r="530" ht="15.75" customHeight="1">
      <c r="D530" s="48"/>
      <c r="H530" s="48"/>
    </row>
    <row r="531" ht="15.75" customHeight="1">
      <c r="D531" s="48"/>
      <c r="H531" s="48"/>
    </row>
    <row r="532" ht="15.75" customHeight="1">
      <c r="D532" s="48"/>
      <c r="H532" s="48"/>
    </row>
    <row r="533" ht="15.75" customHeight="1">
      <c r="D533" s="48"/>
      <c r="H533" s="48"/>
    </row>
    <row r="534" ht="15.75" customHeight="1">
      <c r="D534" s="48"/>
      <c r="H534" s="48"/>
    </row>
    <row r="535" ht="15.75" customHeight="1">
      <c r="D535" s="48"/>
      <c r="H535" s="48"/>
    </row>
    <row r="536" ht="15.75" customHeight="1">
      <c r="D536" s="48"/>
      <c r="H536" s="48"/>
    </row>
    <row r="537" ht="15.75" customHeight="1">
      <c r="D537" s="48"/>
      <c r="H537" s="48"/>
    </row>
    <row r="538" ht="15.75" customHeight="1">
      <c r="D538" s="48"/>
      <c r="H538" s="48"/>
    </row>
    <row r="539" ht="15.75" customHeight="1">
      <c r="D539" s="48"/>
      <c r="H539" s="48"/>
    </row>
    <row r="540" ht="15.75" customHeight="1">
      <c r="D540" s="48"/>
      <c r="H540" s="48"/>
    </row>
    <row r="541" ht="15.75" customHeight="1">
      <c r="D541" s="48"/>
      <c r="H541" s="48"/>
    </row>
    <row r="542" ht="15.75" customHeight="1">
      <c r="D542" s="48"/>
      <c r="H542" s="48"/>
    </row>
    <row r="543" ht="15.75" customHeight="1">
      <c r="D543" s="48"/>
      <c r="H543" s="48"/>
    </row>
    <row r="544" ht="15.75" customHeight="1">
      <c r="D544" s="48"/>
      <c r="H544" s="48"/>
    </row>
    <row r="545" ht="15.75" customHeight="1">
      <c r="D545" s="48"/>
      <c r="H545" s="48"/>
    </row>
    <row r="546" ht="15.75" customHeight="1">
      <c r="D546" s="48"/>
      <c r="H546" s="48"/>
    </row>
    <row r="547" ht="15.75" customHeight="1">
      <c r="D547" s="48"/>
      <c r="H547" s="48"/>
    </row>
    <row r="548" ht="15.75" customHeight="1">
      <c r="D548" s="48"/>
      <c r="H548" s="48"/>
    </row>
    <row r="549" ht="15.75" customHeight="1">
      <c r="D549" s="48"/>
      <c r="H549" s="48"/>
    </row>
    <row r="550" ht="15.75" customHeight="1">
      <c r="D550" s="48"/>
      <c r="H550" s="48"/>
    </row>
    <row r="551" ht="15.75" customHeight="1">
      <c r="D551" s="48"/>
      <c r="H551" s="48"/>
    </row>
    <row r="552" ht="15.75" customHeight="1">
      <c r="D552" s="48"/>
      <c r="H552" s="48"/>
    </row>
    <row r="553" ht="15.75" customHeight="1">
      <c r="D553" s="48"/>
      <c r="H553" s="48"/>
    </row>
    <row r="554" ht="15.75" customHeight="1">
      <c r="D554" s="48"/>
      <c r="H554" s="48"/>
    </row>
    <row r="555" ht="15.75" customHeight="1">
      <c r="D555" s="48"/>
      <c r="H555" s="48"/>
    </row>
    <row r="556" ht="15.75" customHeight="1">
      <c r="D556" s="48"/>
      <c r="H556" s="48"/>
    </row>
    <row r="557" ht="15.75" customHeight="1">
      <c r="D557" s="48"/>
      <c r="H557" s="48"/>
    </row>
    <row r="558" ht="15.75" customHeight="1">
      <c r="D558" s="48"/>
      <c r="H558" s="48"/>
    </row>
    <row r="559" ht="15.75" customHeight="1">
      <c r="D559" s="48"/>
      <c r="H559" s="48"/>
    </row>
    <row r="560" ht="15.75" customHeight="1">
      <c r="D560" s="48"/>
      <c r="H560" s="48"/>
    </row>
    <row r="561" ht="15.75" customHeight="1">
      <c r="D561" s="48"/>
      <c r="H561" s="48"/>
    </row>
    <row r="562" ht="15.75" customHeight="1">
      <c r="D562" s="48"/>
      <c r="H562" s="48"/>
    </row>
    <row r="563" ht="15.75" customHeight="1">
      <c r="D563" s="48"/>
      <c r="H563" s="48"/>
    </row>
    <row r="564" ht="15.75" customHeight="1">
      <c r="D564" s="48"/>
      <c r="H564" s="48"/>
    </row>
    <row r="565" ht="15.75" customHeight="1">
      <c r="D565" s="48"/>
      <c r="H565" s="48"/>
    </row>
    <row r="566" ht="15.75" customHeight="1">
      <c r="D566" s="48"/>
      <c r="H566" s="48"/>
    </row>
    <row r="567" ht="15.75" customHeight="1">
      <c r="D567" s="48"/>
      <c r="H567" s="48"/>
    </row>
    <row r="568" ht="15.75" customHeight="1">
      <c r="D568" s="48"/>
      <c r="H568" s="48"/>
    </row>
    <row r="569" ht="15.75" customHeight="1">
      <c r="D569" s="48"/>
      <c r="H569" s="48"/>
    </row>
    <row r="570" ht="15.75" customHeight="1">
      <c r="D570" s="48"/>
      <c r="H570" s="48"/>
    </row>
    <row r="571" ht="15.75" customHeight="1">
      <c r="D571" s="48"/>
      <c r="H571" s="48"/>
    </row>
    <row r="572" ht="15.75" customHeight="1">
      <c r="D572" s="48"/>
      <c r="H572" s="48"/>
    </row>
    <row r="573" ht="15.75" customHeight="1">
      <c r="D573" s="48"/>
      <c r="H573" s="48"/>
    </row>
    <row r="574" ht="15.75" customHeight="1">
      <c r="D574" s="48"/>
      <c r="H574" s="48"/>
    </row>
    <row r="575" ht="15.75" customHeight="1">
      <c r="D575" s="48"/>
      <c r="H575" s="48"/>
    </row>
    <row r="576" ht="15.75" customHeight="1">
      <c r="D576" s="48"/>
      <c r="H576" s="48"/>
    </row>
    <row r="577" ht="15.75" customHeight="1">
      <c r="D577" s="48"/>
      <c r="H577" s="48"/>
    </row>
    <row r="578" ht="15.75" customHeight="1">
      <c r="D578" s="48"/>
      <c r="H578" s="48"/>
    </row>
    <row r="579" ht="15.75" customHeight="1">
      <c r="D579" s="48"/>
      <c r="H579" s="48"/>
    </row>
    <row r="580" ht="15.75" customHeight="1">
      <c r="D580" s="48"/>
      <c r="H580" s="48"/>
    </row>
    <row r="581" ht="15.75" customHeight="1">
      <c r="D581" s="48"/>
      <c r="H581" s="48"/>
    </row>
    <row r="582" ht="15.75" customHeight="1">
      <c r="D582" s="48"/>
      <c r="H582" s="48"/>
    </row>
    <row r="583" ht="15.75" customHeight="1">
      <c r="D583" s="48"/>
      <c r="H583" s="48"/>
    </row>
    <row r="584" ht="15.75" customHeight="1">
      <c r="D584" s="48"/>
      <c r="H584" s="48"/>
    </row>
    <row r="585" ht="15.75" customHeight="1">
      <c r="D585" s="48"/>
      <c r="H585" s="48"/>
    </row>
    <row r="586" ht="15.75" customHeight="1">
      <c r="D586" s="48"/>
      <c r="H586" s="48"/>
    </row>
    <row r="587" ht="15.75" customHeight="1">
      <c r="D587" s="48"/>
      <c r="H587" s="48"/>
    </row>
    <row r="588" ht="15.75" customHeight="1">
      <c r="D588" s="48"/>
      <c r="H588" s="48"/>
    </row>
    <row r="589" ht="15.75" customHeight="1">
      <c r="D589" s="48"/>
      <c r="H589" s="48"/>
    </row>
    <row r="590" ht="15.75" customHeight="1">
      <c r="D590" s="48"/>
      <c r="H590" s="48"/>
    </row>
    <row r="591" ht="15.75" customHeight="1">
      <c r="D591" s="48"/>
      <c r="H591" s="48"/>
    </row>
    <row r="592" ht="15.75" customHeight="1">
      <c r="D592" s="48"/>
      <c r="H592" s="48"/>
    </row>
    <row r="593" ht="15.75" customHeight="1">
      <c r="D593" s="48"/>
      <c r="H593" s="48"/>
    </row>
    <row r="594" ht="15.75" customHeight="1">
      <c r="D594" s="48"/>
      <c r="H594" s="48"/>
    </row>
    <row r="595" ht="15.75" customHeight="1">
      <c r="D595" s="48"/>
      <c r="H595" s="48"/>
    </row>
    <row r="596" ht="15.75" customHeight="1">
      <c r="D596" s="48"/>
      <c r="H596" s="48"/>
    </row>
    <row r="597" ht="15.75" customHeight="1">
      <c r="D597" s="48"/>
      <c r="H597" s="48"/>
    </row>
    <row r="598" ht="15.75" customHeight="1">
      <c r="D598" s="48"/>
      <c r="H598" s="48"/>
    </row>
    <row r="599" ht="15.75" customHeight="1">
      <c r="D599" s="48"/>
      <c r="H599" s="48"/>
    </row>
    <row r="600" ht="15.75" customHeight="1">
      <c r="D600" s="48"/>
      <c r="H600" s="48"/>
    </row>
    <row r="601" ht="15.75" customHeight="1">
      <c r="D601" s="48"/>
      <c r="H601" s="48"/>
    </row>
    <row r="602" ht="15.75" customHeight="1">
      <c r="D602" s="48"/>
      <c r="H602" s="48"/>
    </row>
    <row r="603" ht="15.75" customHeight="1">
      <c r="D603" s="48"/>
      <c r="H603" s="48"/>
    </row>
    <row r="604" ht="15.75" customHeight="1">
      <c r="D604" s="48"/>
      <c r="H604" s="48"/>
    </row>
    <row r="605" ht="15.75" customHeight="1">
      <c r="D605" s="48"/>
      <c r="H605" s="48"/>
    </row>
    <row r="606" ht="15.75" customHeight="1">
      <c r="D606" s="48"/>
      <c r="H606" s="48"/>
    </row>
    <row r="607" ht="15.75" customHeight="1">
      <c r="D607" s="48"/>
      <c r="H607" s="48"/>
    </row>
    <row r="608" ht="15.75" customHeight="1">
      <c r="D608" s="48"/>
      <c r="H608" s="48"/>
    </row>
    <row r="609" ht="15.75" customHeight="1">
      <c r="D609" s="48"/>
      <c r="H609" s="48"/>
    </row>
    <row r="610" ht="15.75" customHeight="1">
      <c r="D610" s="48"/>
      <c r="H610" s="48"/>
    </row>
    <row r="611" ht="15.75" customHeight="1">
      <c r="D611" s="48"/>
      <c r="H611" s="48"/>
    </row>
    <row r="612" ht="15.75" customHeight="1">
      <c r="D612" s="48"/>
      <c r="H612" s="48"/>
    </row>
    <row r="613" ht="15.75" customHeight="1">
      <c r="D613" s="48"/>
      <c r="H613" s="48"/>
    </row>
    <row r="614" ht="15.75" customHeight="1">
      <c r="D614" s="48"/>
      <c r="H614" s="48"/>
    </row>
    <row r="615" ht="15.75" customHeight="1">
      <c r="D615" s="48"/>
      <c r="H615" s="48"/>
    </row>
    <row r="616" ht="15.75" customHeight="1">
      <c r="D616" s="48"/>
      <c r="H616" s="48"/>
    </row>
    <row r="617" ht="15.75" customHeight="1">
      <c r="D617" s="48"/>
      <c r="H617" s="48"/>
    </row>
    <row r="618" ht="15.75" customHeight="1">
      <c r="D618" s="48"/>
      <c r="H618" s="48"/>
    </row>
    <row r="619" ht="15.75" customHeight="1">
      <c r="D619" s="48"/>
      <c r="H619" s="48"/>
    </row>
    <row r="620" ht="15.75" customHeight="1">
      <c r="D620" s="48"/>
      <c r="H620" s="48"/>
    </row>
    <row r="621" ht="15.75" customHeight="1">
      <c r="D621" s="48"/>
      <c r="H621" s="48"/>
    </row>
    <row r="622" ht="15.75" customHeight="1">
      <c r="D622" s="48"/>
      <c r="H622" s="48"/>
    </row>
    <row r="623" ht="15.75" customHeight="1">
      <c r="D623" s="48"/>
      <c r="H623" s="48"/>
    </row>
    <row r="624" ht="15.75" customHeight="1">
      <c r="D624" s="48"/>
      <c r="H624" s="48"/>
    </row>
    <row r="625" ht="15.75" customHeight="1">
      <c r="D625" s="48"/>
      <c r="H625" s="48"/>
    </row>
    <row r="626" ht="15.75" customHeight="1">
      <c r="D626" s="48"/>
      <c r="H626" s="48"/>
    </row>
    <row r="627" ht="15.75" customHeight="1">
      <c r="D627" s="48"/>
      <c r="H627" s="48"/>
    </row>
    <row r="628" ht="15.75" customHeight="1">
      <c r="D628" s="48"/>
      <c r="H628" s="48"/>
    </row>
    <row r="629" ht="15.75" customHeight="1">
      <c r="D629" s="48"/>
      <c r="H629" s="48"/>
    </row>
    <row r="630" ht="15.75" customHeight="1">
      <c r="D630" s="48"/>
      <c r="H630" s="48"/>
    </row>
    <row r="631" ht="15.75" customHeight="1">
      <c r="D631" s="48"/>
      <c r="H631" s="48"/>
    </row>
    <row r="632" ht="15.75" customHeight="1">
      <c r="D632" s="48"/>
      <c r="H632" s="48"/>
    </row>
    <row r="633" ht="15.75" customHeight="1">
      <c r="D633" s="48"/>
      <c r="H633" s="48"/>
    </row>
    <row r="634" ht="15.75" customHeight="1">
      <c r="D634" s="48"/>
      <c r="H634" s="48"/>
    </row>
    <row r="635" ht="15.75" customHeight="1">
      <c r="D635" s="48"/>
      <c r="H635" s="48"/>
    </row>
    <row r="636" ht="15.75" customHeight="1">
      <c r="D636" s="48"/>
      <c r="H636" s="48"/>
    </row>
    <row r="637" ht="15.75" customHeight="1">
      <c r="D637" s="48"/>
      <c r="H637" s="48"/>
    </row>
    <row r="638" ht="15.75" customHeight="1">
      <c r="D638" s="48"/>
      <c r="H638" s="48"/>
    </row>
    <row r="639" ht="15.75" customHeight="1">
      <c r="D639" s="48"/>
      <c r="H639" s="48"/>
    </row>
    <row r="640" ht="15.75" customHeight="1">
      <c r="D640" s="48"/>
      <c r="H640" s="48"/>
    </row>
    <row r="641" ht="15.75" customHeight="1">
      <c r="D641" s="48"/>
      <c r="H641" s="48"/>
    </row>
    <row r="642" ht="15.75" customHeight="1">
      <c r="D642" s="48"/>
      <c r="H642" s="48"/>
    </row>
    <row r="643" ht="15.75" customHeight="1">
      <c r="D643" s="48"/>
      <c r="H643" s="48"/>
    </row>
    <row r="644" ht="15.75" customHeight="1">
      <c r="D644" s="48"/>
      <c r="H644" s="48"/>
    </row>
    <row r="645" ht="15.75" customHeight="1">
      <c r="D645" s="48"/>
      <c r="H645" s="48"/>
    </row>
    <row r="646" ht="15.75" customHeight="1">
      <c r="D646" s="48"/>
      <c r="H646" s="48"/>
    </row>
    <row r="647" ht="15.75" customHeight="1">
      <c r="D647" s="48"/>
      <c r="H647" s="48"/>
    </row>
    <row r="648" ht="15.75" customHeight="1">
      <c r="D648" s="48"/>
      <c r="H648" s="48"/>
    </row>
    <row r="649" ht="15.75" customHeight="1">
      <c r="D649" s="48"/>
      <c r="H649" s="48"/>
    </row>
    <row r="650" ht="15.75" customHeight="1">
      <c r="D650" s="48"/>
      <c r="H650" s="48"/>
    </row>
    <row r="651" ht="15.75" customHeight="1">
      <c r="D651" s="48"/>
      <c r="H651" s="48"/>
    </row>
    <row r="652" ht="15.75" customHeight="1">
      <c r="D652" s="48"/>
      <c r="H652" s="48"/>
    </row>
    <row r="653" ht="15.75" customHeight="1">
      <c r="D653" s="48"/>
      <c r="H653" s="48"/>
    </row>
    <row r="654" ht="15.75" customHeight="1">
      <c r="D654" s="48"/>
      <c r="H654" s="48"/>
    </row>
    <row r="655" ht="15.75" customHeight="1">
      <c r="D655" s="48"/>
      <c r="H655" s="48"/>
    </row>
    <row r="656" ht="15.75" customHeight="1">
      <c r="D656" s="48"/>
      <c r="H656" s="48"/>
    </row>
    <row r="657" ht="15.75" customHeight="1">
      <c r="D657" s="48"/>
      <c r="H657" s="48"/>
    </row>
    <row r="658" ht="15.75" customHeight="1">
      <c r="D658" s="48"/>
      <c r="H658" s="48"/>
    </row>
    <row r="659" ht="15.75" customHeight="1">
      <c r="D659" s="48"/>
      <c r="H659" s="48"/>
    </row>
    <row r="660" ht="15.75" customHeight="1">
      <c r="D660" s="48"/>
      <c r="H660" s="48"/>
    </row>
    <row r="661" ht="15.75" customHeight="1">
      <c r="D661" s="48"/>
      <c r="H661" s="48"/>
    </row>
    <row r="662" ht="15.75" customHeight="1">
      <c r="D662" s="48"/>
      <c r="H662" s="48"/>
    </row>
    <row r="663" ht="15.75" customHeight="1">
      <c r="D663" s="48"/>
      <c r="H663" s="48"/>
    </row>
    <row r="664" ht="15.75" customHeight="1">
      <c r="D664" s="48"/>
      <c r="H664" s="48"/>
    </row>
    <row r="665" ht="15.75" customHeight="1">
      <c r="D665" s="48"/>
      <c r="H665" s="48"/>
    </row>
    <row r="666" ht="15.75" customHeight="1">
      <c r="D666" s="48"/>
      <c r="H666" s="48"/>
    </row>
    <row r="667" ht="15.75" customHeight="1">
      <c r="D667" s="48"/>
      <c r="H667" s="48"/>
    </row>
    <row r="668" ht="15.75" customHeight="1">
      <c r="D668" s="48"/>
      <c r="H668" s="48"/>
    </row>
    <row r="669" ht="15.75" customHeight="1">
      <c r="D669" s="48"/>
      <c r="H669" s="48"/>
    </row>
    <row r="670" ht="15.75" customHeight="1">
      <c r="D670" s="48"/>
      <c r="H670" s="48"/>
    </row>
    <row r="671" ht="15.75" customHeight="1">
      <c r="D671" s="48"/>
      <c r="H671" s="48"/>
    </row>
    <row r="672" ht="15.75" customHeight="1">
      <c r="D672" s="48"/>
      <c r="H672" s="48"/>
    </row>
    <row r="673" ht="15.75" customHeight="1">
      <c r="D673" s="48"/>
      <c r="H673" s="48"/>
    </row>
    <row r="674" ht="15.75" customHeight="1">
      <c r="D674" s="48"/>
      <c r="H674" s="48"/>
    </row>
    <row r="675" ht="15.75" customHeight="1">
      <c r="D675" s="48"/>
      <c r="H675" s="48"/>
    </row>
    <row r="676" ht="15.75" customHeight="1">
      <c r="D676" s="48"/>
      <c r="H676" s="48"/>
    </row>
    <row r="677" ht="15.75" customHeight="1">
      <c r="D677" s="48"/>
      <c r="H677" s="48"/>
    </row>
    <row r="678" ht="15.75" customHeight="1">
      <c r="D678" s="48"/>
      <c r="H678" s="48"/>
    </row>
    <row r="679" ht="15.75" customHeight="1">
      <c r="D679" s="48"/>
      <c r="H679" s="48"/>
    </row>
    <row r="680" ht="15.75" customHeight="1">
      <c r="D680" s="48"/>
      <c r="H680" s="48"/>
    </row>
    <row r="681" ht="15.75" customHeight="1">
      <c r="D681" s="48"/>
      <c r="H681" s="48"/>
    </row>
    <row r="682" ht="15.75" customHeight="1">
      <c r="D682" s="48"/>
      <c r="H682" s="48"/>
    </row>
    <row r="683" ht="15.75" customHeight="1">
      <c r="D683" s="48"/>
      <c r="H683" s="48"/>
    </row>
    <row r="684" ht="15.75" customHeight="1">
      <c r="D684" s="48"/>
      <c r="H684" s="48"/>
    </row>
    <row r="685" ht="15.75" customHeight="1">
      <c r="D685" s="48"/>
      <c r="H685" s="48"/>
    </row>
    <row r="686" ht="15.75" customHeight="1">
      <c r="D686" s="48"/>
      <c r="H686" s="48"/>
    </row>
    <row r="687" ht="15.75" customHeight="1">
      <c r="D687" s="48"/>
      <c r="H687" s="48"/>
    </row>
    <row r="688" ht="15.75" customHeight="1">
      <c r="D688" s="48"/>
      <c r="H688" s="48"/>
    </row>
    <row r="689" ht="15.75" customHeight="1">
      <c r="D689" s="48"/>
      <c r="H689" s="48"/>
    </row>
    <row r="690" ht="15.75" customHeight="1">
      <c r="D690" s="48"/>
      <c r="H690" s="48"/>
    </row>
    <row r="691" ht="15.75" customHeight="1">
      <c r="D691" s="48"/>
      <c r="H691" s="48"/>
    </row>
    <row r="692" ht="15.75" customHeight="1">
      <c r="D692" s="48"/>
      <c r="H692" s="48"/>
    </row>
    <row r="693" ht="15.75" customHeight="1">
      <c r="D693" s="48"/>
      <c r="H693" s="48"/>
    </row>
    <row r="694" ht="15.75" customHeight="1">
      <c r="D694" s="48"/>
      <c r="H694" s="48"/>
    </row>
    <row r="695" ht="15.75" customHeight="1">
      <c r="D695" s="48"/>
      <c r="H695" s="48"/>
    </row>
    <row r="696" ht="15.75" customHeight="1">
      <c r="D696" s="48"/>
      <c r="H696" s="48"/>
    </row>
    <row r="697" ht="15.75" customHeight="1">
      <c r="D697" s="48"/>
      <c r="H697" s="48"/>
    </row>
    <row r="698" ht="15.75" customHeight="1">
      <c r="D698" s="48"/>
      <c r="H698" s="48"/>
    </row>
    <row r="699" ht="15.75" customHeight="1">
      <c r="D699" s="48"/>
      <c r="H699" s="48"/>
    </row>
    <row r="700" ht="15.75" customHeight="1">
      <c r="D700" s="48"/>
      <c r="H700" s="48"/>
    </row>
    <row r="701" ht="15.75" customHeight="1">
      <c r="D701" s="48"/>
      <c r="H701" s="48"/>
    </row>
    <row r="702" ht="15.75" customHeight="1">
      <c r="D702" s="48"/>
      <c r="H702" s="48"/>
    </row>
    <row r="703" ht="15.75" customHeight="1">
      <c r="D703" s="48"/>
      <c r="H703" s="48"/>
    </row>
    <row r="704" ht="15.75" customHeight="1">
      <c r="D704" s="48"/>
      <c r="H704" s="48"/>
    </row>
    <row r="705" ht="15.75" customHeight="1">
      <c r="D705" s="48"/>
      <c r="H705" s="48"/>
    </row>
    <row r="706" ht="15.75" customHeight="1">
      <c r="D706" s="48"/>
      <c r="H706" s="48"/>
    </row>
    <row r="707" ht="15.75" customHeight="1">
      <c r="D707" s="48"/>
      <c r="H707" s="48"/>
    </row>
    <row r="708" ht="15.75" customHeight="1">
      <c r="D708" s="48"/>
      <c r="H708" s="48"/>
    </row>
    <row r="709" ht="15.75" customHeight="1">
      <c r="D709" s="48"/>
      <c r="H709" s="48"/>
    </row>
    <row r="710" ht="15.75" customHeight="1">
      <c r="D710" s="48"/>
      <c r="H710" s="48"/>
    </row>
    <row r="711" ht="15.75" customHeight="1">
      <c r="D711" s="48"/>
      <c r="H711" s="48"/>
    </row>
    <row r="712" ht="15.75" customHeight="1">
      <c r="D712" s="48"/>
      <c r="H712" s="48"/>
    </row>
    <row r="713" ht="15.75" customHeight="1">
      <c r="D713" s="48"/>
      <c r="H713" s="48"/>
    </row>
    <row r="714" ht="15.75" customHeight="1">
      <c r="D714" s="48"/>
      <c r="H714" s="48"/>
    </row>
    <row r="715" ht="15.75" customHeight="1">
      <c r="D715" s="48"/>
      <c r="H715" s="48"/>
    </row>
    <row r="716" ht="15.75" customHeight="1">
      <c r="D716" s="48"/>
      <c r="H716" s="48"/>
    </row>
    <row r="717" ht="15.75" customHeight="1">
      <c r="D717" s="48"/>
      <c r="H717" s="48"/>
    </row>
    <row r="718" ht="15.75" customHeight="1">
      <c r="D718" s="48"/>
      <c r="H718" s="48"/>
    </row>
    <row r="719" ht="15.75" customHeight="1">
      <c r="D719" s="48"/>
      <c r="H719" s="48"/>
    </row>
    <row r="720" ht="15.75" customHeight="1">
      <c r="D720" s="48"/>
      <c r="H720" s="48"/>
    </row>
    <row r="721" ht="15.75" customHeight="1">
      <c r="D721" s="48"/>
      <c r="H721" s="48"/>
    </row>
    <row r="722" ht="15.75" customHeight="1">
      <c r="D722" s="48"/>
      <c r="H722" s="48"/>
    </row>
    <row r="723" ht="15.75" customHeight="1">
      <c r="D723" s="48"/>
      <c r="H723" s="48"/>
    </row>
    <row r="724" ht="15.75" customHeight="1">
      <c r="D724" s="48"/>
      <c r="H724" s="48"/>
    </row>
    <row r="725" ht="15.75" customHeight="1">
      <c r="D725" s="48"/>
      <c r="H725" s="48"/>
    </row>
    <row r="726" ht="15.75" customHeight="1">
      <c r="D726" s="48"/>
      <c r="H726" s="48"/>
    </row>
    <row r="727" ht="15.75" customHeight="1">
      <c r="D727" s="48"/>
      <c r="H727" s="48"/>
    </row>
    <row r="728" ht="15.75" customHeight="1">
      <c r="D728" s="48"/>
      <c r="H728" s="48"/>
    </row>
    <row r="729" ht="15.75" customHeight="1">
      <c r="D729" s="48"/>
      <c r="H729" s="48"/>
    </row>
    <row r="730" ht="15.75" customHeight="1">
      <c r="D730" s="48"/>
      <c r="H730" s="48"/>
    </row>
    <row r="731" ht="15.75" customHeight="1">
      <c r="D731" s="48"/>
      <c r="H731" s="48"/>
    </row>
    <row r="732" ht="15.75" customHeight="1">
      <c r="D732" s="48"/>
      <c r="H732" s="48"/>
    </row>
    <row r="733" ht="15.75" customHeight="1">
      <c r="D733" s="48"/>
      <c r="H733" s="48"/>
    </row>
    <row r="734" ht="15.75" customHeight="1">
      <c r="D734" s="48"/>
      <c r="H734" s="48"/>
    </row>
    <row r="735" ht="15.75" customHeight="1">
      <c r="D735" s="48"/>
      <c r="H735" s="48"/>
    </row>
    <row r="736" ht="15.75" customHeight="1">
      <c r="D736" s="48"/>
      <c r="H736" s="48"/>
    </row>
    <row r="737" ht="15.75" customHeight="1">
      <c r="D737" s="48"/>
      <c r="H737" s="48"/>
    </row>
    <row r="738" ht="15.75" customHeight="1">
      <c r="D738" s="48"/>
      <c r="H738" s="48"/>
    </row>
    <row r="739" ht="15.75" customHeight="1">
      <c r="D739" s="48"/>
      <c r="H739" s="48"/>
    </row>
    <row r="740" ht="15.75" customHeight="1">
      <c r="D740" s="48"/>
      <c r="H740" s="48"/>
    </row>
    <row r="741" ht="15.75" customHeight="1">
      <c r="D741" s="48"/>
      <c r="H741" s="48"/>
    </row>
    <row r="742" ht="15.75" customHeight="1">
      <c r="D742" s="48"/>
      <c r="H742" s="48"/>
    </row>
    <row r="743" ht="15.75" customHeight="1">
      <c r="D743" s="48"/>
      <c r="H743" s="48"/>
    </row>
    <row r="744" ht="15.75" customHeight="1">
      <c r="D744" s="48"/>
      <c r="H744" s="48"/>
    </row>
    <row r="745" ht="15.75" customHeight="1">
      <c r="D745" s="48"/>
      <c r="H745" s="48"/>
    </row>
    <row r="746" ht="15.75" customHeight="1">
      <c r="D746" s="48"/>
      <c r="H746" s="48"/>
    </row>
    <row r="747" ht="15.75" customHeight="1">
      <c r="D747" s="48"/>
      <c r="H747" s="48"/>
    </row>
    <row r="748" ht="15.75" customHeight="1">
      <c r="D748" s="48"/>
      <c r="H748" s="48"/>
    </row>
    <row r="749" ht="15.75" customHeight="1">
      <c r="D749" s="48"/>
      <c r="H749" s="48"/>
    </row>
    <row r="750" ht="15.75" customHeight="1">
      <c r="D750" s="48"/>
      <c r="H750" s="48"/>
    </row>
    <row r="751" ht="15.75" customHeight="1">
      <c r="D751" s="48"/>
      <c r="H751" s="48"/>
    </row>
    <row r="752" ht="15.75" customHeight="1">
      <c r="D752" s="48"/>
      <c r="H752" s="48"/>
    </row>
    <row r="753" ht="15.75" customHeight="1">
      <c r="D753" s="48"/>
      <c r="H753" s="48"/>
    </row>
    <row r="754" ht="15.75" customHeight="1">
      <c r="D754" s="48"/>
      <c r="H754" s="48"/>
    </row>
    <row r="755" ht="15.75" customHeight="1">
      <c r="D755" s="48"/>
      <c r="H755" s="48"/>
    </row>
    <row r="756" ht="15.75" customHeight="1">
      <c r="D756" s="48"/>
      <c r="H756" s="48"/>
    </row>
    <row r="757" ht="15.75" customHeight="1">
      <c r="D757" s="48"/>
      <c r="H757" s="48"/>
    </row>
    <row r="758" ht="15.75" customHeight="1">
      <c r="D758" s="48"/>
      <c r="H758" s="48"/>
    </row>
    <row r="759" ht="15.75" customHeight="1">
      <c r="D759" s="48"/>
      <c r="H759" s="48"/>
    </row>
    <row r="760" ht="15.75" customHeight="1">
      <c r="D760" s="48"/>
      <c r="H760" s="48"/>
    </row>
    <row r="761" ht="15.75" customHeight="1">
      <c r="D761" s="48"/>
      <c r="H761" s="48"/>
    </row>
    <row r="762" ht="15.75" customHeight="1">
      <c r="D762" s="48"/>
      <c r="H762" s="48"/>
    </row>
    <row r="763" ht="15.75" customHeight="1">
      <c r="D763" s="48"/>
      <c r="H763" s="48"/>
    </row>
    <row r="764" ht="15.75" customHeight="1">
      <c r="D764" s="48"/>
      <c r="H764" s="48"/>
    </row>
    <row r="765" ht="15.75" customHeight="1">
      <c r="D765" s="48"/>
      <c r="H765" s="48"/>
    </row>
    <row r="766" ht="15.75" customHeight="1">
      <c r="D766" s="48"/>
      <c r="H766" s="48"/>
    </row>
    <row r="767" ht="15.75" customHeight="1">
      <c r="D767" s="48"/>
      <c r="H767" s="48"/>
    </row>
    <row r="768" ht="15.75" customHeight="1">
      <c r="D768" s="48"/>
      <c r="H768" s="48"/>
    </row>
    <row r="769" ht="15.75" customHeight="1">
      <c r="D769" s="48"/>
      <c r="H769" s="48"/>
    </row>
    <row r="770" ht="15.75" customHeight="1">
      <c r="D770" s="48"/>
      <c r="H770" s="48"/>
    </row>
    <row r="771" ht="15.75" customHeight="1">
      <c r="D771" s="48"/>
      <c r="H771" s="48"/>
    </row>
    <row r="772" ht="15.75" customHeight="1">
      <c r="D772" s="48"/>
      <c r="H772" s="48"/>
    </row>
    <row r="773" ht="15.75" customHeight="1">
      <c r="D773" s="48"/>
      <c r="H773" s="48"/>
    </row>
    <row r="774" ht="15.75" customHeight="1">
      <c r="D774" s="48"/>
      <c r="H774" s="48"/>
    </row>
    <row r="775" ht="15.75" customHeight="1">
      <c r="D775" s="48"/>
      <c r="H775" s="48"/>
    </row>
    <row r="776" ht="15.75" customHeight="1">
      <c r="D776" s="48"/>
      <c r="H776" s="48"/>
    </row>
    <row r="777" ht="15.75" customHeight="1">
      <c r="D777" s="48"/>
      <c r="H777" s="48"/>
    </row>
    <row r="778" ht="15.75" customHeight="1">
      <c r="D778" s="48"/>
      <c r="H778" s="48"/>
    </row>
    <row r="779" ht="15.75" customHeight="1">
      <c r="D779" s="48"/>
      <c r="H779" s="48"/>
    </row>
    <row r="780" ht="15.75" customHeight="1">
      <c r="D780" s="48"/>
      <c r="H780" s="48"/>
    </row>
    <row r="781" ht="15.75" customHeight="1">
      <c r="D781" s="48"/>
      <c r="H781" s="48"/>
    </row>
    <row r="782" ht="15.75" customHeight="1">
      <c r="D782" s="48"/>
      <c r="H782" s="48"/>
    </row>
    <row r="783" ht="15.75" customHeight="1">
      <c r="D783" s="48"/>
      <c r="H783" s="48"/>
    </row>
    <row r="784" ht="15.75" customHeight="1">
      <c r="D784" s="48"/>
      <c r="H784" s="48"/>
    </row>
    <row r="785" ht="15.75" customHeight="1">
      <c r="D785" s="48"/>
      <c r="H785" s="48"/>
    </row>
    <row r="786" ht="15.75" customHeight="1">
      <c r="D786" s="48"/>
      <c r="H786" s="48"/>
    </row>
    <row r="787" ht="15.75" customHeight="1">
      <c r="D787" s="48"/>
      <c r="H787" s="48"/>
    </row>
    <row r="788" ht="15.75" customHeight="1">
      <c r="D788" s="48"/>
      <c r="H788" s="48"/>
    </row>
    <row r="789" ht="15.75" customHeight="1">
      <c r="D789" s="48"/>
      <c r="H789" s="48"/>
    </row>
    <row r="790" ht="15.75" customHeight="1">
      <c r="D790" s="48"/>
      <c r="H790" s="48"/>
    </row>
    <row r="791" ht="15.75" customHeight="1">
      <c r="D791" s="48"/>
      <c r="H791" s="48"/>
    </row>
    <row r="792" ht="15.75" customHeight="1">
      <c r="D792" s="48"/>
      <c r="H792" s="48"/>
    </row>
    <row r="793" ht="15.75" customHeight="1">
      <c r="D793" s="48"/>
      <c r="H793" s="48"/>
    </row>
    <row r="794" ht="15.75" customHeight="1">
      <c r="D794" s="48"/>
      <c r="H794" s="48"/>
    </row>
    <row r="795" ht="15.75" customHeight="1">
      <c r="D795" s="48"/>
      <c r="H795" s="48"/>
    </row>
    <row r="796" ht="15.75" customHeight="1">
      <c r="D796" s="48"/>
      <c r="H796" s="48"/>
    </row>
    <row r="797" ht="15.75" customHeight="1">
      <c r="D797" s="48"/>
      <c r="H797" s="48"/>
    </row>
    <row r="798" ht="15.75" customHeight="1">
      <c r="D798" s="48"/>
      <c r="H798" s="48"/>
    </row>
    <row r="799" ht="15.75" customHeight="1">
      <c r="D799" s="48"/>
      <c r="H799" s="48"/>
    </row>
    <row r="800" ht="15.75" customHeight="1">
      <c r="D800" s="48"/>
      <c r="H800" s="48"/>
    </row>
    <row r="801" ht="15.75" customHeight="1">
      <c r="D801" s="48"/>
      <c r="H801" s="48"/>
    </row>
    <row r="802" ht="15.75" customHeight="1">
      <c r="D802" s="48"/>
      <c r="H802" s="48"/>
    </row>
    <row r="803" ht="15.75" customHeight="1">
      <c r="D803" s="48"/>
      <c r="H803" s="48"/>
    </row>
    <row r="804" ht="15.75" customHeight="1">
      <c r="D804" s="48"/>
      <c r="H804" s="48"/>
    </row>
    <row r="805" ht="15.75" customHeight="1">
      <c r="D805" s="48"/>
      <c r="H805" s="48"/>
    </row>
    <row r="806" ht="15.75" customHeight="1">
      <c r="D806" s="48"/>
      <c r="H806" s="48"/>
    </row>
    <row r="807" ht="15.75" customHeight="1">
      <c r="D807" s="48"/>
      <c r="H807" s="48"/>
    </row>
    <row r="808" ht="15.75" customHeight="1">
      <c r="D808" s="48"/>
      <c r="H808" s="48"/>
    </row>
    <row r="809" ht="15.75" customHeight="1">
      <c r="D809" s="48"/>
      <c r="H809" s="48"/>
    </row>
    <row r="810" ht="15.75" customHeight="1">
      <c r="D810" s="48"/>
      <c r="H810" s="48"/>
    </row>
    <row r="811" ht="15.75" customHeight="1">
      <c r="D811" s="48"/>
      <c r="H811" s="48"/>
    </row>
    <row r="812" ht="15.75" customHeight="1">
      <c r="D812" s="48"/>
      <c r="H812" s="48"/>
    </row>
    <row r="813" ht="15.75" customHeight="1">
      <c r="D813" s="48"/>
      <c r="H813" s="48"/>
    </row>
    <row r="814" ht="15.75" customHeight="1">
      <c r="D814" s="48"/>
      <c r="H814" s="48"/>
    </row>
    <row r="815" ht="15.75" customHeight="1">
      <c r="D815" s="48"/>
      <c r="H815" s="48"/>
    </row>
    <row r="816" ht="15.75" customHeight="1">
      <c r="D816" s="48"/>
      <c r="H816" s="48"/>
    </row>
    <row r="817" ht="15.75" customHeight="1">
      <c r="D817" s="48"/>
      <c r="H817" s="48"/>
    </row>
    <row r="818" ht="15.75" customHeight="1">
      <c r="D818" s="48"/>
      <c r="H818" s="48"/>
    </row>
    <row r="819" ht="15.75" customHeight="1">
      <c r="D819" s="48"/>
      <c r="H819" s="48"/>
    </row>
    <row r="820" ht="15.75" customHeight="1">
      <c r="D820" s="48"/>
      <c r="H820" s="48"/>
    </row>
    <row r="821" ht="15.75" customHeight="1">
      <c r="D821" s="48"/>
      <c r="H821" s="48"/>
    </row>
    <row r="822" ht="15.75" customHeight="1">
      <c r="D822" s="48"/>
      <c r="H822" s="48"/>
    </row>
    <row r="823" ht="15.75" customHeight="1">
      <c r="D823" s="48"/>
      <c r="H823" s="48"/>
    </row>
    <row r="824" ht="15.75" customHeight="1">
      <c r="D824" s="48"/>
      <c r="H824" s="48"/>
    </row>
    <row r="825" ht="15.75" customHeight="1">
      <c r="D825" s="48"/>
      <c r="H825" s="48"/>
    </row>
    <row r="826" ht="15.75" customHeight="1">
      <c r="D826" s="48"/>
      <c r="H826" s="48"/>
    </row>
    <row r="827" ht="15.75" customHeight="1">
      <c r="D827" s="48"/>
      <c r="H827" s="48"/>
    </row>
    <row r="828" ht="15.75" customHeight="1">
      <c r="D828" s="48"/>
      <c r="H828" s="48"/>
    </row>
    <row r="829" ht="15.75" customHeight="1">
      <c r="D829" s="48"/>
      <c r="H829" s="48"/>
    </row>
    <row r="830" ht="15.75" customHeight="1">
      <c r="D830" s="48"/>
      <c r="H830" s="48"/>
    </row>
    <row r="831" ht="15.75" customHeight="1">
      <c r="D831" s="48"/>
      <c r="H831" s="48"/>
    </row>
    <row r="832" ht="15.75" customHeight="1">
      <c r="D832" s="48"/>
      <c r="H832" s="48"/>
    </row>
    <row r="833" ht="15.75" customHeight="1">
      <c r="D833" s="48"/>
      <c r="H833" s="48"/>
    </row>
    <row r="834" ht="15.75" customHeight="1">
      <c r="D834" s="48"/>
      <c r="H834" s="48"/>
    </row>
    <row r="835" ht="15.75" customHeight="1">
      <c r="D835" s="48"/>
      <c r="H835" s="48"/>
    </row>
    <row r="836" ht="15.75" customHeight="1">
      <c r="D836" s="48"/>
      <c r="H836" s="48"/>
    </row>
    <row r="837" ht="15.75" customHeight="1">
      <c r="D837" s="48"/>
      <c r="H837" s="48"/>
    </row>
    <row r="838" ht="15.75" customHeight="1">
      <c r="D838" s="48"/>
      <c r="H838" s="48"/>
    </row>
    <row r="839" ht="15.75" customHeight="1">
      <c r="D839" s="48"/>
      <c r="H839" s="48"/>
    </row>
    <row r="840" ht="15.75" customHeight="1">
      <c r="D840" s="48"/>
      <c r="H840" s="48"/>
    </row>
    <row r="841" ht="15.75" customHeight="1">
      <c r="D841" s="48"/>
      <c r="H841" s="48"/>
    </row>
    <row r="842" ht="15.75" customHeight="1">
      <c r="D842" s="48"/>
      <c r="H842" s="48"/>
    </row>
    <row r="843" ht="15.75" customHeight="1">
      <c r="D843" s="48"/>
      <c r="H843" s="48"/>
    </row>
    <row r="844" ht="15.75" customHeight="1">
      <c r="D844" s="48"/>
      <c r="H844" s="48"/>
    </row>
    <row r="845" ht="15.75" customHeight="1">
      <c r="D845" s="48"/>
      <c r="H845" s="48"/>
    </row>
    <row r="846" ht="15.75" customHeight="1">
      <c r="D846" s="48"/>
      <c r="H846" s="48"/>
    </row>
    <row r="847" ht="15.75" customHeight="1">
      <c r="D847" s="48"/>
      <c r="H847" s="48"/>
    </row>
    <row r="848" ht="15.75" customHeight="1">
      <c r="D848" s="48"/>
      <c r="H848" s="48"/>
    </row>
    <row r="849" ht="15.75" customHeight="1">
      <c r="D849" s="48"/>
      <c r="H849" s="48"/>
    </row>
    <row r="850" ht="15.75" customHeight="1">
      <c r="D850" s="48"/>
      <c r="H850" s="48"/>
    </row>
    <row r="851" ht="15.75" customHeight="1">
      <c r="D851" s="48"/>
      <c r="H851" s="48"/>
    </row>
    <row r="852" ht="15.75" customHeight="1">
      <c r="D852" s="48"/>
      <c r="H852" s="48"/>
    </row>
    <row r="853" ht="15.75" customHeight="1">
      <c r="D853" s="48"/>
      <c r="H853" s="48"/>
    </row>
    <row r="854" ht="15.75" customHeight="1">
      <c r="D854" s="48"/>
      <c r="H854" s="48"/>
    </row>
    <row r="855" ht="15.75" customHeight="1">
      <c r="D855" s="48"/>
      <c r="H855" s="48"/>
    </row>
    <row r="856" ht="15.75" customHeight="1">
      <c r="D856" s="48"/>
      <c r="H856" s="48"/>
    </row>
    <row r="857" ht="15.75" customHeight="1">
      <c r="D857" s="48"/>
      <c r="H857" s="48"/>
    </row>
    <row r="858" ht="15.75" customHeight="1">
      <c r="D858" s="48"/>
      <c r="H858" s="48"/>
    </row>
    <row r="859" ht="15.75" customHeight="1">
      <c r="D859" s="48"/>
      <c r="H859" s="48"/>
    </row>
    <row r="860" ht="15.75" customHeight="1">
      <c r="D860" s="48"/>
      <c r="H860" s="48"/>
    </row>
    <row r="861" ht="15.75" customHeight="1">
      <c r="D861" s="48"/>
      <c r="H861" s="48"/>
    </row>
    <row r="862" ht="15.75" customHeight="1">
      <c r="D862" s="48"/>
      <c r="H862" s="48"/>
    </row>
    <row r="863" ht="15.75" customHeight="1">
      <c r="D863" s="48"/>
      <c r="H863" s="48"/>
    </row>
    <row r="864" ht="15.75" customHeight="1">
      <c r="D864" s="48"/>
      <c r="H864" s="48"/>
    </row>
    <row r="865" ht="15.75" customHeight="1">
      <c r="D865" s="48"/>
      <c r="H865" s="48"/>
    </row>
    <row r="866" ht="15.75" customHeight="1">
      <c r="D866" s="48"/>
      <c r="H866" s="48"/>
    </row>
    <row r="867" ht="15.75" customHeight="1">
      <c r="D867" s="48"/>
      <c r="H867" s="48"/>
    </row>
    <row r="868" ht="15.75" customHeight="1">
      <c r="D868" s="48"/>
      <c r="H868" s="48"/>
    </row>
    <row r="869" ht="15.75" customHeight="1">
      <c r="D869" s="48"/>
      <c r="H869" s="48"/>
    </row>
    <row r="870" ht="15.75" customHeight="1">
      <c r="D870" s="48"/>
      <c r="H870" s="48"/>
    </row>
    <row r="871" ht="15.75" customHeight="1">
      <c r="D871" s="48"/>
      <c r="H871" s="48"/>
    </row>
    <row r="872" ht="15.75" customHeight="1">
      <c r="D872" s="48"/>
      <c r="H872" s="48"/>
    </row>
    <row r="873" ht="15.75" customHeight="1">
      <c r="D873" s="48"/>
      <c r="H873" s="48"/>
    </row>
    <row r="874" ht="15.75" customHeight="1">
      <c r="D874" s="48"/>
      <c r="H874" s="48"/>
    </row>
    <row r="875" ht="15.75" customHeight="1">
      <c r="D875" s="48"/>
      <c r="H875" s="48"/>
    </row>
    <row r="876" ht="15.75" customHeight="1">
      <c r="D876" s="48"/>
      <c r="H876" s="48"/>
    </row>
    <row r="877" ht="15.75" customHeight="1">
      <c r="D877" s="48"/>
      <c r="H877" s="48"/>
    </row>
    <row r="878" ht="15.75" customHeight="1">
      <c r="D878" s="48"/>
      <c r="H878" s="48"/>
    </row>
    <row r="879" ht="15.75" customHeight="1">
      <c r="D879" s="48"/>
      <c r="H879" s="48"/>
    </row>
    <row r="880" ht="15.75" customHeight="1">
      <c r="D880" s="48"/>
      <c r="H880" s="48"/>
    </row>
    <row r="881" ht="15.75" customHeight="1">
      <c r="D881" s="48"/>
      <c r="H881" s="48"/>
    </row>
    <row r="882" ht="15.75" customHeight="1">
      <c r="D882" s="48"/>
      <c r="H882" s="48"/>
    </row>
    <row r="883" ht="15.75" customHeight="1">
      <c r="D883" s="48"/>
      <c r="H883" s="48"/>
    </row>
    <row r="884" ht="15.75" customHeight="1">
      <c r="D884" s="48"/>
      <c r="H884" s="48"/>
    </row>
    <row r="885" ht="15.75" customHeight="1">
      <c r="D885" s="48"/>
      <c r="H885" s="48"/>
    </row>
    <row r="886" ht="15.75" customHeight="1">
      <c r="D886" s="48"/>
      <c r="H886" s="48"/>
    </row>
    <row r="887" ht="15.75" customHeight="1">
      <c r="D887" s="48"/>
      <c r="H887" s="48"/>
    </row>
    <row r="888" ht="15.75" customHeight="1">
      <c r="D888" s="48"/>
      <c r="H888" s="48"/>
    </row>
    <row r="889" ht="15.75" customHeight="1">
      <c r="D889" s="48"/>
      <c r="H889" s="48"/>
    </row>
    <row r="890" ht="15.75" customHeight="1">
      <c r="D890" s="48"/>
      <c r="H890" s="48"/>
    </row>
    <row r="891" ht="15.75" customHeight="1">
      <c r="D891" s="48"/>
      <c r="H891" s="48"/>
    </row>
    <row r="892" ht="15.75" customHeight="1">
      <c r="D892" s="48"/>
      <c r="H892" s="48"/>
    </row>
    <row r="893" ht="15.75" customHeight="1">
      <c r="D893" s="48"/>
      <c r="H893" s="48"/>
    </row>
    <row r="894" ht="15.75" customHeight="1">
      <c r="D894" s="48"/>
      <c r="H894" s="48"/>
    </row>
    <row r="895" ht="15.75" customHeight="1">
      <c r="D895" s="48"/>
      <c r="H895" s="48"/>
    </row>
    <row r="896" ht="15.75" customHeight="1">
      <c r="D896" s="48"/>
      <c r="H896" s="48"/>
    </row>
    <row r="897" ht="15.75" customHeight="1">
      <c r="D897" s="48"/>
      <c r="H897" s="48"/>
    </row>
    <row r="898" ht="15.75" customHeight="1">
      <c r="D898" s="48"/>
      <c r="H898" s="48"/>
    </row>
    <row r="899" ht="15.75" customHeight="1">
      <c r="D899" s="48"/>
      <c r="H899" s="48"/>
    </row>
    <row r="900" ht="15.75" customHeight="1">
      <c r="D900" s="48"/>
      <c r="H900" s="48"/>
    </row>
    <row r="901" ht="15.75" customHeight="1">
      <c r="D901" s="48"/>
      <c r="H901" s="48"/>
    </row>
    <row r="902" ht="15.75" customHeight="1">
      <c r="D902" s="48"/>
      <c r="H902" s="48"/>
    </row>
    <row r="903" ht="15.75" customHeight="1">
      <c r="D903" s="48"/>
      <c r="H903" s="48"/>
    </row>
    <row r="904" ht="15.75" customHeight="1">
      <c r="D904" s="48"/>
      <c r="H904" s="48"/>
    </row>
    <row r="905" ht="15.75" customHeight="1">
      <c r="D905" s="48"/>
      <c r="H905" s="48"/>
    </row>
    <row r="906" ht="15.75" customHeight="1">
      <c r="D906" s="48"/>
      <c r="H906" s="48"/>
    </row>
    <row r="907" ht="15.75" customHeight="1">
      <c r="D907" s="48"/>
      <c r="H907" s="48"/>
    </row>
    <row r="908" ht="15.75" customHeight="1">
      <c r="D908" s="48"/>
      <c r="H908" s="48"/>
    </row>
    <row r="909" ht="15.75" customHeight="1">
      <c r="D909" s="48"/>
      <c r="H909" s="48"/>
    </row>
    <row r="910" ht="15.75" customHeight="1">
      <c r="D910" s="48"/>
      <c r="H910" s="48"/>
    </row>
    <row r="911" ht="15.75" customHeight="1">
      <c r="D911" s="48"/>
      <c r="H911" s="48"/>
    </row>
    <row r="912" ht="15.75" customHeight="1">
      <c r="D912" s="48"/>
      <c r="H912" s="48"/>
    </row>
    <row r="913" ht="15.75" customHeight="1">
      <c r="D913" s="48"/>
      <c r="H913" s="48"/>
    </row>
    <row r="914" ht="15.75" customHeight="1">
      <c r="D914" s="48"/>
      <c r="H914" s="48"/>
    </row>
    <row r="915" ht="15.75" customHeight="1">
      <c r="D915" s="48"/>
      <c r="H915" s="48"/>
    </row>
    <row r="916" ht="15.75" customHeight="1">
      <c r="D916" s="48"/>
      <c r="H916" s="48"/>
    </row>
    <row r="917" ht="15.75" customHeight="1">
      <c r="D917" s="48"/>
      <c r="H917" s="48"/>
    </row>
    <row r="918" ht="15.75" customHeight="1">
      <c r="D918" s="48"/>
      <c r="H918" s="48"/>
    </row>
    <row r="919" ht="15.75" customHeight="1">
      <c r="D919" s="48"/>
      <c r="H919" s="48"/>
    </row>
    <row r="920" ht="15.75" customHeight="1">
      <c r="D920" s="48"/>
      <c r="H920" s="48"/>
    </row>
    <row r="921" ht="15.75" customHeight="1">
      <c r="D921" s="48"/>
      <c r="H921" s="48"/>
    </row>
    <row r="922" ht="15.75" customHeight="1">
      <c r="D922" s="48"/>
      <c r="H922" s="48"/>
    </row>
    <row r="923" ht="15.75" customHeight="1">
      <c r="D923" s="48"/>
      <c r="H923" s="48"/>
    </row>
    <row r="924" ht="15.75" customHeight="1">
      <c r="D924" s="48"/>
      <c r="H924" s="48"/>
    </row>
    <row r="925" ht="15.75" customHeight="1">
      <c r="D925" s="48"/>
      <c r="H925" s="48"/>
    </row>
    <row r="926" ht="15.75" customHeight="1">
      <c r="D926" s="48"/>
      <c r="H926" s="48"/>
    </row>
    <row r="927" ht="15.75" customHeight="1">
      <c r="D927" s="48"/>
      <c r="H927" s="48"/>
    </row>
    <row r="928" ht="15.75" customHeight="1">
      <c r="D928" s="48"/>
      <c r="H928" s="48"/>
    </row>
    <row r="929" ht="15.75" customHeight="1">
      <c r="D929" s="48"/>
      <c r="H929" s="48"/>
    </row>
    <row r="930" ht="15.75" customHeight="1">
      <c r="D930" s="48"/>
      <c r="H930" s="48"/>
    </row>
    <row r="931" ht="15.75" customHeight="1">
      <c r="D931" s="48"/>
      <c r="H931" s="48"/>
    </row>
    <row r="932" ht="15.75" customHeight="1">
      <c r="D932" s="48"/>
      <c r="H932" s="48"/>
    </row>
    <row r="933" ht="15.75" customHeight="1">
      <c r="D933" s="48"/>
      <c r="H933" s="48"/>
    </row>
    <row r="934" ht="15.75" customHeight="1">
      <c r="D934" s="48"/>
      <c r="H934" s="48"/>
    </row>
    <row r="935" ht="15.75" customHeight="1">
      <c r="D935" s="48"/>
      <c r="H935" s="48"/>
    </row>
    <row r="936" ht="15.75" customHeight="1">
      <c r="D936" s="48"/>
      <c r="H936" s="48"/>
    </row>
    <row r="937" ht="15.75" customHeight="1">
      <c r="D937" s="48"/>
      <c r="H937" s="48"/>
    </row>
    <row r="938" ht="15.75" customHeight="1">
      <c r="D938" s="48"/>
      <c r="H938" s="48"/>
    </row>
    <row r="939" ht="15.75" customHeight="1">
      <c r="D939" s="48"/>
      <c r="H939" s="48"/>
    </row>
    <row r="940" ht="15.75" customHeight="1">
      <c r="D940" s="48"/>
      <c r="H940" s="48"/>
    </row>
    <row r="941" ht="15.75" customHeight="1">
      <c r="D941" s="48"/>
      <c r="H941" s="48"/>
    </row>
    <row r="942" ht="15.75" customHeight="1">
      <c r="D942" s="48"/>
      <c r="H942" s="48"/>
    </row>
    <row r="943" ht="15.75" customHeight="1">
      <c r="D943" s="48"/>
      <c r="H943" s="48"/>
    </row>
    <row r="944" ht="15.75" customHeight="1">
      <c r="D944" s="48"/>
      <c r="H944" s="48"/>
    </row>
    <row r="945" ht="15.75" customHeight="1">
      <c r="D945" s="48"/>
      <c r="H945" s="48"/>
    </row>
    <row r="946" ht="15.75" customHeight="1">
      <c r="D946" s="48"/>
      <c r="H946" s="48"/>
    </row>
    <row r="947" ht="15.75" customHeight="1">
      <c r="D947" s="48"/>
      <c r="H947" s="48"/>
    </row>
    <row r="948" ht="15.75" customHeight="1">
      <c r="D948" s="48"/>
      <c r="H948" s="48"/>
    </row>
    <row r="949" ht="15.75" customHeight="1">
      <c r="D949" s="48"/>
      <c r="H949" s="48"/>
    </row>
    <row r="950" ht="15.75" customHeight="1">
      <c r="D950" s="48"/>
      <c r="H950" s="48"/>
    </row>
    <row r="951" ht="15.75" customHeight="1">
      <c r="D951" s="48"/>
      <c r="H951" s="48"/>
    </row>
    <row r="952" ht="15.75" customHeight="1">
      <c r="D952" s="48"/>
      <c r="H952" s="48"/>
    </row>
    <row r="953" ht="15.75" customHeight="1">
      <c r="D953" s="48"/>
      <c r="H953" s="48"/>
    </row>
    <row r="954" ht="15.75" customHeight="1">
      <c r="D954" s="48"/>
      <c r="H954" s="48"/>
    </row>
    <row r="955" ht="15.75" customHeight="1">
      <c r="D955" s="48"/>
      <c r="H955" s="48"/>
    </row>
    <row r="956" ht="15.75" customHeight="1">
      <c r="D956" s="48"/>
      <c r="H956" s="48"/>
    </row>
    <row r="957" ht="15.75" customHeight="1">
      <c r="D957" s="48"/>
      <c r="H957" s="48"/>
    </row>
    <row r="958" ht="15.75" customHeight="1">
      <c r="D958" s="48"/>
      <c r="H958" s="48"/>
    </row>
    <row r="959" ht="15.75" customHeight="1">
      <c r="D959" s="48"/>
      <c r="H959" s="48"/>
    </row>
    <row r="960" ht="15.75" customHeight="1">
      <c r="D960" s="48"/>
      <c r="H960" s="48"/>
    </row>
    <row r="961" ht="15.75" customHeight="1">
      <c r="D961" s="48"/>
      <c r="H961" s="48"/>
    </row>
    <row r="962" ht="15.75" customHeight="1">
      <c r="D962" s="48"/>
      <c r="H962" s="48"/>
    </row>
    <row r="963" ht="15.75" customHeight="1">
      <c r="D963" s="48"/>
      <c r="H963" s="48"/>
    </row>
    <row r="964" ht="15.75" customHeight="1">
      <c r="D964" s="48"/>
      <c r="H964" s="48"/>
    </row>
    <row r="965" ht="15.75" customHeight="1">
      <c r="D965" s="48"/>
      <c r="H965" s="48"/>
    </row>
    <row r="966" ht="15.75" customHeight="1">
      <c r="D966" s="48"/>
      <c r="H966" s="48"/>
    </row>
    <row r="967" ht="15.75" customHeight="1">
      <c r="D967" s="48"/>
      <c r="H967" s="48"/>
    </row>
    <row r="968" ht="15.75" customHeight="1">
      <c r="D968" s="48"/>
      <c r="H968" s="48"/>
    </row>
    <row r="969" ht="15.75" customHeight="1">
      <c r="D969" s="48"/>
      <c r="H969" s="48"/>
    </row>
    <row r="970" ht="15.75" customHeight="1">
      <c r="D970" s="48"/>
      <c r="H970" s="48"/>
    </row>
    <row r="971" ht="15.75" customHeight="1">
      <c r="D971" s="48"/>
      <c r="H971" s="48"/>
    </row>
    <row r="972" ht="15.75" customHeight="1">
      <c r="D972" s="48"/>
      <c r="H972" s="48"/>
    </row>
    <row r="973" ht="15.75" customHeight="1">
      <c r="D973" s="48"/>
      <c r="H973" s="48"/>
    </row>
    <row r="974" ht="15.75" customHeight="1">
      <c r="D974" s="48"/>
      <c r="H974" s="48"/>
    </row>
    <row r="975" ht="15.75" customHeight="1">
      <c r="D975" s="48"/>
      <c r="H975" s="48"/>
    </row>
    <row r="976" ht="15.75" customHeight="1">
      <c r="D976" s="48"/>
      <c r="H976" s="48"/>
    </row>
    <row r="977" ht="15.75" customHeight="1">
      <c r="D977" s="48"/>
      <c r="H977" s="48"/>
    </row>
    <row r="978" ht="15.75" customHeight="1">
      <c r="D978" s="48"/>
      <c r="H978" s="48"/>
    </row>
    <row r="979" ht="15.75" customHeight="1">
      <c r="D979" s="48"/>
      <c r="H979" s="48"/>
    </row>
    <row r="980" ht="15.75" customHeight="1">
      <c r="D980" s="48"/>
      <c r="H980" s="48"/>
    </row>
    <row r="981" ht="15.75" customHeight="1">
      <c r="D981" s="48"/>
      <c r="H981" s="48"/>
    </row>
    <row r="982" ht="15.75" customHeight="1">
      <c r="D982" s="48"/>
      <c r="H982" s="48"/>
    </row>
    <row r="983" ht="15.75" customHeight="1">
      <c r="D983" s="48"/>
      <c r="H983" s="48"/>
    </row>
    <row r="984" ht="15.75" customHeight="1">
      <c r="D984" s="48"/>
      <c r="H984" s="48"/>
    </row>
    <row r="985" ht="15.75" customHeight="1">
      <c r="D985" s="48"/>
      <c r="H985" s="48"/>
    </row>
    <row r="986" ht="15.75" customHeight="1">
      <c r="D986" s="48"/>
      <c r="H986" s="48"/>
    </row>
    <row r="987" ht="15.75" customHeight="1">
      <c r="D987" s="48"/>
      <c r="H987" s="48"/>
    </row>
    <row r="988" ht="15.75" customHeight="1">
      <c r="D988" s="48"/>
      <c r="H988" s="48"/>
    </row>
    <row r="989" ht="15.75" customHeight="1">
      <c r="D989" s="48"/>
      <c r="H989" s="48"/>
    </row>
    <row r="990" ht="15.75" customHeight="1">
      <c r="D990" s="48"/>
      <c r="H990" s="48"/>
    </row>
    <row r="991" ht="15.75" customHeight="1">
      <c r="D991" s="48"/>
      <c r="H991" s="48"/>
    </row>
    <row r="992" ht="15.75" customHeight="1">
      <c r="D992" s="48"/>
      <c r="H992" s="48"/>
    </row>
    <row r="993" ht="15.75" customHeight="1">
      <c r="D993" s="48"/>
      <c r="H993" s="48"/>
    </row>
    <row r="994" ht="15.75" customHeight="1">
      <c r="D994" s="48"/>
      <c r="H994" s="48"/>
    </row>
    <row r="995" ht="15.75" customHeight="1">
      <c r="D995" s="48"/>
      <c r="H995" s="48"/>
    </row>
    <row r="996" ht="15.75" customHeight="1">
      <c r="D996" s="48"/>
      <c r="H996" s="48"/>
    </row>
    <row r="997" ht="15.75" customHeight="1">
      <c r="D997" s="48"/>
      <c r="H997" s="48"/>
    </row>
    <row r="998" ht="15.75" customHeight="1">
      <c r="D998" s="48"/>
      <c r="H998" s="48"/>
    </row>
    <row r="999" ht="15.75" customHeight="1">
      <c r="D999" s="48"/>
      <c r="H999" s="48"/>
    </row>
    <row r="1000" ht="15.75" customHeight="1">
      <c r="D1000" s="48"/>
      <c r="H1000" s="48"/>
    </row>
    <row r="1001" ht="15.75" customHeight="1">
      <c r="D1001" s="48"/>
      <c r="H1001" s="48"/>
    </row>
    <row r="1002" ht="15.75" customHeight="1">
      <c r="D1002" s="48"/>
      <c r="H1002" s="48"/>
    </row>
    <row r="1003" ht="15.75" customHeight="1">
      <c r="D1003" s="48"/>
      <c r="H1003" s="48"/>
    </row>
    <row r="1004" ht="15.75" customHeight="1">
      <c r="D1004" s="48"/>
      <c r="H1004" s="48"/>
    </row>
    <row r="1005" ht="15.75" customHeight="1">
      <c r="D1005" s="48"/>
      <c r="H1005" s="48"/>
    </row>
    <row r="1006" ht="15.75" customHeight="1">
      <c r="D1006" s="48"/>
      <c r="H1006" s="48"/>
    </row>
    <row r="1007" ht="15.75" customHeight="1">
      <c r="D1007" s="48"/>
      <c r="H1007" s="48"/>
    </row>
    <row r="1008" ht="15.75" customHeight="1">
      <c r="D1008" s="48"/>
      <c r="H1008" s="48"/>
    </row>
    <row r="1009" ht="15.75" customHeight="1">
      <c r="D1009" s="48"/>
      <c r="H1009" s="48"/>
    </row>
    <row r="1010" ht="15.75" customHeight="1">
      <c r="D1010" s="48"/>
      <c r="H1010" s="48"/>
    </row>
    <row r="1011" ht="15.75" customHeight="1">
      <c r="D1011" s="48"/>
      <c r="H1011" s="48"/>
    </row>
    <row r="1012" ht="15.75" customHeight="1">
      <c r="D1012" s="48"/>
      <c r="H1012" s="48"/>
    </row>
    <row r="1013" ht="15.75" customHeight="1">
      <c r="D1013" s="48"/>
      <c r="H1013" s="48"/>
    </row>
    <row r="1014" ht="15.75" customHeight="1">
      <c r="D1014" s="48"/>
      <c r="H1014" s="48"/>
    </row>
    <row r="1015" ht="15.75" customHeight="1">
      <c r="D1015" s="48"/>
      <c r="H1015" s="48"/>
    </row>
    <row r="1016" ht="15.75" customHeight="1">
      <c r="D1016" s="48"/>
      <c r="H1016" s="48"/>
    </row>
    <row r="1017" ht="15.75" customHeight="1">
      <c r="D1017" s="48"/>
      <c r="H1017" s="48"/>
    </row>
    <row r="1018" ht="15.75" customHeight="1">
      <c r="D1018" s="48"/>
      <c r="H1018" s="48"/>
    </row>
    <row r="1019" ht="15.75" customHeight="1">
      <c r="D1019" s="48"/>
      <c r="H1019" s="48"/>
    </row>
    <row r="1020" ht="15.75" customHeight="1">
      <c r="D1020" s="48"/>
      <c r="H1020" s="48"/>
    </row>
    <row r="1021" ht="15.75" customHeight="1">
      <c r="D1021" s="48"/>
      <c r="H1021" s="48"/>
    </row>
  </sheetData>
  <mergeCells count="45">
    <mergeCell ref="L16:M16"/>
    <mergeCell ref="L17:M17"/>
    <mergeCell ref="L18:M18"/>
    <mergeCell ref="L19:M19"/>
    <mergeCell ref="L20:M20"/>
    <mergeCell ref="L24:M24"/>
    <mergeCell ref="L25:M25"/>
    <mergeCell ref="L26:M26"/>
    <mergeCell ref="L27:M27"/>
    <mergeCell ref="L28:M28"/>
    <mergeCell ref="L29:M29"/>
    <mergeCell ref="L30:M30"/>
    <mergeCell ref="L31:M31"/>
    <mergeCell ref="L32:M32"/>
    <mergeCell ref="L34:M34"/>
    <mergeCell ref="L36:M36"/>
    <mergeCell ref="L37:M37"/>
    <mergeCell ref="L38:M38"/>
    <mergeCell ref="L39:M39"/>
    <mergeCell ref="L41:M41"/>
    <mergeCell ref="L43:M43"/>
    <mergeCell ref="L212:M212"/>
    <mergeCell ref="L242:M242"/>
    <mergeCell ref="L277:M277"/>
    <mergeCell ref="L153:M153"/>
    <mergeCell ref="L173:M173"/>
    <mergeCell ref="L390:M390"/>
    <mergeCell ref="L399:M399"/>
    <mergeCell ref="L407:M407"/>
    <mergeCell ref="L337:M337"/>
    <mergeCell ref="L338:M338"/>
    <mergeCell ref="L339:M339"/>
    <mergeCell ref="L388:M388"/>
    <mergeCell ref="L51:M51"/>
    <mergeCell ref="L52:M52"/>
    <mergeCell ref="L53:M53"/>
    <mergeCell ref="L54:M54"/>
    <mergeCell ref="L55:M55"/>
    <mergeCell ref="L44:M44"/>
    <mergeCell ref="L45:M45"/>
    <mergeCell ref="L46:M46"/>
    <mergeCell ref="L47:M47"/>
    <mergeCell ref="L48:M48"/>
    <mergeCell ref="L49:M49"/>
    <mergeCell ref="L50:M50"/>
  </mergeCells>
  <hyperlinks>
    <hyperlink r:id="rId1" ref="C2"/>
    <hyperlink r:id="rId2" ref="E2"/>
    <hyperlink r:id="rId3" ref="C3"/>
    <hyperlink r:id="rId4" ref="E3"/>
    <hyperlink r:id="rId5" ref="C4"/>
    <hyperlink r:id="rId6" ref="E4"/>
    <hyperlink r:id="rId7" location="detail" ref="C5"/>
    <hyperlink r:id="rId8" ref="E5"/>
    <hyperlink r:id="rId9" location="detail" ref="C6"/>
    <hyperlink r:id="rId10" ref="E6"/>
    <hyperlink r:id="rId11" location="detail?sku_properties=5919063:6536025" ref="C7"/>
    <hyperlink r:id="rId12" ref="E7"/>
    <hyperlink r:id="rId13" location="detail" ref="C8"/>
    <hyperlink r:id="rId14" ref="E8"/>
    <hyperlink r:id="rId15" location="detail" ref="C9"/>
    <hyperlink r:id="rId16" ref="E9"/>
    <hyperlink r:id="rId17" ref="C10"/>
    <hyperlink r:id="rId18" ref="E10"/>
    <hyperlink r:id="rId19" location="detail" ref="C11"/>
    <hyperlink r:id="rId20" ref="E11"/>
    <hyperlink r:id="rId21" location="detail" ref="C12"/>
    <hyperlink r:id="rId22" ref="E12"/>
    <hyperlink r:id="rId23" location="detail" ref="C13"/>
    <hyperlink r:id="rId24" ref="E13"/>
    <hyperlink r:id="rId25" location="detail" ref="C14"/>
    <hyperlink r:id="rId26" ref="E14"/>
    <hyperlink r:id="rId27" location="detail" ref="C15"/>
    <hyperlink r:id="rId28" ref="E15"/>
    <hyperlink r:id="rId29" ref="E16"/>
    <hyperlink r:id="rId30" location="detail" ref="C17"/>
    <hyperlink r:id="rId31" ref="E17"/>
    <hyperlink r:id="rId32" location="detail" ref="C18"/>
    <hyperlink r:id="rId33" ref="E18"/>
    <hyperlink r:id="rId34" ref="C19"/>
    <hyperlink r:id="rId35" ref="E19"/>
    <hyperlink r:id="rId36" location="detail" ref="C20"/>
    <hyperlink r:id="rId37" ref="E20"/>
    <hyperlink r:id="rId38" location="detail" ref="C21"/>
    <hyperlink r:id="rId39" ref="E21"/>
    <hyperlink r:id="rId40" ref="C22"/>
    <hyperlink r:id="rId41" ref="E22"/>
    <hyperlink r:id="rId42" ref="C23"/>
    <hyperlink r:id="rId43" ref="E23"/>
    <hyperlink r:id="rId44" ref="C24"/>
    <hyperlink r:id="rId45" ref="E24"/>
    <hyperlink r:id="rId46" ref="C25"/>
    <hyperlink r:id="rId47" ref="E25"/>
    <hyperlink r:id="rId48" ref="C26"/>
    <hyperlink r:id="rId49" ref="E26"/>
    <hyperlink r:id="rId50" location="detail" ref="C27"/>
    <hyperlink r:id="rId51" ref="E27"/>
    <hyperlink r:id="rId52" location="detail" ref="C28"/>
    <hyperlink r:id="rId53" ref="E28"/>
    <hyperlink r:id="rId54" location="detail" ref="C29"/>
    <hyperlink r:id="rId55" ref="E29"/>
    <hyperlink r:id="rId56" location="detail?sku_properties=5919063:3266793" ref="C30"/>
    <hyperlink r:id="rId57" ref="E30"/>
    <hyperlink r:id="rId58" ref="C31"/>
    <hyperlink r:id="rId59" ref="E31"/>
    <hyperlink r:id="rId60" ref="C32"/>
    <hyperlink r:id="rId61" ref="E32"/>
    <hyperlink r:id="rId62" location="detail" ref="C33"/>
    <hyperlink r:id="rId63" ref="E33"/>
    <hyperlink r:id="rId64" location="detail" ref="C34"/>
    <hyperlink r:id="rId65" ref="E34"/>
    <hyperlink r:id="rId66" location="detail" ref="C35"/>
    <hyperlink r:id="rId67" ref="E35"/>
    <hyperlink r:id="rId68" location="detail" ref="C36"/>
    <hyperlink r:id="rId69" ref="E36"/>
    <hyperlink r:id="rId70" location="detail" ref="C37"/>
    <hyperlink r:id="rId71" ref="E37"/>
    <hyperlink r:id="rId72" location="detail" ref="C38"/>
    <hyperlink r:id="rId73" ref="E38"/>
    <hyperlink r:id="rId74" location="detail" ref="C39"/>
    <hyperlink r:id="rId75" ref="E39"/>
    <hyperlink r:id="rId76" location="detail" ref="C40"/>
    <hyperlink r:id="rId77" ref="E40"/>
    <hyperlink r:id="rId78" location="detail" ref="C41"/>
    <hyperlink r:id="rId79" ref="E41"/>
    <hyperlink r:id="rId80" location="detail" ref="C42"/>
    <hyperlink r:id="rId81" ref="E42"/>
    <hyperlink r:id="rId82" location="detail" ref="C43"/>
    <hyperlink r:id="rId83" ref="E43"/>
    <hyperlink r:id="rId84" location="detail" ref="C44"/>
    <hyperlink r:id="rId85" ref="E44"/>
    <hyperlink r:id="rId86" ref="C45"/>
    <hyperlink r:id="rId87" ref="E45"/>
    <hyperlink r:id="rId88" location="detail?sku_properties=5919063:6536025" ref="C46"/>
    <hyperlink r:id="rId89" ref="E46"/>
    <hyperlink r:id="rId90" ref="C47"/>
    <hyperlink r:id="rId91" ref="E47"/>
    <hyperlink r:id="rId92" location="detail" ref="C48"/>
    <hyperlink r:id="rId93" ref="E48"/>
    <hyperlink r:id="rId94" location="detail" ref="C49"/>
    <hyperlink r:id="rId95" ref="E49"/>
    <hyperlink r:id="rId96" location="detail" ref="C50"/>
    <hyperlink r:id="rId97" ref="E50"/>
    <hyperlink r:id="rId98" location="detail?sku_properties=5919063:6536025" ref="C51"/>
    <hyperlink r:id="rId99" ref="E51"/>
    <hyperlink r:id="rId100" location="detail?sku_properties=5919063:6536025" ref="C52"/>
    <hyperlink r:id="rId101" ref="E52"/>
    <hyperlink r:id="rId102" location="detail" ref="C53"/>
    <hyperlink r:id="rId103" ref="E53"/>
    <hyperlink r:id="rId104" location="detail" ref="C54"/>
    <hyperlink r:id="rId105" ref="E54"/>
    <hyperlink r:id="rId106" location="detail" ref="C55"/>
    <hyperlink r:id="rId107" ref="E55"/>
    <hyperlink r:id="rId108" location="detail?sku_properties=5919063:3284566" ref="C56"/>
    <hyperlink r:id="rId109" ref="E56"/>
    <hyperlink r:id="rId110" ref="C60"/>
    <hyperlink r:id="rId111" ref="E60"/>
    <hyperlink r:id="rId112" location="detail" ref="C61"/>
    <hyperlink r:id="rId113" ref="E61"/>
    <hyperlink r:id="rId114" ref="C62"/>
    <hyperlink r:id="rId115" ref="E62"/>
    <hyperlink r:id="rId116" location="detail" ref="C65"/>
    <hyperlink r:id="rId117" ref="E65"/>
    <hyperlink r:id="rId118" location="detail?sku_properties=5919063:3266779" ref="C66"/>
    <hyperlink r:id="rId119" ref="E66"/>
    <hyperlink r:id="rId120" ref="C67"/>
    <hyperlink r:id="rId121" ref="E67"/>
    <hyperlink r:id="rId122" ref="C68"/>
    <hyperlink r:id="rId123" ref="E68"/>
    <hyperlink r:id="rId124" ref="C69"/>
    <hyperlink r:id="rId125" ref="E69"/>
    <hyperlink r:id="rId126" location="detail" ref="C70"/>
    <hyperlink r:id="rId127" ref="E70"/>
    <hyperlink r:id="rId128" ref="C71"/>
    <hyperlink r:id="rId129" ref="E71"/>
    <hyperlink r:id="rId130" location="detail" ref="C72"/>
    <hyperlink r:id="rId131" ref="E72"/>
    <hyperlink r:id="rId132" location="detail" ref="C73"/>
    <hyperlink r:id="rId133" ref="E73"/>
    <hyperlink r:id="rId134" location="detail" ref="C74"/>
    <hyperlink r:id="rId135" ref="E74"/>
    <hyperlink r:id="rId136" ref="C75"/>
    <hyperlink r:id="rId137" ref="E75"/>
    <hyperlink r:id="rId138" location="detail?sku_properties=5919063:3266779" ref="C76"/>
    <hyperlink r:id="rId139" ref="E76"/>
    <hyperlink r:id="rId140" location="detail?sku_properties=5919063:6536025" ref="C77"/>
    <hyperlink r:id="rId141" ref="E77"/>
    <hyperlink r:id="rId142" location="detail" ref="C78"/>
    <hyperlink r:id="rId143" ref="E78"/>
    <hyperlink r:id="rId144" location="detail" ref="C79"/>
    <hyperlink r:id="rId145" ref="E79"/>
    <hyperlink r:id="rId146" location="detail" ref="C80"/>
    <hyperlink r:id="rId147" ref="E80"/>
    <hyperlink r:id="rId148" ref="C81"/>
    <hyperlink r:id="rId149" ref="E81"/>
    <hyperlink r:id="rId150" ref="C82"/>
    <hyperlink r:id="rId151" ref="E82"/>
    <hyperlink r:id="rId152" location="detail?sku_properties=5919063:6536025" ref="C83"/>
    <hyperlink r:id="rId153" ref="E83"/>
    <hyperlink r:id="rId154" location="detail?sku_properties=5919063:6536025" ref="C84"/>
    <hyperlink r:id="rId155" ref="E84"/>
    <hyperlink r:id="rId156" location="detail" ref="C85"/>
    <hyperlink r:id="rId157" ref="E85"/>
    <hyperlink r:id="rId158" location="detail" ref="C86"/>
    <hyperlink r:id="rId159" ref="E86"/>
    <hyperlink r:id="rId160" location="detail?sku_properties=5919063:6536025" ref="C87"/>
    <hyperlink r:id="rId161" ref="E87"/>
    <hyperlink r:id="rId162" location="detail" ref="C88"/>
    <hyperlink r:id="rId163" ref="E88"/>
    <hyperlink r:id="rId164" location="detail" ref="C89"/>
    <hyperlink r:id="rId165" ref="E89"/>
    <hyperlink r:id="rId166" location="detail" ref="C90"/>
    <hyperlink r:id="rId167" ref="E90"/>
    <hyperlink r:id="rId168" ref="C91"/>
    <hyperlink r:id="rId169" ref="E91"/>
    <hyperlink r:id="rId170" ref="C92"/>
    <hyperlink r:id="rId171" ref="E92"/>
    <hyperlink r:id="rId172" ref="C93"/>
    <hyperlink r:id="rId173" ref="E93"/>
    <hyperlink r:id="rId174" ref="C94"/>
    <hyperlink r:id="rId175" ref="E94"/>
    <hyperlink r:id="rId176" location="detail" ref="C95"/>
    <hyperlink r:id="rId177" ref="E95"/>
    <hyperlink r:id="rId178" location="detail" ref="C96"/>
    <hyperlink r:id="rId179" ref="E96"/>
    <hyperlink r:id="rId180" location="detail" ref="C97"/>
    <hyperlink r:id="rId181" ref="E97"/>
    <hyperlink r:id="rId182" location="detail" ref="C98"/>
    <hyperlink r:id="rId183" ref="E98"/>
    <hyperlink r:id="rId184" location="detail" ref="C99"/>
    <hyperlink r:id="rId185" ref="E99"/>
    <hyperlink r:id="rId186" location="detail" ref="C100"/>
    <hyperlink r:id="rId187" ref="E100"/>
    <hyperlink r:id="rId188" location="detail" ref="C101"/>
    <hyperlink r:id="rId189" ref="E101"/>
    <hyperlink r:id="rId190" location="detail" ref="C102"/>
    <hyperlink r:id="rId191" ref="E102"/>
    <hyperlink r:id="rId192" location="detail?sku_properties=5919063:6536025" ref="C103"/>
    <hyperlink r:id="rId193" ref="E103"/>
    <hyperlink r:id="rId194" location="detail?sku_properties=5919063:3284566" ref="C104"/>
    <hyperlink r:id="rId195" ref="E104"/>
    <hyperlink r:id="rId196" location="detail?sku_properties=5919063:6536025" ref="C105"/>
    <hyperlink r:id="rId197" ref="E105"/>
    <hyperlink r:id="rId198" location="detail" ref="C106"/>
    <hyperlink r:id="rId199" ref="E106"/>
    <hyperlink r:id="rId200" location="detail?sku_properties=5919063:6536025" ref="C107"/>
    <hyperlink r:id="rId201" ref="E107"/>
    <hyperlink r:id="rId202" location="detail" ref="C108"/>
    <hyperlink r:id="rId203" ref="E108"/>
    <hyperlink r:id="rId204" location="detail" ref="C111"/>
    <hyperlink r:id="rId205" ref="E111"/>
    <hyperlink r:id="rId206" location="detail" ref="C112"/>
    <hyperlink r:id="rId207" ref="E112"/>
    <hyperlink r:id="rId208" ref="C113"/>
    <hyperlink r:id="rId209" ref="E113"/>
    <hyperlink r:id="rId210" location="detail" ref="C114"/>
    <hyperlink r:id="rId211" ref="E114"/>
    <hyperlink r:id="rId212" location="detail" ref="C115"/>
    <hyperlink r:id="rId213" ref="E115"/>
    <hyperlink r:id="rId214" location="detail" ref="C116"/>
    <hyperlink r:id="rId215" ref="E116"/>
    <hyperlink r:id="rId216" ref="C117"/>
    <hyperlink r:id="rId217" ref="E117"/>
    <hyperlink r:id="rId218" ref="C118"/>
    <hyperlink r:id="rId219" ref="E118"/>
    <hyperlink r:id="rId220" location="detail" ref="C119"/>
    <hyperlink r:id="rId221" ref="E119"/>
    <hyperlink r:id="rId222" location="detail" ref="C120"/>
    <hyperlink r:id="rId223" ref="E120"/>
    <hyperlink r:id="rId224" location="detail" ref="C121"/>
    <hyperlink r:id="rId225" ref="E121"/>
    <hyperlink r:id="rId226" location="detail" ref="C122"/>
    <hyperlink r:id="rId227" ref="E122"/>
    <hyperlink r:id="rId228" location="detail" ref="C123"/>
    <hyperlink r:id="rId229" ref="E123"/>
    <hyperlink r:id="rId230" location="detail" ref="C124"/>
    <hyperlink r:id="rId231" ref="E124"/>
    <hyperlink r:id="rId232" location="detail?sku_properties=5919063:6536025" ref="C125"/>
    <hyperlink r:id="rId233" ref="C126"/>
    <hyperlink r:id="rId234" ref="C127"/>
    <hyperlink r:id="rId235" ref="C128"/>
    <hyperlink r:id="rId236" ref="C129"/>
    <hyperlink r:id="rId237" ref="C130"/>
    <hyperlink r:id="rId238" location="detail" ref="C131"/>
    <hyperlink r:id="rId239" location="detail" ref="C132"/>
    <hyperlink r:id="rId240" ref="C133"/>
    <hyperlink r:id="rId241" ref="C134"/>
    <hyperlink r:id="rId242" location="detail" ref="C135"/>
    <hyperlink r:id="rId243" ref="C136"/>
    <hyperlink r:id="rId244" ref="C137"/>
    <hyperlink r:id="rId245" location="detail" ref="C138"/>
    <hyperlink r:id="rId246" ref="C139"/>
    <hyperlink r:id="rId247" location="detail" ref="C140"/>
    <hyperlink r:id="rId248" location="detail" ref="C141"/>
    <hyperlink r:id="rId249" location="detail" ref="C142"/>
    <hyperlink r:id="rId250" location="detail" ref="C143"/>
    <hyperlink r:id="rId251" location="detail" ref="C144"/>
    <hyperlink r:id="rId252" location="detail" ref="C145"/>
    <hyperlink r:id="rId253" location="detail?sku_properties=5919063:6536025" ref="C146"/>
    <hyperlink r:id="rId254" ref="C147"/>
    <hyperlink r:id="rId255" ref="E147"/>
    <hyperlink r:id="rId256" ref="C148"/>
    <hyperlink r:id="rId257" ref="E148"/>
    <hyperlink r:id="rId258" location="detail" ref="C149"/>
    <hyperlink r:id="rId259" ref="E149"/>
    <hyperlink r:id="rId260" location="detail" ref="C150"/>
    <hyperlink r:id="rId261" ref="E150"/>
    <hyperlink r:id="rId262" ref="C151"/>
    <hyperlink r:id="rId263" ref="E151"/>
    <hyperlink r:id="rId264" ref="C152"/>
    <hyperlink r:id="rId265" ref="E152"/>
    <hyperlink r:id="rId266" ref="C153"/>
    <hyperlink r:id="rId267" ref="E153"/>
    <hyperlink r:id="rId268" ref="C154"/>
    <hyperlink r:id="rId269" ref="E154"/>
    <hyperlink r:id="rId270" ref="C155"/>
    <hyperlink r:id="rId271" ref="E155"/>
    <hyperlink r:id="rId272" location="detail" ref="C156"/>
    <hyperlink r:id="rId273" ref="E156"/>
    <hyperlink r:id="rId274" location="detail" ref="C157"/>
    <hyperlink r:id="rId275" ref="E157"/>
    <hyperlink r:id="rId276" location="detail" ref="C158"/>
    <hyperlink r:id="rId277" ref="E158"/>
    <hyperlink r:id="rId278" location="detail" ref="C159"/>
    <hyperlink r:id="rId279" ref="E159"/>
    <hyperlink r:id="rId280" ref="C160"/>
    <hyperlink r:id="rId281" ref="E160"/>
    <hyperlink r:id="rId282" ref="C161"/>
    <hyperlink r:id="rId283" ref="E161"/>
    <hyperlink r:id="rId284" ref="C162"/>
    <hyperlink r:id="rId285" ref="E162"/>
    <hyperlink r:id="rId286" ref="C163"/>
    <hyperlink r:id="rId287" ref="E163"/>
    <hyperlink r:id="rId288" location="detail" ref="C164"/>
    <hyperlink r:id="rId289" ref="E164"/>
    <hyperlink r:id="rId290" location="detail" ref="C165"/>
    <hyperlink r:id="rId291" ref="E165"/>
    <hyperlink r:id="rId292" location="detail" ref="C166"/>
    <hyperlink r:id="rId293" ref="E166"/>
    <hyperlink r:id="rId294" location="detail" ref="C167"/>
    <hyperlink r:id="rId295" ref="E167"/>
    <hyperlink r:id="rId296" location="detail" ref="C168"/>
    <hyperlink r:id="rId297" ref="E168"/>
    <hyperlink r:id="rId298" ref="C169"/>
    <hyperlink r:id="rId299" ref="E169"/>
    <hyperlink r:id="rId300" ref="C170"/>
    <hyperlink r:id="rId301" ref="E170"/>
    <hyperlink r:id="rId302" location="detail" ref="C171"/>
    <hyperlink r:id="rId303" ref="E171"/>
    <hyperlink r:id="rId304" ref="C172"/>
    <hyperlink r:id="rId305" ref="E172"/>
    <hyperlink r:id="rId306" location="detail" ref="C173"/>
    <hyperlink r:id="rId307" ref="E173"/>
    <hyperlink r:id="rId308" location="detail" ref="C174"/>
    <hyperlink r:id="rId309" ref="E174"/>
    <hyperlink r:id="rId310" location="detail" ref="C175"/>
    <hyperlink r:id="rId311" ref="E175"/>
    <hyperlink r:id="rId312" location="detail" ref="C176"/>
    <hyperlink r:id="rId313" ref="E176"/>
    <hyperlink r:id="rId314" location="detail" ref="C177"/>
    <hyperlink r:id="rId315" ref="E177"/>
    <hyperlink r:id="rId316" location="detail" ref="C178"/>
    <hyperlink r:id="rId317" ref="E178"/>
    <hyperlink r:id="rId318" ref="C179"/>
    <hyperlink r:id="rId319" ref="E179"/>
    <hyperlink r:id="rId320" location="detail" ref="C180"/>
    <hyperlink r:id="rId321" ref="E180"/>
    <hyperlink r:id="rId322" location="detail" ref="C181"/>
    <hyperlink r:id="rId323" ref="E181"/>
    <hyperlink r:id="rId324" location="detail" ref="C182"/>
    <hyperlink r:id="rId325" ref="E182"/>
    <hyperlink r:id="rId326" location="detail" ref="C183"/>
    <hyperlink r:id="rId327" ref="E183"/>
    <hyperlink r:id="rId328" location="detail" ref="C184"/>
    <hyperlink r:id="rId329" ref="E184"/>
    <hyperlink r:id="rId330" location="detail" ref="C185"/>
    <hyperlink r:id="rId331" ref="E185"/>
    <hyperlink r:id="rId332" location="detail" ref="C186"/>
    <hyperlink r:id="rId333" ref="C187"/>
    <hyperlink r:id="rId334" ref="E187"/>
    <hyperlink r:id="rId335" location="detail" ref="C188"/>
    <hyperlink r:id="rId336" ref="E188"/>
    <hyperlink r:id="rId337" location="detail" ref="C189"/>
    <hyperlink r:id="rId338" ref="E189"/>
    <hyperlink r:id="rId339" location="detail" ref="C190"/>
    <hyperlink r:id="rId340" ref="E190"/>
    <hyperlink r:id="rId341" location="detail" ref="C191"/>
    <hyperlink r:id="rId342" ref="E191"/>
    <hyperlink r:id="rId343" location="detail" ref="C192"/>
    <hyperlink r:id="rId344" ref="E192"/>
    <hyperlink r:id="rId345" location="detail" ref="C193"/>
    <hyperlink r:id="rId346" ref="E193"/>
    <hyperlink r:id="rId347" location="detail" ref="C194"/>
    <hyperlink r:id="rId348" ref="E194"/>
    <hyperlink r:id="rId349" location="detail" ref="C195"/>
    <hyperlink r:id="rId350" ref="E195"/>
    <hyperlink r:id="rId351" location="detail" ref="C196"/>
    <hyperlink r:id="rId352" ref="E196"/>
    <hyperlink r:id="rId353" location="detail" ref="C197"/>
    <hyperlink r:id="rId354" ref="E197"/>
    <hyperlink r:id="rId355" location="detail" ref="C198"/>
    <hyperlink r:id="rId356" ref="E198"/>
    <hyperlink r:id="rId357" ref="C199"/>
    <hyperlink r:id="rId358" ref="E199"/>
    <hyperlink r:id="rId359" ref="C200"/>
    <hyperlink r:id="rId360" ref="E200"/>
    <hyperlink r:id="rId361" ref="C201"/>
    <hyperlink r:id="rId362" ref="E201"/>
    <hyperlink r:id="rId363" ref="E202"/>
    <hyperlink r:id="rId364" location="detail" ref="C203"/>
    <hyperlink r:id="rId365" ref="E203"/>
    <hyperlink r:id="rId366" ref="C204"/>
    <hyperlink r:id="rId367" ref="C205"/>
    <hyperlink r:id="rId368" ref="C206"/>
    <hyperlink r:id="rId369" ref="E206"/>
    <hyperlink r:id="rId370" location="detail?sku_properties=5919063:6536025" ref="C207"/>
    <hyperlink r:id="rId371" ref="E207"/>
    <hyperlink r:id="rId372" location="detail" ref="C208"/>
    <hyperlink r:id="rId373" ref="E208"/>
    <hyperlink r:id="rId374" ref="C209"/>
    <hyperlink r:id="rId375" ref="E209"/>
    <hyperlink r:id="rId376" location="detail" ref="C210"/>
    <hyperlink r:id="rId377" ref="E210"/>
    <hyperlink r:id="rId378" location="detail?sku_properties=5919063:6536025" ref="C211"/>
    <hyperlink r:id="rId379" ref="E211"/>
    <hyperlink r:id="rId380" ref="C212"/>
    <hyperlink r:id="rId381" ref="E212"/>
    <hyperlink r:id="rId382" location="detail" ref="C213"/>
    <hyperlink r:id="rId383" ref="E213"/>
    <hyperlink r:id="rId384" location="detail" ref="C214"/>
    <hyperlink r:id="rId385" ref="E214"/>
    <hyperlink r:id="rId386" ref="C215"/>
    <hyperlink r:id="rId387" ref="E215"/>
    <hyperlink r:id="rId388" ref="C216"/>
    <hyperlink r:id="rId389" ref="E216"/>
    <hyperlink r:id="rId390" location="detail" ref="C217"/>
    <hyperlink r:id="rId391" ref="E217"/>
    <hyperlink r:id="rId392" location="detail" ref="C218"/>
    <hyperlink r:id="rId393" ref="E218"/>
    <hyperlink r:id="rId394" location="detail" ref="C219"/>
    <hyperlink r:id="rId395" ref="E219"/>
    <hyperlink r:id="rId396" location="detail?sku_properties=5919063:6536025" ref="C220"/>
    <hyperlink r:id="rId397" ref="E220"/>
    <hyperlink r:id="rId398" location="detail?sku_properties=5919063:3266795" ref="C221"/>
    <hyperlink r:id="rId399" ref="E221"/>
    <hyperlink r:id="rId400" ref="C224"/>
    <hyperlink r:id="rId401" ref="E224"/>
    <hyperlink r:id="rId402" ref="C225"/>
    <hyperlink r:id="rId403" ref="E225"/>
    <hyperlink r:id="rId404" location="detail" ref="C226"/>
    <hyperlink r:id="rId405" ref="E226"/>
    <hyperlink r:id="rId406" ref="C227"/>
    <hyperlink r:id="rId407" ref="E227"/>
    <hyperlink r:id="rId408" location="detail?sku_properties=5919063:6536025" ref="C228"/>
    <hyperlink r:id="rId409" ref="E228"/>
    <hyperlink r:id="rId410" ref="C229"/>
    <hyperlink r:id="rId411" ref="E229"/>
    <hyperlink r:id="rId412" location="detail" ref="C230"/>
    <hyperlink r:id="rId413" ref="E230"/>
    <hyperlink r:id="rId414" location="detail" ref="C231"/>
    <hyperlink r:id="rId415" ref="E231"/>
    <hyperlink r:id="rId416" location="detail" ref="C232"/>
    <hyperlink r:id="rId417" ref="E232"/>
    <hyperlink r:id="rId418" location="detail" ref="C233"/>
    <hyperlink r:id="rId419" ref="E233"/>
    <hyperlink r:id="rId420" location="detail" ref="C234"/>
    <hyperlink r:id="rId421" ref="E234"/>
    <hyperlink r:id="rId422" location="detail" ref="C235"/>
    <hyperlink r:id="rId423" ref="E235"/>
    <hyperlink r:id="rId424" location="detail" ref="C236"/>
    <hyperlink r:id="rId425" ref="E236"/>
    <hyperlink r:id="rId426" location="detail?sku_properties=5919063:6536025" ref="C237"/>
    <hyperlink r:id="rId427" ref="E237"/>
    <hyperlink r:id="rId428" location="detail" ref="C238"/>
    <hyperlink r:id="rId429" ref="E238"/>
    <hyperlink r:id="rId430" location="detail" ref="C239"/>
    <hyperlink r:id="rId431" ref="E239"/>
    <hyperlink r:id="rId432" ref="C240"/>
    <hyperlink r:id="rId433" ref="E240"/>
    <hyperlink r:id="rId434" location="detail" ref="C241"/>
    <hyperlink r:id="rId435" ref="E241"/>
    <hyperlink r:id="rId436" ref="C242"/>
    <hyperlink r:id="rId437" ref="E242"/>
    <hyperlink r:id="rId438" ref="C243"/>
    <hyperlink r:id="rId439" ref="E243"/>
    <hyperlink r:id="rId440" location="detail" ref="C244"/>
    <hyperlink r:id="rId441" ref="E244"/>
    <hyperlink r:id="rId442" location="detail?sku_properties=5919063:6536025" ref="C245"/>
    <hyperlink r:id="rId443" ref="E245"/>
    <hyperlink r:id="rId444" location="detail" ref="C246"/>
    <hyperlink r:id="rId445" ref="E246"/>
    <hyperlink r:id="rId446" ref="C247"/>
    <hyperlink r:id="rId447" ref="E247"/>
    <hyperlink r:id="rId448" location="detail" ref="C248"/>
    <hyperlink r:id="rId449" ref="E248"/>
    <hyperlink r:id="rId450" ref="C249"/>
    <hyperlink r:id="rId451" ref="E249"/>
    <hyperlink r:id="rId452" ref="C250"/>
    <hyperlink r:id="rId453" ref="E250"/>
    <hyperlink r:id="rId454" ref="C251"/>
    <hyperlink r:id="rId455" ref="E251"/>
    <hyperlink r:id="rId456" location="detail" ref="C252"/>
    <hyperlink r:id="rId457" ref="E252"/>
    <hyperlink r:id="rId458" location="detail" ref="C253"/>
    <hyperlink r:id="rId459" ref="E253"/>
    <hyperlink r:id="rId460" location="detail?sku_properties=5919063:6536025" ref="C254"/>
    <hyperlink r:id="rId461" ref="E254"/>
    <hyperlink r:id="rId462" location="detail?sku_properties=5919063:3266796" ref="C255"/>
    <hyperlink r:id="rId463" ref="E255"/>
    <hyperlink r:id="rId464" ref="C256"/>
    <hyperlink r:id="rId465" ref="E256"/>
    <hyperlink r:id="rId466" location="detail?sku_properties=5919063:6536025" ref="C257"/>
    <hyperlink r:id="rId467" ref="E257"/>
    <hyperlink r:id="rId468" location="detail" ref="C258"/>
    <hyperlink r:id="rId469" ref="E258"/>
    <hyperlink r:id="rId470" location="detail" ref="C259"/>
    <hyperlink r:id="rId471" ref="E259"/>
    <hyperlink r:id="rId472" location="detail" ref="C260"/>
    <hyperlink r:id="rId473" ref="E260"/>
    <hyperlink r:id="rId474" location="detail?sku_properties=5919063:3284566" ref="C261"/>
    <hyperlink r:id="rId475" ref="E261"/>
    <hyperlink r:id="rId476" location="detail?sku_properties=5919063:3266796" ref="C262"/>
    <hyperlink r:id="rId477" ref="E262"/>
    <hyperlink r:id="rId478" location="detail" ref="C263"/>
    <hyperlink r:id="rId479" ref="E263"/>
    <hyperlink r:id="rId480" location="detail?sku_properties=5919063:3266816" ref="C264"/>
    <hyperlink r:id="rId481" ref="E264"/>
    <hyperlink r:id="rId482" location="detail" ref="C265"/>
    <hyperlink r:id="rId483" ref="E265"/>
    <hyperlink r:id="rId484" location="detail" ref="C266"/>
    <hyperlink r:id="rId485" ref="E266"/>
    <hyperlink r:id="rId486" location="detail?sku_properties=5919063:6536025" ref="C267"/>
    <hyperlink r:id="rId487" ref="E267"/>
    <hyperlink r:id="rId488" location="detail" ref="C268"/>
    <hyperlink r:id="rId489" ref="E268"/>
    <hyperlink r:id="rId490" location="detail" ref="C269"/>
    <hyperlink r:id="rId491" ref="E269"/>
    <hyperlink r:id="rId492" ref="C272"/>
    <hyperlink r:id="rId493" ref="E272"/>
    <hyperlink r:id="rId494" ref="C273"/>
    <hyperlink r:id="rId495" ref="E273"/>
    <hyperlink r:id="rId496" location="detail" ref="C274"/>
    <hyperlink r:id="rId497" ref="E274"/>
    <hyperlink r:id="rId498" ref="C275"/>
    <hyperlink r:id="rId499" ref="E275"/>
    <hyperlink r:id="rId500" ref="E276"/>
    <hyperlink r:id="rId501" ref="C277"/>
    <hyperlink r:id="rId502" ref="E277"/>
    <hyperlink r:id="rId503" ref="C278"/>
    <hyperlink r:id="rId504" ref="E278"/>
    <hyperlink r:id="rId505" ref="C279"/>
    <hyperlink r:id="rId506" ref="E279"/>
    <hyperlink r:id="rId507" location="detail" ref="C280"/>
    <hyperlink r:id="rId508" ref="E280"/>
    <hyperlink r:id="rId509" ref="C281"/>
    <hyperlink r:id="rId510" ref="E281"/>
    <hyperlink r:id="rId511" location="detail" ref="C282"/>
    <hyperlink r:id="rId512" ref="E282"/>
    <hyperlink r:id="rId513" location="detail?sku_properties=5919063:6536025" ref="C283"/>
    <hyperlink r:id="rId514" ref="E283"/>
    <hyperlink r:id="rId515" location="detail?sku_properties=5919063:3266790" ref="C284"/>
    <hyperlink r:id="rId516" ref="E284"/>
    <hyperlink r:id="rId517" location="detail" ref="C285"/>
    <hyperlink r:id="rId518" ref="E285"/>
    <hyperlink r:id="rId519" location="detail" ref="C286"/>
    <hyperlink r:id="rId520" ref="E286"/>
    <hyperlink r:id="rId521" location="detail" ref="C287"/>
    <hyperlink r:id="rId522" ref="E287"/>
    <hyperlink r:id="rId523" ref="C288"/>
    <hyperlink r:id="rId524" ref="E288"/>
    <hyperlink r:id="rId525" location="detail" ref="C289"/>
    <hyperlink r:id="rId526" ref="E289"/>
    <hyperlink r:id="rId527" location="detail" ref="C290"/>
    <hyperlink r:id="rId528" ref="E290"/>
    <hyperlink r:id="rId529" location="detail" ref="C291"/>
    <hyperlink r:id="rId530" ref="E291"/>
    <hyperlink r:id="rId531" location="detail" ref="C292"/>
    <hyperlink r:id="rId532" ref="E292"/>
    <hyperlink r:id="rId533" location="detail" ref="C293"/>
    <hyperlink r:id="rId534" ref="E293"/>
    <hyperlink r:id="rId535" location="detail?sku_properties=5919063:3284566" ref="C294"/>
    <hyperlink r:id="rId536" ref="E294"/>
    <hyperlink r:id="rId537" location="detail?sku_properties=5919063:3284566" ref="C295"/>
    <hyperlink r:id="rId538" ref="E295"/>
    <hyperlink r:id="rId539" location="detail?sku_properties=5919063:3284566" ref="C296"/>
    <hyperlink r:id="rId540" ref="E296"/>
    <hyperlink r:id="rId541" location="detail?sku_properties=5919063:3284566" ref="C297"/>
    <hyperlink r:id="rId542" ref="E297"/>
    <hyperlink r:id="rId543" location="detail?sku_properties=5919063:3284566" ref="C298"/>
    <hyperlink r:id="rId544" ref="E298"/>
    <hyperlink r:id="rId545" location="detail" ref="C299"/>
    <hyperlink r:id="rId546" ref="E299"/>
    <hyperlink r:id="rId547" ref="C300"/>
    <hyperlink r:id="rId548" ref="E300"/>
    <hyperlink r:id="rId549" location="detail" ref="C301"/>
    <hyperlink r:id="rId550" ref="E301"/>
    <hyperlink r:id="rId551" location="detail?sku_properties=5919063:6536025" ref="C302"/>
    <hyperlink r:id="rId552" ref="E302"/>
    <hyperlink r:id="rId553" location="detail" ref="C303"/>
    <hyperlink r:id="rId554" ref="E303"/>
    <hyperlink r:id="rId555" location="detail" ref="C304"/>
    <hyperlink r:id="rId556" ref="E304"/>
    <hyperlink r:id="rId557" location="detail?sku_properties=5919063:3266779" ref="C305"/>
    <hyperlink r:id="rId558" ref="E305"/>
    <hyperlink r:id="rId559" location="detail" ref="C306"/>
    <hyperlink r:id="rId560" ref="E306"/>
    <hyperlink r:id="rId561" location="detail" ref="C307"/>
    <hyperlink r:id="rId562" ref="E307"/>
    <hyperlink r:id="rId563" location="detail" ref="C308"/>
    <hyperlink r:id="rId564" ref="E308"/>
    <hyperlink r:id="rId565" location="detail" ref="C309"/>
    <hyperlink r:id="rId566" ref="E309"/>
    <hyperlink r:id="rId567" location="detail" ref="C310"/>
    <hyperlink r:id="rId568" ref="E310"/>
    <hyperlink r:id="rId569" location="detail" ref="C311"/>
    <hyperlink r:id="rId570" ref="E311"/>
    <hyperlink r:id="rId571" location="detail" ref="C312"/>
    <hyperlink r:id="rId572" ref="E312"/>
    <hyperlink r:id="rId573" location="detail" ref="C313"/>
    <hyperlink r:id="rId574" ref="E313"/>
    <hyperlink r:id="rId575" location="detail" ref="C314"/>
    <hyperlink r:id="rId576" ref="E314"/>
    <hyperlink r:id="rId577" location="detail?sku_properties=5919063:3266779" ref="C315"/>
    <hyperlink r:id="rId578" ref="E315"/>
    <hyperlink r:id="rId579" location="detail?sku_properties=5919063:6536025" ref="C316"/>
    <hyperlink r:id="rId580" ref="E316"/>
    <hyperlink r:id="rId581" location="detail?sku_properties=5919063:6536025" ref="C317"/>
    <hyperlink r:id="rId582" ref="E317"/>
    <hyperlink r:id="rId583" ref="C318"/>
    <hyperlink r:id="rId584" ref="E318"/>
    <hyperlink r:id="rId585" ref="C319"/>
    <hyperlink r:id="rId586" ref="E319"/>
    <hyperlink r:id="rId587" ref="C320"/>
    <hyperlink r:id="rId588" ref="E320"/>
    <hyperlink r:id="rId589" ref="C321"/>
    <hyperlink r:id="rId590" ref="E321"/>
    <hyperlink r:id="rId591" location="detail?sku_properties=5919063:6536051" ref="C322"/>
    <hyperlink r:id="rId592" ref="E322"/>
    <hyperlink r:id="rId593" location="detail" ref="C323"/>
    <hyperlink r:id="rId594" ref="E323"/>
    <hyperlink r:id="rId595" location="detail" ref="C324"/>
    <hyperlink r:id="rId596" ref="E324"/>
    <hyperlink r:id="rId597" location="detail" ref="C325"/>
    <hyperlink r:id="rId598" ref="E325"/>
    <hyperlink r:id="rId599" location="detail?sku_properties=5919063:6536046" ref="C326"/>
    <hyperlink r:id="rId600" ref="E326"/>
    <hyperlink r:id="rId601" location="detail?sku_properties=5919063:6536046" ref="C327"/>
    <hyperlink r:id="rId602" ref="E327"/>
    <hyperlink r:id="rId603" location="detail?sku_properties=5919063:6536046" ref="C328"/>
    <hyperlink r:id="rId604" ref="E328"/>
    <hyperlink r:id="rId605" location="detail" ref="C329"/>
    <hyperlink r:id="rId606" ref="E329"/>
    <hyperlink r:id="rId607" location="detail?sku_properties=5919063:6536025" ref="C330"/>
    <hyperlink r:id="rId608" ref="E330"/>
    <hyperlink r:id="rId609" location="detail" ref="C334"/>
    <hyperlink r:id="rId610" ref="E334"/>
    <hyperlink r:id="rId611" ref="C335"/>
    <hyperlink r:id="rId612" ref="E335"/>
    <hyperlink r:id="rId613" location="detail" ref="C336"/>
    <hyperlink r:id="rId614" ref="E336"/>
    <hyperlink r:id="rId615" ref="C337"/>
    <hyperlink r:id="rId616" ref="E337"/>
    <hyperlink r:id="rId617" ref="C338"/>
    <hyperlink r:id="rId618" ref="E338"/>
    <hyperlink r:id="rId619" ref="C339"/>
    <hyperlink r:id="rId620" ref="E339"/>
    <hyperlink r:id="rId621" ref="C340"/>
    <hyperlink r:id="rId622" ref="E340"/>
    <hyperlink r:id="rId623" ref="C341"/>
    <hyperlink r:id="rId624" ref="E341"/>
    <hyperlink r:id="rId625" ref="C342"/>
    <hyperlink r:id="rId626" ref="E342"/>
    <hyperlink r:id="rId627" location="detail" ref="C343"/>
    <hyperlink r:id="rId628" ref="E343"/>
    <hyperlink r:id="rId629" ref="C344"/>
    <hyperlink r:id="rId630" ref="E344"/>
    <hyperlink r:id="rId631" ref="C345"/>
    <hyperlink r:id="rId632" ref="E345"/>
    <hyperlink r:id="rId633" ref="C346"/>
    <hyperlink r:id="rId634" ref="E346"/>
    <hyperlink r:id="rId635" location="detail" ref="C347"/>
    <hyperlink r:id="rId636" ref="E347"/>
    <hyperlink r:id="rId637" location="detail" ref="C348"/>
    <hyperlink r:id="rId638" ref="E348"/>
    <hyperlink r:id="rId639" location="detail" ref="C349"/>
    <hyperlink r:id="rId640" ref="E349"/>
    <hyperlink r:id="rId641" location="detail" ref="C350"/>
    <hyperlink r:id="rId642" ref="E350"/>
    <hyperlink r:id="rId643" location="detail?sku_properties=5919063:3266789" ref="C351"/>
    <hyperlink r:id="rId644" ref="E351"/>
    <hyperlink r:id="rId645" ref="C352"/>
    <hyperlink r:id="rId646" ref="E352"/>
    <hyperlink r:id="rId647" ref="C353"/>
    <hyperlink r:id="rId648" ref="E353"/>
    <hyperlink r:id="rId649" ref="C354"/>
    <hyperlink r:id="rId650" ref="E354"/>
    <hyperlink r:id="rId651" ref="C355"/>
    <hyperlink r:id="rId652" ref="E355"/>
    <hyperlink r:id="rId653" location="detail?sku_properties=5919063:3266794" ref="C356"/>
    <hyperlink r:id="rId654" ref="E356"/>
    <hyperlink r:id="rId655" ref="C357"/>
    <hyperlink r:id="rId656" ref="E357"/>
    <hyperlink r:id="rId657" location="detail" ref="C358"/>
    <hyperlink r:id="rId658" ref="E358"/>
    <hyperlink r:id="rId659" location="detail?sku_properties=5919063:3284566" ref="C359"/>
    <hyperlink r:id="rId660" ref="E359"/>
    <hyperlink r:id="rId661" location="detail?sku_properties=5919063:3284567" ref="C360"/>
    <hyperlink r:id="rId662" ref="E360"/>
    <hyperlink r:id="rId663" location="detail?sku_properties=5919063:3284568" ref="C361"/>
    <hyperlink r:id="rId664" ref="E361"/>
    <hyperlink r:id="rId665" location="detail?sku_properties=5919063:3284569" ref="C362"/>
    <hyperlink r:id="rId666" ref="E362"/>
    <hyperlink r:id="rId667" location="detail?sku_properties=5919063:3284570" ref="C363"/>
    <hyperlink r:id="rId668" ref="E363"/>
    <hyperlink r:id="rId669" location="detail?sku_properties=5919063:6536025" ref="C364"/>
    <hyperlink r:id="rId670" ref="E364"/>
    <hyperlink r:id="rId671" location="detail?sku_properties=5919063:6536025" ref="C365"/>
    <hyperlink r:id="rId672" ref="E365"/>
    <hyperlink r:id="rId673" location="detail" ref="C366"/>
    <hyperlink r:id="rId674" ref="E366"/>
    <hyperlink r:id="rId675" location="detail?sku_properties=5919063:6536025" ref="C367"/>
    <hyperlink r:id="rId676" ref="E367"/>
    <hyperlink r:id="rId677" location="detail?sku_properties=5919063:6536025" ref="C368"/>
    <hyperlink r:id="rId678" ref="E368"/>
    <hyperlink r:id="rId679" location="detail?sku_properties=5919063:6536025" ref="C369"/>
    <hyperlink r:id="rId680" ref="E369"/>
    <hyperlink r:id="rId681" location="detail?sku_properties=5919063:6536025" ref="C370"/>
    <hyperlink r:id="rId682" ref="E370"/>
    <hyperlink r:id="rId683" location="detail?sku_properties=5919063:6536025" ref="C371"/>
    <hyperlink r:id="rId684" ref="E371"/>
    <hyperlink r:id="rId685" location="detail" ref="C372"/>
    <hyperlink r:id="rId686" ref="E372"/>
    <hyperlink r:id="rId687" location="detail" ref="C373"/>
    <hyperlink r:id="rId688" ref="E373"/>
    <hyperlink r:id="rId689" location="detail" ref="C374"/>
    <hyperlink r:id="rId690" ref="E374"/>
    <hyperlink r:id="rId691" location="detail" ref="C375"/>
    <hyperlink r:id="rId692" ref="E375"/>
    <hyperlink r:id="rId693" location="detail" ref="C376"/>
    <hyperlink r:id="rId694" ref="E376"/>
    <hyperlink r:id="rId695" location="detail" ref="C377"/>
    <hyperlink r:id="rId696" ref="E377"/>
    <hyperlink r:id="rId697" ref="C378"/>
    <hyperlink r:id="rId698" ref="E378"/>
    <hyperlink r:id="rId699" ref="C379"/>
    <hyperlink r:id="rId700" ref="E379"/>
    <hyperlink r:id="rId701" ref="C380"/>
    <hyperlink r:id="rId702" ref="E380"/>
    <hyperlink r:id="rId703" location="detail?sku_properties=5919063:6536053" ref="C381"/>
    <hyperlink r:id="rId704" location="detail" ref="C382"/>
    <hyperlink r:id="rId705" ref="E382"/>
    <hyperlink r:id="rId706" location="detail" ref="C383"/>
    <hyperlink r:id="rId707" ref="E383"/>
    <hyperlink r:id="rId708" location="detail" ref="C385"/>
    <hyperlink r:id="rId709" ref="E385"/>
    <hyperlink r:id="rId710" ref="C386"/>
    <hyperlink r:id="rId711" ref="E386"/>
    <hyperlink r:id="rId712" ref="C387"/>
    <hyperlink r:id="rId713" ref="E387"/>
    <hyperlink r:id="rId714" ref="C388"/>
    <hyperlink r:id="rId715" ref="E388"/>
    <hyperlink r:id="rId716" ref="C389"/>
    <hyperlink r:id="rId717" ref="E389"/>
    <hyperlink r:id="rId718" ref="C390"/>
    <hyperlink r:id="rId719" ref="E390"/>
    <hyperlink r:id="rId720" location="detail" ref="C391"/>
    <hyperlink r:id="rId721" ref="E391"/>
    <hyperlink r:id="rId722" location="detail" ref="C392"/>
    <hyperlink r:id="rId723" ref="E392"/>
    <hyperlink r:id="rId724" ref="C393"/>
    <hyperlink r:id="rId725" ref="E393"/>
    <hyperlink r:id="rId726" location="detail?sku_properties=5919063:6536025" ref="C394"/>
    <hyperlink r:id="rId727" ref="E394"/>
    <hyperlink r:id="rId728" location="detail" ref="C395"/>
    <hyperlink r:id="rId729" ref="E395"/>
    <hyperlink r:id="rId730" location="detail" ref="C397"/>
    <hyperlink r:id="rId731" ref="E397"/>
    <hyperlink r:id="rId732" location="detail" ref="C398"/>
    <hyperlink r:id="rId733" ref="E398"/>
    <hyperlink r:id="rId734" ref="C399"/>
    <hyperlink r:id="rId735" ref="E399"/>
    <hyperlink r:id="rId736" location="detail" ref="C400"/>
    <hyperlink r:id="rId737" ref="E400"/>
    <hyperlink r:id="rId738" ref="C401"/>
    <hyperlink r:id="rId739" ref="E401"/>
    <hyperlink r:id="rId740" location="detail" ref="C402"/>
    <hyperlink r:id="rId741" ref="E402"/>
    <hyperlink r:id="rId742" location="detail" ref="C403"/>
    <hyperlink r:id="rId743" ref="E403"/>
    <hyperlink r:id="rId744" location="detail" ref="C404"/>
    <hyperlink r:id="rId745" ref="E404"/>
    <hyperlink r:id="rId746" location="detail" ref="C405"/>
    <hyperlink r:id="rId747" ref="E405"/>
    <hyperlink r:id="rId748" location="detail" ref="C406"/>
    <hyperlink r:id="rId749" ref="E406"/>
    <hyperlink r:id="rId750" ref="C407"/>
    <hyperlink r:id="rId751" ref="E407"/>
    <hyperlink r:id="rId752" location="detail" ref="C408"/>
    <hyperlink r:id="rId753" ref="E408"/>
    <hyperlink r:id="rId754" ref="C409"/>
    <hyperlink r:id="rId755" ref="E409"/>
    <hyperlink r:id="rId756" location="detail" ref="C410"/>
    <hyperlink r:id="rId757" ref="E410"/>
    <hyperlink r:id="rId758" location="detail?sku_properties=5919063:6536025" ref="C411"/>
    <hyperlink r:id="rId759" ref="E411"/>
    <hyperlink r:id="rId760" location="detail" ref="C412"/>
    <hyperlink r:id="rId761" ref="E412"/>
    <hyperlink r:id="rId762" location="detail?sku_properties=5919063:3284566" ref="C413"/>
    <hyperlink r:id="rId763" ref="E413"/>
    <hyperlink r:id="rId764" location="detail" ref="C414"/>
    <hyperlink r:id="rId765" ref="E414"/>
    <hyperlink r:id="rId766" location="detail" ref="C415"/>
    <hyperlink r:id="rId767" ref="E415"/>
    <hyperlink r:id="rId768" location="detail" ref="C416"/>
    <hyperlink r:id="rId769" ref="E416"/>
    <hyperlink r:id="rId770" location="detail" ref="C417"/>
    <hyperlink r:id="rId771" ref="E417"/>
    <hyperlink r:id="rId772" location="detail" ref="C418"/>
    <hyperlink r:id="rId773" ref="E418"/>
    <hyperlink r:id="rId774" location="detail" ref="C419"/>
    <hyperlink r:id="rId775" ref="E419"/>
    <hyperlink r:id="rId776" ref="E420"/>
  </hyperlinks>
  <drawing r:id="rId777"/>
</worksheet>
</file>