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mc/Desktop/"/>
    </mc:Choice>
  </mc:AlternateContent>
  <bookViews>
    <workbookView xWindow="0" yWindow="0" windowWidth="38400" windowHeight="21600" tabRatio="500" activeTab="2"/>
  </bookViews>
  <sheets>
    <sheet name="HW2_P1" sheetId="1" r:id="rId1"/>
    <sheet name="HW2_P2" sheetId="2" r:id="rId2"/>
    <sheet name="HW2_P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9" i="3" l="1"/>
  <c r="I54" i="3"/>
  <c r="I57" i="2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J14" i="1"/>
  <c r="J16" i="1"/>
  <c r="J20" i="1"/>
  <c r="H52" i="2"/>
  <c r="G52" i="2"/>
  <c r="M52" i="2"/>
  <c r="H53" i="2"/>
  <c r="G53" i="2"/>
  <c r="M53" i="2"/>
  <c r="H54" i="2"/>
  <c r="G54" i="2"/>
  <c r="M54" i="2"/>
  <c r="H55" i="2"/>
  <c r="G55" i="2"/>
  <c r="M55" i="2"/>
  <c r="H56" i="2"/>
  <c r="G56" i="2"/>
  <c r="M56" i="2"/>
  <c r="M57" i="2"/>
  <c r="J52" i="2"/>
  <c r="J53" i="2"/>
  <c r="J54" i="2"/>
  <c r="J55" i="2"/>
  <c r="J56" i="2"/>
  <c r="J57" i="2"/>
  <c r="K52" i="2"/>
  <c r="K53" i="2"/>
  <c r="K54" i="2"/>
  <c r="K55" i="2"/>
  <c r="K56" i="2"/>
  <c r="K57" i="2"/>
  <c r="L52" i="2"/>
  <c r="L53" i="2"/>
  <c r="L54" i="2"/>
  <c r="L55" i="2"/>
  <c r="L56" i="2"/>
  <c r="L57" i="2"/>
  <c r="I52" i="2"/>
  <c r="I53" i="2"/>
  <c r="I54" i="2"/>
  <c r="I55" i="2"/>
  <c r="I56" i="2"/>
  <c r="AC38" i="3"/>
  <c r="AC39" i="3"/>
  <c r="AC37" i="3"/>
  <c r="AC40" i="3"/>
  <c r="AD38" i="3"/>
  <c r="I66" i="3"/>
  <c r="AD39" i="3"/>
  <c r="I67" i="3"/>
  <c r="AD37" i="3"/>
  <c r="I65" i="3"/>
  <c r="V38" i="3"/>
  <c r="V39" i="3"/>
  <c r="V37" i="3"/>
  <c r="V40" i="3"/>
  <c r="W38" i="3"/>
  <c r="F66" i="3"/>
  <c r="W39" i="3"/>
  <c r="F67" i="3"/>
  <c r="W37" i="3"/>
  <c r="F65" i="3"/>
  <c r="O38" i="3"/>
  <c r="O39" i="3"/>
  <c r="O37" i="3"/>
  <c r="O40" i="3"/>
  <c r="P38" i="3"/>
  <c r="C66" i="3"/>
  <c r="P39" i="3"/>
  <c r="C67" i="3"/>
  <c r="P37" i="3"/>
  <c r="C65" i="3"/>
  <c r="AD40" i="3"/>
  <c r="W40" i="3"/>
  <c r="P40" i="3"/>
  <c r="C41" i="3" a="1"/>
  <c r="C43" i="3"/>
  <c r="D43" i="3"/>
  <c r="E43" i="3"/>
  <c r="F43" i="3"/>
  <c r="C42" i="3"/>
  <c r="D42" i="3"/>
  <c r="E42" i="3"/>
  <c r="F42" i="3"/>
  <c r="C41" i="3"/>
  <c r="D41" i="3"/>
  <c r="E41" i="3"/>
  <c r="F41" i="3"/>
  <c r="F44" i="3"/>
  <c r="G43" i="3"/>
  <c r="C47" i="3" a="1"/>
  <c r="C49" i="3"/>
  <c r="D49" i="3"/>
  <c r="E49" i="3"/>
  <c r="F49" i="3"/>
  <c r="C48" i="3"/>
  <c r="D48" i="3"/>
  <c r="E48" i="3"/>
  <c r="F48" i="3"/>
  <c r="C47" i="3"/>
  <c r="D47" i="3"/>
  <c r="E47" i="3"/>
  <c r="F47" i="3"/>
  <c r="F50" i="3"/>
  <c r="G49" i="3"/>
  <c r="I49" i="3"/>
  <c r="G42" i="3"/>
  <c r="G48" i="3"/>
  <c r="I48" i="3"/>
  <c r="G41" i="3"/>
  <c r="G47" i="3"/>
  <c r="I47" i="3"/>
  <c r="H48" i="3"/>
  <c r="H49" i="3"/>
  <c r="H47" i="3"/>
  <c r="G50" i="3"/>
  <c r="F37" i="3"/>
  <c r="F36" i="3"/>
  <c r="F35" i="3"/>
  <c r="F38" i="3"/>
  <c r="G37" i="3"/>
  <c r="I43" i="3"/>
  <c r="G36" i="3"/>
  <c r="I42" i="3"/>
  <c r="G35" i="3"/>
  <c r="I41" i="3"/>
  <c r="H42" i="3"/>
  <c r="H43" i="3"/>
  <c r="H41" i="3"/>
  <c r="G44" i="3"/>
  <c r="G38" i="3"/>
  <c r="E73" i="3"/>
  <c r="D73" i="3"/>
  <c r="C73" i="3"/>
  <c r="E72" i="3"/>
  <c r="D72" i="3"/>
  <c r="C72" i="3"/>
  <c r="E71" i="3"/>
  <c r="D71" i="3"/>
  <c r="C71" i="3"/>
  <c r="J15" i="1"/>
  <c r="G28" i="2"/>
  <c r="G40" i="2"/>
  <c r="G41" i="2"/>
  <c r="G42" i="2"/>
  <c r="G43" i="2"/>
  <c r="G39" i="2"/>
  <c r="G27" i="2"/>
  <c r="G29" i="2"/>
  <c r="G30" i="2"/>
  <c r="G26" i="2"/>
  <c r="J72" i="1"/>
  <c r="J46" i="1"/>
  <c r="H39" i="2"/>
  <c r="H28" i="2"/>
  <c r="Q20" i="1"/>
  <c r="H91" i="1"/>
  <c r="H92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73" i="1"/>
  <c r="H94" i="1"/>
  <c r="F74" i="1"/>
  <c r="F75" i="1"/>
  <c r="F73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4" i="1"/>
  <c r="G74" i="1"/>
  <c r="G73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4" i="1"/>
  <c r="R20" i="1"/>
  <c r="J73" i="1"/>
  <c r="J76" i="1"/>
  <c r="J77" i="1"/>
  <c r="J80" i="1"/>
  <c r="J81" i="1"/>
  <c r="J84" i="1"/>
  <c r="J85" i="1"/>
  <c r="J88" i="1"/>
  <c r="J89" i="1"/>
  <c r="J92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22" i="1"/>
  <c r="J21" i="1"/>
  <c r="J24" i="1"/>
  <c r="J25" i="1"/>
  <c r="J28" i="1"/>
  <c r="J29" i="1"/>
  <c r="J32" i="1"/>
  <c r="J33" i="1"/>
  <c r="J36" i="1"/>
  <c r="J37" i="1"/>
  <c r="J40" i="1"/>
  <c r="H34" i="1"/>
  <c r="G26" i="1"/>
  <c r="F29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8" i="1"/>
  <c r="F39" i="1"/>
  <c r="F40" i="1"/>
  <c r="F42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47" i="1"/>
  <c r="F68" i="1"/>
  <c r="G59" i="1"/>
  <c r="I57" i="1"/>
  <c r="H52" i="1"/>
  <c r="H47" i="1"/>
  <c r="H48" i="1"/>
  <c r="H49" i="1"/>
  <c r="H50" i="1"/>
  <c r="H51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8" i="1"/>
  <c r="I48" i="1"/>
  <c r="I49" i="1"/>
  <c r="I50" i="1"/>
  <c r="I51" i="1"/>
  <c r="I52" i="1"/>
  <c r="I53" i="1"/>
  <c r="I54" i="1"/>
  <c r="I55" i="1"/>
  <c r="I56" i="1"/>
  <c r="I58" i="1"/>
  <c r="I59" i="1"/>
  <c r="I60" i="1"/>
  <c r="I61" i="1"/>
  <c r="I62" i="1"/>
  <c r="I63" i="1"/>
  <c r="I64" i="1"/>
  <c r="I65" i="1"/>
  <c r="I66" i="1"/>
  <c r="I47" i="1"/>
  <c r="G48" i="1"/>
  <c r="G49" i="1"/>
  <c r="G50" i="1"/>
  <c r="G51" i="1"/>
  <c r="G52" i="1"/>
  <c r="G53" i="1"/>
  <c r="G54" i="1"/>
  <c r="G55" i="1"/>
  <c r="G56" i="1"/>
  <c r="G57" i="1"/>
  <c r="G58" i="1"/>
  <c r="G60" i="1"/>
  <c r="G61" i="1"/>
  <c r="G62" i="1"/>
  <c r="G63" i="1"/>
  <c r="G64" i="1"/>
  <c r="G65" i="1"/>
  <c r="G66" i="1"/>
  <c r="G47" i="1"/>
  <c r="G68" i="1"/>
  <c r="I68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5" i="1"/>
  <c r="H36" i="1"/>
  <c r="H37" i="1"/>
  <c r="H38" i="1"/>
  <c r="H39" i="1"/>
  <c r="H40" i="1"/>
  <c r="H42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1" i="1"/>
  <c r="G22" i="1"/>
  <c r="G23" i="1"/>
  <c r="G24" i="1"/>
  <c r="G25" i="1"/>
  <c r="G42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1" i="1"/>
  <c r="I22" i="1"/>
  <c r="I23" i="1"/>
  <c r="I24" i="1"/>
  <c r="I25" i="1"/>
  <c r="I26" i="1"/>
  <c r="I42" i="1"/>
  <c r="J68" i="1"/>
  <c r="P20" i="1"/>
  <c r="J39" i="1"/>
  <c r="J35" i="1"/>
  <c r="J31" i="1"/>
  <c r="J27" i="1"/>
  <c r="J23" i="1"/>
  <c r="J91" i="1"/>
  <c r="J87" i="1"/>
  <c r="J83" i="1"/>
  <c r="J79" i="1"/>
  <c r="J75" i="1"/>
  <c r="J38" i="1"/>
  <c r="J34" i="1"/>
  <c r="J30" i="1"/>
  <c r="J26" i="1"/>
  <c r="J90" i="1"/>
  <c r="J86" i="1"/>
  <c r="J82" i="1"/>
  <c r="J78" i="1"/>
  <c r="J74" i="1"/>
  <c r="J42" i="1"/>
  <c r="J94" i="1"/>
  <c r="C53" i="3" a="1"/>
  <c r="C55" i="3"/>
  <c r="D55" i="3"/>
  <c r="E55" i="3"/>
  <c r="F55" i="3"/>
  <c r="C53" i="3"/>
  <c r="D53" i="3"/>
  <c r="E53" i="3"/>
  <c r="F53" i="3"/>
  <c r="C54" i="3"/>
  <c r="D54" i="3"/>
  <c r="E54" i="3"/>
  <c r="F54" i="3"/>
  <c r="F56" i="3"/>
  <c r="G55" i="3"/>
  <c r="E61" i="3"/>
  <c r="G54" i="3"/>
  <c r="E60" i="3"/>
  <c r="G53" i="3"/>
  <c r="E59" i="3"/>
  <c r="H54" i="3"/>
  <c r="H55" i="3"/>
  <c r="H53" i="3"/>
  <c r="I53" i="3"/>
  <c r="I55" i="3"/>
  <c r="G56" i="3"/>
  <c r="F79" i="3"/>
  <c r="F81" i="3"/>
  <c r="F80" i="3"/>
  <c r="G80" i="3"/>
  <c r="H80" i="3"/>
  <c r="G81" i="3"/>
  <c r="H81" i="3"/>
  <c r="F71" i="3"/>
  <c r="F72" i="3"/>
  <c r="F73" i="3"/>
  <c r="G71" i="3"/>
  <c r="G73" i="3"/>
  <c r="G72" i="3"/>
  <c r="G79" i="3"/>
  <c r="H79" i="3"/>
  <c r="J79" i="3"/>
</calcChain>
</file>

<file path=xl/sharedStrings.xml><?xml version="1.0" encoding="utf-8"?>
<sst xmlns="http://schemas.openxmlformats.org/spreadsheetml/2006/main" count="178" uniqueCount="62">
  <si>
    <t>Potential Cutting Scores</t>
  </si>
  <si>
    <t>% of Alternatives that Score Above Cutting Score</t>
  </si>
  <si>
    <t>Net Present Value</t>
  </si>
  <si>
    <t>Probability of Success</t>
  </si>
  <si>
    <t>Blake Conrad
HW2 Problem 1</t>
  </si>
  <si>
    <t>Strategic Importance</t>
  </si>
  <si>
    <t>P</t>
  </si>
  <si>
    <t>ALL TRUE?</t>
  </si>
  <si>
    <t>% of Alternatives Kept</t>
  </si>
  <si>
    <t>Optimal Cutting Score</t>
  </si>
  <si>
    <t>Minimum Cutting Score</t>
  </si>
  <si>
    <t>Blake Conrad
HW2 Problem 2</t>
  </si>
  <si>
    <t>Attributes</t>
  </si>
  <si>
    <t>Alternatives</t>
  </si>
  <si>
    <t>A1</t>
  </si>
  <si>
    <t>A2</t>
  </si>
  <si>
    <t>A3</t>
  </si>
  <si>
    <t>A4</t>
  </si>
  <si>
    <t>A5</t>
  </si>
  <si>
    <t>X1</t>
  </si>
  <si>
    <t>X2</t>
  </si>
  <si>
    <t>X3</t>
  </si>
  <si>
    <t>X4</t>
  </si>
  <si>
    <t>Max</t>
  </si>
  <si>
    <t>Min</t>
  </si>
  <si>
    <t>Maximax</t>
  </si>
  <si>
    <t>Maximin</t>
  </si>
  <si>
    <t>Hurwicz Criteria</t>
  </si>
  <si>
    <t>r</t>
  </si>
  <si>
    <t>a</t>
  </si>
  <si>
    <t>n</t>
  </si>
  <si>
    <t>Pc</t>
  </si>
  <si>
    <t xml:space="preserve">
</t>
  </si>
  <si>
    <t>NPV</t>
  </si>
  <si>
    <t>Project Selection Process</t>
  </si>
  <si>
    <t>Pairwise Comparison of NPV</t>
  </si>
  <si>
    <t>Project 1</t>
  </si>
  <si>
    <t>Project 2</t>
  </si>
  <si>
    <t>Project 3</t>
  </si>
  <si>
    <t>Pairwise comparison of Strategic Importance</t>
  </si>
  <si>
    <t>sum</t>
  </si>
  <si>
    <t>eigen vector</t>
  </si>
  <si>
    <t>Rank</t>
  </si>
  <si>
    <t>&lt; 1% Change?</t>
  </si>
  <si>
    <t>Global Priorities</t>
  </si>
  <si>
    <t>Local Priorities</t>
  </si>
  <si>
    <t>Local X Global</t>
  </si>
  <si>
    <t>Pairwise Comparisons for Probability of Success</t>
  </si>
  <si>
    <t>Blake Conrad
HW2 Problem 3</t>
  </si>
  <si>
    <t>a. Diagram</t>
  </si>
  <si>
    <t>b. Eigenvector method</t>
  </si>
  <si>
    <t>c. Consistency</t>
  </si>
  <si>
    <t>Aw</t>
  </si>
  <si>
    <t>eigven vectors</t>
  </si>
  <si>
    <t>consistency index</t>
  </si>
  <si>
    <t>lambd_max</t>
  </si>
  <si>
    <t>lambda_avg</t>
  </si>
  <si>
    <t>Preference</t>
  </si>
  <si>
    <t>Order of Matrix</t>
  </si>
  <si>
    <t>Random</t>
  </si>
  <si>
    <t>The appropriate set of alternatives is the following:
P1,P4,P7,P11,P12,P16, and P17.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</si>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</sst>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Georgia"/>
      <family val="1"/>
    </font>
    <font>
      <sz val="16"/>
      <color theme="1"/>
      <name val="Georgia"/>
      <family val="1"/>
    </font>
    <font>
      <sz val="12"/>
      <color rgb="FFFF0000"/>
      <name val="Calibri"/>
      <family val="2"/>
      <scheme val="minor"/>
    </font>
    <font>
      <sz val="18"/>
      <color theme="1"/>
      <name val="Georgia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color rgb="FFFF0000"/>
      <name val="Georgia"/>
    </font>
    <font>
      <b/>
      <i/>
      <sz val="18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9" fontId="0" fillId="6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9" fontId="0" fillId="8" borderId="6" xfId="0" applyNumberForma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1" fillId="4" borderId="0" xfId="0" applyNumberFormat="1" applyFont="1" applyFill="1" applyBorder="1" applyAlignment="1">
      <alignment horizontal="center" vertical="center"/>
    </xf>
    <xf numFmtId="9" fontId="1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0" borderId="0" xfId="0" applyNumberFormat="1"/>
    <xf numFmtId="164" fontId="1" fillId="15" borderId="0" xfId="0" applyNumberFormat="1" applyFont="1" applyFill="1"/>
    <xf numFmtId="164" fontId="0" fillId="15" borderId="0" xfId="0" applyNumberFormat="1" applyFill="1"/>
    <xf numFmtId="0" fontId="0" fillId="8" borderId="0" xfId="0" applyFill="1"/>
    <xf numFmtId="164" fontId="0" fillId="15" borderId="0" xfId="0" applyNumberFormat="1" applyFill="1" applyAlignment="1">
      <alignment horizontal="center" vertical="center"/>
    </xf>
    <xf numFmtId="0" fontId="0" fillId="13" borderId="0" xfId="0" applyFill="1"/>
    <xf numFmtId="165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7" fillId="0" borderId="0" xfId="0" applyFont="1"/>
    <xf numFmtId="0" fontId="0" fillId="0" borderId="0" xfId="0" applyAlignment="1"/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15" borderId="19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2" fontId="15" fillId="0" borderId="1" xfId="0" applyNumberFormat="1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5" fillId="14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6" fillId="15" borderId="0" xfId="0" applyFont="1" applyFill="1" applyAlignment="1">
      <alignment horizontal="center" vertical="center" wrapText="1"/>
    </xf>
    <xf numFmtId="0" fontId="16" fillId="15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 vertical="center"/>
    </xf>
    <xf numFmtId="0" fontId="1" fillId="15" borderId="8" xfId="0" applyFont="1" applyFill="1" applyBorder="1"/>
    <xf numFmtId="164" fontId="4" fillId="15" borderId="7" xfId="0" applyNumberFormat="1" applyFont="1" applyFill="1" applyBorder="1" applyAlignment="1">
      <alignment horizontal="center"/>
    </xf>
    <xf numFmtId="9" fontId="4" fillId="15" borderId="7" xfId="0" applyNumberFormat="1" applyFont="1" applyFill="1" applyBorder="1" applyAlignment="1">
      <alignment horizontal="center"/>
    </xf>
    <xf numFmtId="0" fontId="4" fillId="15" borderId="7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/>
    <xf numFmtId="165" fontId="0" fillId="15" borderId="0" xfId="0" applyNumberFormat="1" applyFill="1"/>
    <xf numFmtId="0" fontId="19" fillId="15" borderId="0" xfId="0" applyFont="1" applyFill="1"/>
    <xf numFmtId="0" fontId="19" fillId="15" borderId="0" xfId="0" applyFont="1" applyFill="1" applyBorder="1" applyAlignment="1">
      <alignment horizontal="center" vertical="center"/>
    </xf>
    <xf numFmtId="0" fontId="9" fillId="15" borderId="17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6612440229463"/>
          <c:y val="0.117270808601113"/>
          <c:w val="0.926944156058748"/>
          <c:h val="0.725419089941589"/>
        </c:manualLayout>
      </c:layout>
      <c:lineChart>
        <c:grouping val="standard"/>
        <c:varyColors val="0"/>
        <c:ser>
          <c:idx val="0"/>
          <c:order val="0"/>
          <c:tx>
            <c:strRef>
              <c:f>HW2_P2!$B$52</c:f>
              <c:strCache>
                <c:ptCount val="1"/>
                <c:pt idx="0">
                  <c:v>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HW2_P2!$I$51:$M$51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1.0</c:v>
                </c:pt>
              </c:numCache>
            </c:numRef>
          </c:cat>
          <c:val>
            <c:numRef>
              <c:f>HW2_P2!$I$52:$M$52</c:f>
              <c:numCache>
                <c:formatCode>"$"#,##0.0</c:formatCode>
                <c:ptCount val="5"/>
                <c:pt idx="0">
                  <c:v>226.0</c:v>
                </c:pt>
                <c:pt idx="1">
                  <c:v>252.0</c:v>
                </c:pt>
                <c:pt idx="2">
                  <c:v>278.0</c:v>
                </c:pt>
                <c:pt idx="3">
                  <c:v>304.0</c:v>
                </c:pt>
                <c:pt idx="4">
                  <c:v>330.0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HW2_P2!$B$53</c:f>
              <c:strCache>
                <c:ptCount val="1"/>
                <c:pt idx="0">
                  <c:v>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HW2_P2!$I$51:$M$51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1.0</c:v>
                </c:pt>
              </c:numCache>
            </c:numRef>
          </c:cat>
          <c:val>
            <c:numRef>
              <c:f>HW2_P2!$I$53:$M$53</c:f>
              <c:numCache>
                <c:formatCode>"$"#,##0.0</c:formatCode>
                <c:ptCount val="5"/>
                <c:pt idx="0">
                  <c:v>64.0</c:v>
                </c:pt>
                <c:pt idx="1">
                  <c:v>98.0</c:v>
                </c:pt>
                <c:pt idx="2">
                  <c:v>132.0</c:v>
                </c:pt>
                <c:pt idx="3">
                  <c:v>166.0</c:v>
                </c:pt>
                <c:pt idx="4">
                  <c:v>200.0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HW2_P2!$B$54</c:f>
              <c:strCache>
                <c:ptCount val="1"/>
                <c:pt idx="0">
                  <c:v>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HW2_P2!$I$51:$M$51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1.0</c:v>
                </c:pt>
              </c:numCache>
            </c:numRef>
          </c:cat>
          <c:val>
            <c:numRef>
              <c:f>HW2_P2!$I$54:$M$54</c:f>
              <c:numCache>
                <c:formatCode>"$"#,##0.0</c:formatCode>
                <c:ptCount val="5"/>
                <c:pt idx="0">
                  <c:v>122.0</c:v>
                </c:pt>
                <c:pt idx="1">
                  <c:v>204.0</c:v>
                </c:pt>
                <c:pt idx="2">
                  <c:v>286.0</c:v>
                </c:pt>
                <c:pt idx="3">
                  <c:v>368.0</c:v>
                </c:pt>
                <c:pt idx="4">
                  <c:v>450.0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HW2_P2!$B$55</c:f>
              <c:strCache>
                <c:ptCount val="1"/>
                <c:pt idx="0">
                  <c:v>A4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HW2_P2!$I$51:$M$51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1.0</c:v>
                </c:pt>
              </c:numCache>
            </c:numRef>
          </c:cat>
          <c:val>
            <c:numRef>
              <c:f>HW2_P2!$I$55:$M$55</c:f>
              <c:numCache>
                <c:formatCode>"$"#,##0.0</c:formatCode>
                <c:ptCount val="5"/>
                <c:pt idx="0">
                  <c:v>140.0</c:v>
                </c:pt>
                <c:pt idx="1">
                  <c:v>210.0</c:v>
                </c:pt>
                <c:pt idx="2">
                  <c:v>280.0</c:v>
                </c:pt>
                <c:pt idx="3">
                  <c:v>350.0</c:v>
                </c:pt>
                <c:pt idx="4">
                  <c:v>420.0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HW2_P2!$B$56</c:f>
              <c:strCache>
                <c:ptCount val="1"/>
                <c:pt idx="0">
                  <c:v>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HW2_P2!$I$51:$M$51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1.0</c:v>
                </c:pt>
              </c:numCache>
            </c:numRef>
          </c:cat>
          <c:val>
            <c:numRef>
              <c:f>HW2_P2!$I$56:$M$56</c:f>
              <c:numCache>
                <c:formatCode>"$"#,##0.0</c:formatCode>
                <c:ptCount val="5"/>
                <c:pt idx="0">
                  <c:v>122.0</c:v>
                </c:pt>
                <c:pt idx="1">
                  <c:v>164.0</c:v>
                </c:pt>
                <c:pt idx="2">
                  <c:v>206.0</c:v>
                </c:pt>
                <c:pt idx="3">
                  <c:v>248.0</c:v>
                </c:pt>
                <c:pt idx="4">
                  <c:v>290.0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492848"/>
        <c:axId val="1066479984"/>
      </c:lineChart>
      <c:catAx>
        <c:axId val="106649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79984"/>
        <c:crosses val="autoZero"/>
        <c:auto val="1"/>
        <c:lblAlgn val="ctr"/>
        <c:lblOffset val="100"/>
        <c:noMultiLvlLbl val="1"/>
      </c:catAx>
      <c:valAx>
        <c:axId val="10664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Hurwicz Criteria Score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9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812800</xdr:colOff>
      <xdr:row>39</xdr:row>
      <xdr:rowOff>25400</xdr:rowOff>
    </xdr:from>
    <xdr:to>
      <xdr:col>13</xdr:col>
      <xdr:colOff>787400</xdr:colOff>
      <xdr:row>46</xdr:row>
      <xdr:rowOff>165100</xdr:rowOff>
    </xdr:to>
    <xdr:sp macro="" textlink="">
      <xdr:nvSpPr>
        <xdr:cNvPr id="2" name="TextBox 1"/>
        <xdr:cNvSpPr txBox="1"/>
      </xdr:nvSpPr>
      <xdr:spPr>
        <a:xfrm>
          <a:off x="11201400" y="7543800"/>
          <a:ext cx="16256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$279,816 </a:t>
          </a:r>
          <a:r>
            <a:rPr lang="en-US" sz="1100"/>
            <a:t>is a cutting score such that ~58% (60% is the next closest</a:t>
          </a:r>
          <a:r>
            <a:rPr lang="en-US" sz="1100" baseline="0"/>
            <a:t> % increment to capture at least 58%)</a:t>
          </a:r>
          <a:r>
            <a:rPr lang="en-US" sz="1100"/>
            <a:t> of the alternatives place above it.</a:t>
          </a:r>
        </a:p>
      </xdr:txBody>
    </xdr:sp>
    <xdr:clientData/>
  </xdr:twoCellAnchor>
  <xdr:twoCellAnchor>
    <xdr:from>
      <xdr:col>9</xdr:col>
      <xdr:colOff>2060223</xdr:colOff>
      <xdr:row>39</xdr:row>
      <xdr:rowOff>38100</xdr:rowOff>
    </xdr:from>
    <xdr:to>
      <xdr:col>12</xdr:col>
      <xdr:colOff>12700</xdr:colOff>
      <xdr:row>41</xdr:row>
      <xdr:rowOff>183445</xdr:rowOff>
    </xdr:to>
    <xdr:cxnSp macro="">
      <xdr:nvCxnSpPr>
        <xdr:cNvPr id="4" name="Straight Connector 3"/>
        <xdr:cNvCxnSpPr/>
      </xdr:nvCxnSpPr>
      <xdr:spPr>
        <a:xfrm flipV="1">
          <a:off x="14675556" y="7926211"/>
          <a:ext cx="1748366" cy="5545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20</xdr:row>
      <xdr:rowOff>25400</xdr:rowOff>
    </xdr:from>
    <xdr:to>
      <xdr:col>12</xdr:col>
      <xdr:colOff>12700</xdr:colOff>
      <xdr:row>39</xdr:row>
      <xdr:rowOff>12700</xdr:rowOff>
    </xdr:to>
    <xdr:cxnSp macro="">
      <xdr:nvCxnSpPr>
        <xdr:cNvPr id="5" name="Straight Connector 4"/>
        <xdr:cNvCxnSpPr/>
      </xdr:nvCxnSpPr>
      <xdr:spPr>
        <a:xfrm>
          <a:off x="9601200" y="3683000"/>
          <a:ext cx="1625600" cy="384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59</xdr:row>
      <xdr:rowOff>63500</xdr:rowOff>
    </xdr:from>
    <xdr:to>
      <xdr:col>12</xdr:col>
      <xdr:colOff>38100</xdr:colOff>
      <xdr:row>66</xdr:row>
      <xdr:rowOff>190500</xdr:rowOff>
    </xdr:to>
    <xdr:cxnSp macro="">
      <xdr:nvCxnSpPr>
        <xdr:cNvPr id="11" name="Straight Connector 10"/>
        <xdr:cNvCxnSpPr/>
      </xdr:nvCxnSpPr>
      <xdr:spPr>
        <a:xfrm flipV="1">
          <a:off x="10210800" y="12230100"/>
          <a:ext cx="1663700" cy="1549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1435100</xdr:colOff>
      <xdr:row>45</xdr:row>
      <xdr:rowOff>190500</xdr:rowOff>
    </xdr:from>
    <xdr:to>
      <xdr:col>12</xdr:col>
      <xdr:colOff>38100</xdr:colOff>
      <xdr:row>59</xdr:row>
      <xdr:rowOff>50800</xdr:rowOff>
    </xdr:to>
    <xdr:cxnSp macro="">
      <xdr:nvCxnSpPr>
        <xdr:cNvPr id="12" name="Straight Connector 11"/>
        <xdr:cNvCxnSpPr/>
      </xdr:nvCxnSpPr>
      <xdr:spPr>
        <a:xfrm>
          <a:off x="10172700" y="9499600"/>
          <a:ext cx="1701800" cy="271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59</xdr:row>
      <xdr:rowOff>50800</xdr:rowOff>
    </xdr:from>
    <xdr:to>
      <xdr:col>14</xdr:col>
      <xdr:colOff>12700</xdr:colOff>
      <xdr:row>67</xdr:row>
      <xdr:rowOff>12700</xdr:rowOff>
    </xdr:to>
    <xdr:sp macro="" textlink="">
      <xdr:nvSpPr>
        <xdr:cNvPr id="21" name="TextBox 20"/>
        <xdr:cNvSpPr txBox="1"/>
      </xdr:nvSpPr>
      <xdr:spPr>
        <a:xfrm>
          <a:off x="11874500" y="12217400"/>
          <a:ext cx="162560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57% </a:t>
          </a:r>
          <a:r>
            <a:rPr lang="en-US" sz="1100"/>
            <a:t>is a cutting score such that ~58%</a:t>
          </a:r>
          <a:r>
            <a:rPr lang="en-US" sz="1100" baseline="0"/>
            <a:t> (</a:t>
          </a:r>
          <a:r>
            <a:rPr lang="en-US" sz="1100"/>
            <a:t>60% is the next closest</a:t>
          </a:r>
          <a:r>
            <a:rPr lang="en-US" sz="1100" baseline="0"/>
            <a:t> % increment to capture at least 58%)</a:t>
          </a:r>
          <a:r>
            <a:rPr lang="en-US" sz="1100"/>
            <a:t>of the alternatives place above it.</a:t>
          </a:r>
        </a:p>
      </xdr:txBody>
    </xdr:sp>
    <xdr:clientData/>
  </xdr:twoCellAnchor>
  <xdr:twoCellAnchor>
    <xdr:from>
      <xdr:col>10</xdr:col>
      <xdr:colOff>0</xdr:colOff>
      <xdr:row>88</xdr:row>
      <xdr:rowOff>114300</xdr:rowOff>
    </xdr:from>
    <xdr:to>
      <xdr:col>12</xdr:col>
      <xdr:colOff>12700</xdr:colOff>
      <xdr:row>93</xdr:row>
      <xdr:rowOff>0</xdr:rowOff>
    </xdr:to>
    <xdr:cxnSp macro="">
      <xdr:nvCxnSpPr>
        <xdr:cNvPr id="24" name="Straight Connector 23"/>
        <xdr:cNvCxnSpPr/>
      </xdr:nvCxnSpPr>
      <xdr:spPr>
        <a:xfrm flipV="1">
          <a:off x="10185400" y="18199100"/>
          <a:ext cx="1663700" cy="901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1435100</xdr:colOff>
      <xdr:row>71</xdr:row>
      <xdr:rowOff>203200</xdr:rowOff>
    </xdr:from>
    <xdr:to>
      <xdr:col>11</xdr:col>
      <xdr:colOff>812800</xdr:colOff>
      <xdr:row>82</xdr:row>
      <xdr:rowOff>12700</xdr:rowOff>
    </xdr:to>
    <xdr:cxnSp macro="">
      <xdr:nvCxnSpPr>
        <xdr:cNvPr id="25" name="Straight Connector 24"/>
        <xdr:cNvCxnSpPr/>
      </xdr:nvCxnSpPr>
      <xdr:spPr>
        <a:xfrm>
          <a:off x="10172700" y="14820900"/>
          <a:ext cx="1651000" cy="2057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787400</xdr:colOff>
      <xdr:row>81</xdr:row>
      <xdr:rowOff>177800</xdr:rowOff>
    </xdr:from>
    <xdr:to>
      <xdr:col>13</xdr:col>
      <xdr:colOff>762000</xdr:colOff>
      <xdr:row>88</xdr:row>
      <xdr:rowOff>127000</xdr:rowOff>
    </xdr:to>
    <xdr:sp macro="" textlink="">
      <xdr:nvSpPr>
        <xdr:cNvPr id="28" name="TextBox 27"/>
        <xdr:cNvSpPr txBox="1"/>
      </xdr:nvSpPr>
      <xdr:spPr>
        <a:xfrm>
          <a:off x="11798300" y="16840200"/>
          <a:ext cx="16256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6 </a:t>
          </a:r>
          <a:r>
            <a:rPr lang="en-US" sz="1100"/>
            <a:t>is a cutting score such that ~58%</a:t>
          </a:r>
          <a:r>
            <a:rPr lang="en-US" sz="1100" baseline="0"/>
            <a:t> (</a:t>
          </a:r>
          <a:r>
            <a:rPr lang="en-US" sz="1100"/>
            <a:t>65% is the next closest</a:t>
          </a:r>
          <a:r>
            <a:rPr lang="en-US" sz="1100" baseline="0"/>
            <a:t> % increment on our given discrete scale to capture at least 58%)</a:t>
          </a:r>
          <a:r>
            <a:rPr lang="en-US" sz="1100"/>
            <a:t>of the alternatives place above it.</a:t>
          </a:r>
        </a:p>
      </xdr:txBody>
    </xdr:sp>
    <xdr:clientData/>
  </xdr:twoCellAnchor>
  <xdr:twoCellAnchor>
    <xdr:from>
      <xdr:col>1</xdr:col>
      <xdr:colOff>105833</xdr:colOff>
      <xdr:row>6</xdr:row>
      <xdr:rowOff>63499</xdr:rowOff>
    </xdr:from>
    <xdr:to>
      <xdr:col>6</xdr:col>
      <xdr:colOff>846667</xdr:colOff>
      <xdr:row>16</xdr:row>
      <xdr:rowOff>148165</xdr:rowOff>
    </xdr:to>
    <xdr:sp macro="" textlink="">
      <xdr:nvSpPr>
        <xdr:cNvPr id="3" name="TextBox 2"/>
        <xdr:cNvSpPr txBox="1"/>
      </xdr:nvSpPr>
      <xdr:spPr>
        <a:xfrm>
          <a:off x="952500" y="1333499"/>
          <a:ext cx="9736667" cy="2201333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Georgia" charset="0"/>
              <a:ea typeface="Georgia" charset="0"/>
              <a:cs typeface="Georgia" charset="0"/>
            </a:rPr>
            <a:t>1. (5 points)  Use the Conjunctive method to select a set of projects to pursue.  Calculate the Conjunctive cutting score and develop a selection of projects so that you select approximately 1/5 of the projects for further review.  </a:t>
          </a:r>
        </a:p>
        <a:p>
          <a:r>
            <a:rPr lang="en-US" sz="1800">
              <a:latin typeface="Georgia" charset="0"/>
              <a:ea typeface="Georgia" charset="0"/>
              <a:cs typeface="Georgia" charset="0"/>
            </a:rPr>
            <a:t>In order to keep only 1/5 of our alternatives, we need a cutting score such that:</a:t>
          </a:r>
        </a:p>
        <a:p>
          <a:r>
            <a:rPr lang="en-US" sz="1800">
              <a:latin typeface="Georgia" charset="0"/>
              <a:ea typeface="Georgia" charset="0"/>
              <a:cs typeface="Georgia" charset="0"/>
            </a:rPr>
            <a:t>Pc=(1/5)^(1/3)=0.584804*100=58% of the alternatives on each attribute score above that value.</a:t>
          </a:r>
        </a:p>
        <a:p>
          <a:r>
            <a:rPr lang="en-US" sz="1800">
              <a:latin typeface="Georgia" charset="0"/>
              <a:ea typeface="Georgia" charset="0"/>
              <a:cs typeface="Georgia" charset="0"/>
            </a:rPr>
            <a:t>We can obtain this value by looking at the 1-Pc percentile in which the alternatives lie; this tells us where 58% above that number are.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285749</xdr:colOff>
      <xdr:row>19</xdr:row>
      <xdr:rowOff>36910</xdr:rowOff>
    </xdr:from>
    <xdr:ext cx="4040981" cy="2997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024062" y="3882629"/>
              <a:ext cx="4040981" cy="299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|"/>
                        <m:ctrlPr>
                          <a:rPr lang="en-US" sz="1800" b="0" i="1">
                            <a:latin typeface="Cambria Math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800" b="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  <m:sSub>
                      <m:sSubPr>
                        <m:ctrlPr>
                          <a:rPr lang="en-US" sz="1800" b="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lang="en-US" sz="1800" b="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800" b="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024062" y="3882629"/>
              <a:ext cx="4040981" cy="299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𝐴^+={𝐴_𝑖  ┤| 〖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𝑚𝑎𝑥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sz="1800" b="0" i="0">
                  <a:latin typeface="Cambria Math" panose="02040503050406030204" pitchFamily="18" charset="0"/>
                </a:rPr>
                <a:t>𝑖 〖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𝑚𝑎𝑥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sz="1800" b="0" i="0">
                  <a:latin typeface="Cambria Math" panose="02040503050406030204" pitchFamily="18" charset="0"/>
                </a:rPr>
                <a:t>𝑗  𝑟_𝑖𝑗}</a:t>
              </a:r>
              <a:endParaRPr lang="en-US" sz="1800"/>
            </a:p>
          </xdr:txBody>
        </xdr:sp>
      </mc:Fallback>
    </mc:AlternateContent>
    <xdr:clientData/>
  </xdr:oneCellAnchor>
  <xdr:oneCellAnchor>
    <xdr:from>
      <xdr:col>2</xdr:col>
      <xdr:colOff>285749</xdr:colOff>
      <xdr:row>32</xdr:row>
      <xdr:rowOff>10716</xdr:rowOff>
    </xdr:from>
    <xdr:ext cx="4040981" cy="2997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024062" y="6487716"/>
              <a:ext cx="4040981" cy="299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|"/>
                        <m:ctrlPr>
                          <a:rPr lang="en-US" sz="1800" b="0" i="1">
                            <a:latin typeface="Cambria Math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800" b="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  <m:sSub>
                      <m:sSubPr>
                        <m:ctrlPr>
                          <a:rPr lang="en-US" sz="1800" b="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𝑚𝑖𝑛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lang="en-US" sz="1800" b="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800" b="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024062" y="6487716"/>
              <a:ext cx="4040981" cy="299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𝐴^+={𝐴_𝑖  ┤| 〖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𝑖𝑛〗_</a:t>
              </a:r>
              <a:r>
                <a:rPr lang="en-US" sz="1800" b="0" i="0">
                  <a:latin typeface="Cambria Math" panose="02040503050406030204" pitchFamily="18" charset="0"/>
                </a:rPr>
                <a:t>𝑖 〖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𝑚𝑎𝑥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sz="1800" b="0" i="0">
                  <a:latin typeface="Cambria Math" panose="02040503050406030204" pitchFamily="18" charset="0"/>
                </a:rPr>
                <a:t>𝑗  𝑟_𝑖𝑗}</a:t>
              </a:r>
              <a:endParaRPr lang="en-US" sz="1800"/>
            </a:p>
          </xdr:txBody>
        </xdr:sp>
      </mc:Fallback>
    </mc:AlternateContent>
    <xdr:clientData/>
  </xdr:oneCellAnchor>
  <xdr:twoCellAnchor>
    <xdr:from>
      <xdr:col>8</xdr:col>
      <xdr:colOff>652461</xdr:colOff>
      <xdr:row>23</xdr:row>
      <xdr:rowOff>95250</xdr:rowOff>
    </xdr:from>
    <xdr:to>
      <xdr:col>13</xdr:col>
      <xdr:colOff>302418</xdr:colOff>
      <xdr:row>27</xdr:row>
      <xdr:rowOff>166687</xdr:rowOff>
    </xdr:to>
    <xdr:sp macro="" textlink="">
      <xdr:nvSpPr>
        <xdr:cNvPr id="5" name="TextBox 4"/>
        <xdr:cNvSpPr txBox="1"/>
      </xdr:nvSpPr>
      <xdr:spPr>
        <a:xfrm>
          <a:off x="10010774" y="4750594"/>
          <a:ext cx="3102769" cy="88106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We choose A3.</a:t>
          </a:r>
        </a:p>
      </xdr:txBody>
    </xdr:sp>
    <xdr:clientData/>
  </xdr:twoCellAnchor>
  <xdr:twoCellAnchor>
    <xdr:from>
      <xdr:col>8</xdr:col>
      <xdr:colOff>652461</xdr:colOff>
      <xdr:row>35</xdr:row>
      <xdr:rowOff>69057</xdr:rowOff>
    </xdr:from>
    <xdr:to>
      <xdr:col>13</xdr:col>
      <xdr:colOff>302418</xdr:colOff>
      <xdr:row>39</xdr:row>
      <xdr:rowOff>140494</xdr:rowOff>
    </xdr:to>
    <xdr:sp macro="" textlink="">
      <xdr:nvSpPr>
        <xdr:cNvPr id="7" name="TextBox 6"/>
        <xdr:cNvSpPr txBox="1"/>
      </xdr:nvSpPr>
      <xdr:spPr>
        <a:xfrm>
          <a:off x="10010774" y="7153276"/>
          <a:ext cx="3102769" cy="88106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aseline="0"/>
            <a:t>We choose A1.</a:t>
          </a:r>
          <a:endParaRPr lang="en-US" sz="1600"/>
        </a:p>
      </xdr:txBody>
    </xdr:sp>
    <xdr:clientData/>
  </xdr:twoCellAnchor>
  <xdr:oneCellAnchor>
    <xdr:from>
      <xdr:col>2</xdr:col>
      <xdr:colOff>285749</xdr:colOff>
      <xdr:row>45</xdr:row>
      <xdr:rowOff>10716</xdr:rowOff>
    </xdr:from>
    <xdr:ext cx="4607719" cy="2993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2024062" y="9118997"/>
              <a:ext cx="4607719" cy="299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max</m:t>
                      </m:r>
                    </m:e>
                    <m:sub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en-US" sz="18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∙</m:t>
                      </m:r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e>
                    <m:sub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  <m:r>
                    <a:rPr lang="en-US" sz="18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{</m:t>
                  </m:r>
                  <m:sSub>
                    <m:sSubPr>
                      <m:ctrlP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𝑖𝑗</m:t>
                      </m:r>
                    </m:sub>
                  </m:sSub>
                  <m:r>
                    <a:rPr lang="en-US" sz="18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}+</m:t>
                  </m:r>
                  <m:sSub>
                    <m:sSubPr>
                      <m:ctrlP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(1−</m:t>
                      </m:r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)∙</m:t>
                      </m:r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𝑚𝑖𝑛</m:t>
                      </m:r>
                    </m:e>
                    <m:sub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  <m:r>
                    <a:rPr lang="en-US" sz="18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{</m:t>
                  </m:r>
                  <m:sSub>
                    <m:sSubPr>
                      <m:ctrlP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𝑖𝑗</m:t>
                      </m:r>
                    </m:sub>
                  </m:sSub>
                  <m:r>
                    <a:rPr lang="en-US" sz="18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} }</m:t>
                  </m:r>
                </m:oMath>
              </a14:m>
              <a:endParaRPr lang="en-US" sz="18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024062" y="9118997"/>
              <a:ext cx="4607719" cy="299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max_𝑖</a:t>
              </a:r>
              <a:r>
                <a:rPr lang="en-US" sz="18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〖𝛼∙𝑚𝑎𝑥〗_𝑗 {𝐸_𝑖𝑗}+〖(1−𝛼)∙𝑚𝑖𝑛〗_𝑗 {𝐸_𝑖𝑗} }</a:t>
              </a:r>
              <a:endParaRPr lang="en-US" sz="18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1</xdr:col>
      <xdr:colOff>65483</xdr:colOff>
      <xdr:row>58</xdr:row>
      <xdr:rowOff>174626</xdr:rowOff>
    </xdr:from>
    <xdr:to>
      <xdr:col>13</xdr:col>
      <xdr:colOff>381000</xdr:colOff>
      <xdr:row>88</xdr:row>
      <xdr:rowOff>31750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444500</xdr:colOff>
      <xdr:row>6</xdr:row>
      <xdr:rowOff>95248</xdr:rowOff>
    </xdr:from>
    <xdr:ext cx="6826250" cy="1635127"/>
    <xdr:sp macro="" textlink="">
      <xdr:nvSpPr>
        <xdr:cNvPr id="3" name="TextBox 2"/>
        <xdr:cNvSpPr txBox="1"/>
      </xdr:nvSpPr>
      <xdr:spPr>
        <a:xfrm>
          <a:off x="1111250" y="1333498"/>
          <a:ext cx="6826250" cy="1635127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>
              <a:latin typeface="Georgia" charset="0"/>
              <a:ea typeface="Georgia" charset="0"/>
              <a:cs typeface="Georgia" charset="0"/>
            </a:rPr>
            <a:t>2. (10 points)  Use the Attitude Oriented method of Maximin and Maximax to select the alternatives.  Note which alternatives you’ve selected with each of the methods. Compute the Hurwicz criterion for alpha = 0, 0.2, 0.4, 0.6, 0.8 and 1.0 and graph the results.</a:t>
          </a:r>
        </a:p>
      </xdr:txBody>
    </xdr:sp>
    <xdr:clientData/>
  </xdr:oneCellAnchor>
  <xdr:twoCellAnchor>
    <xdr:from>
      <xdr:col>13</xdr:col>
      <xdr:colOff>635000</xdr:colOff>
      <xdr:row>47</xdr:row>
      <xdr:rowOff>41275</xdr:rowOff>
    </xdr:from>
    <xdr:to>
      <xdr:col>19</xdr:col>
      <xdr:colOff>206375</xdr:colOff>
      <xdr:row>60</xdr:row>
      <xdr:rowOff>142875</xdr:rowOff>
    </xdr:to>
    <xdr:sp macro="" textlink="">
      <xdr:nvSpPr>
        <xdr:cNvPr id="9" name="TextBox 8"/>
        <xdr:cNvSpPr txBox="1"/>
      </xdr:nvSpPr>
      <xdr:spPr>
        <a:xfrm>
          <a:off x="14271625" y="9677400"/>
          <a:ext cx="3571875" cy="2784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600"/>
        </a:p>
      </xdr:txBody>
    </xdr:sp>
    <xdr:clientData/>
  </xdr:twoCellAnchor>
  <xdr:oneCellAnchor>
    <xdr:from>
      <xdr:col>8</xdr:col>
      <xdr:colOff>400050</xdr:colOff>
      <xdr:row>48</xdr:row>
      <xdr:rowOff>142875</xdr:rowOff>
    </xdr:from>
    <xdr:ext cx="298450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9702800" y="9985375"/>
              <a:ext cx="29845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𝛼</m:t>
                    </m:r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9702800" y="9985375"/>
              <a:ext cx="29845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charset="0"/>
                  <a:ea typeface="Cambria Math" charset="0"/>
                  <a:cs typeface="Cambria Math" charset="0"/>
                </a:rPr>
                <a:t>𝛼</a:t>
              </a:r>
              <a:endParaRPr lang="en-US" sz="1800"/>
            </a:p>
          </xdr:txBody>
        </xdr:sp>
      </mc:Fallback>
    </mc:AlternateContent>
    <xdr:clientData/>
  </xdr:oneCellAnchor>
  <xdr:twoCellAnchor>
    <xdr:from>
      <xdr:col>15</xdr:col>
      <xdr:colOff>69994</xdr:colOff>
      <xdr:row>48</xdr:row>
      <xdr:rowOff>88900</xdr:rowOff>
    </xdr:from>
    <xdr:to>
      <xdr:col>18</xdr:col>
      <xdr:colOff>104631</xdr:colOff>
      <xdr:row>59</xdr:row>
      <xdr:rowOff>75433</xdr:rowOff>
    </xdr:to>
    <xdr:grpSp>
      <xdr:nvGrpSpPr>
        <xdr:cNvPr id="10" name="Group 9"/>
        <xdr:cNvGrpSpPr/>
      </xdr:nvGrpSpPr>
      <xdr:grpSpPr>
        <a:xfrm>
          <a:off x="15040119" y="9931400"/>
          <a:ext cx="2034887" cy="2256658"/>
          <a:chOff x="15032182" y="9931400"/>
          <a:chExt cx="2034887" cy="2256658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" name="TextBox 11"/>
              <xdr:cNvSpPr txBox="1"/>
            </xdr:nvSpPr>
            <xdr:spPr>
              <a:xfrm>
                <a:off x="15032182" y="9931400"/>
                <a:ext cx="2034887" cy="28180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14:m>
                  <m:oMath xmlns:m="http://schemas.openxmlformats.org/officeDocument/2006/math">
                    <m:r>
                      <a:rPr lang="en-US" sz="18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𝛼</m:t>
                    </m:r>
                  </m:oMath>
                </a14:m>
                <a:r>
                  <a:rPr lang="en-US" sz="1800"/>
                  <a:t>=0.2, we choose A1</a:t>
                </a:r>
              </a:p>
            </xdr:txBody>
          </xdr:sp>
        </mc:Choice>
        <mc:Fallback>
          <xdr:sp macro="" textlink="">
            <xdr:nvSpPr>
              <xdr:cNvPr id="12" name="TextBox 11"/>
              <xdr:cNvSpPr txBox="1"/>
            </xdr:nvSpPr>
            <xdr:spPr>
              <a:xfrm>
                <a:off x="15032182" y="9931400"/>
                <a:ext cx="2034887" cy="28180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r>
                  <a:rPr lang="en-US" sz="1800" b="0" i="0">
                    <a:latin typeface="Cambria Math" charset="0"/>
                    <a:ea typeface="Cambria Math" charset="0"/>
                    <a:cs typeface="Cambria Math" charset="0"/>
                  </a:rPr>
                  <a:t>𝛼</a:t>
                </a:r>
                <a:r>
                  <a:rPr lang="en-US" sz="1800"/>
                  <a:t>=0.2, we choose A1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3" name="TextBox 12"/>
              <xdr:cNvSpPr txBox="1"/>
            </xdr:nvSpPr>
            <xdr:spPr>
              <a:xfrm>
                <a:off x="15032182" y="10425113"/>
                <a:ext cx="2034887" cy="28180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14:m>
                  <m:oMath xmlns:m="http://schemas.openxmlformats.org/officeDocument/2006/math">
                    <m:r>
                      <a:rPr lang="en-US" sz="18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𝛼</m:t>
                    </m:r>
                  </m:oMath>
                </a14:m>
                <a:r>
                  <a:rPr lang="en-US" sz="1800"/>
                  <a:t>=0.4, we choose A1</a:t>
                </a:r>
              </a:p>
            </xdr:txBody>
          </xdr:sp>
        </mc:Choice>
        <mc:Fallback>
          <xdr:sp macro="" textlink="">
            <xdr:nvSpPr>
              <xdr:cNvPr id="13" name="TextBox 12"/>
              <xdr:cNvSpPr txBox="1"/>
            </xdr:nvSpPr>
            <xdr:spPr>
              <a:xfrm>
                <a:off x="15032182" y="10425113"/>
                <a:ext cx="2034887" cy="28180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r>
                  <a:rPr lang="en-US" sz="1800" b="0" i="0">
                    <a:latin typeface="Cambria Math" charset="0"/>
                    <a:ea typeface="Cambria Math" charset="0"/>
                    <a:cs typeface="Cambria Math" charset="0"/>
                  </a:rPr>
                  <a:t>𝛼</a:t>
                </a:r>
                <a:r>
                  <a:rPr lang="en-US" sz="1800"/>
                  <a:t>=0.4, we choose A1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4" name="TextBox 13"/>
              <xdr:cNvSpPr txBox="1"/>
            </xdr:nvSpPr>
            <xdr:spPr>
              <a:xfrm>
                <a:off x="15032182" y="10918826"/>
                <a:ext cx="2034887" cy="28180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14:m>
                  <m:oMath xmlns:m="http://schemas.openxmlformats.org/officeDocument/2006/math">
                    <m:r>
                      <a:rPr lang="en-US" sz="18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𝛼</m:t>
                    </m:r>
                  </m:oMath>
                </a14:m>
                <a:r>
                  <a:rPr lang="en-US" sz="1800"/>
                  <a:t>=0.6, we choose A3</a:t>
                </a:r>
              </a:p>
            </xdr:txBody>
          </xdr:sp>
        </mc:Choice>
        <mc:Fallback>
          <xdr:sp macro="" textlink="">
            <xdr:nvSpPr>
              <xdr:cNvPr id="14" name="TextBox 13"/>
              <xdr:cNvSpPr txBox="1"/>
            </xdr:nvSpPr>
            <xdr:spPr>
              <a:xfrm>
                <a:off x="15032182" y="10918826"/>
                <a:ext cx="2034887" cy="28180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r>
                  <a:rPr lang="en-US" sz="1800" b="0" i="0">
                    <a:latin typeface="Cambria Math" charset="0"/>
                    <a:ea typeface="Cambria Math" charset="0"/>
                    <a:cs typeface="Cambria Math" charset="0"/>
                  </a:rPr>
                  <a:t>𝛼</a:t>
                </a:r>
                <a:r>
                  <a:rPr lang="en-US" sz="1800"/>
                  <a:t>=0.6, we choose A3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5" name="TextBox 14"/>
              <xdr:cNvSpPr txBox="1"/>
            </xdr:nvSpPr>
            <xdr:spPr>
              <a:xfrm>
                <a:off x="15032182" y="11412539"/>
                <a:ext cx="2034887" cy="28180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14:m>
                  <m:oMath xmlns:m="http://schemas.openxmlformats.org/officeDocument/2006/math">
                    <m:r>
                      <a:rPr lang="en-US" sz="18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𝛼</m:t>
                    </m:r>
                  </m:oMath>
                </a14:m>
                <a:r>
                  <a:rPr lang="en-US" sz="1800"/>
                  <a:t>=0.8, we choose A3</a:t>
                </a:r>
              </a:p>
            </xdr:txBody>
          </xdr:sp>
        </mc:Choice>
        <mc:Fallback>
          <xdr:sp macro="" textlink="">
            <xdr:nvSpPr>
              <xdr:cNvPr id="15" name="TextBox 14"/>
              <xdr:cNvSpPr txBox="1"/>
            </xdr:nvSpPr>
            <xdr:spPr>
              <a:xfrm>
                <a:off x="15032182" y="11412539"/>
                <a:ext cx="2034887" cy="28180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r>
                  <a:rPr lang="en-US" sz="1800" b="0" i="0">
                    <a:latin typeface="Cambria Math" charset="0"/>
                    <a:ea typeface="Cambria Math" charset="0"/>
                    <a:cs typeface="Cambria Math" charset="0"/>
                  </a:rPr>
                  <a:t>𝛼</a:t>
                </a:r>
                <a:r>
                  <a:rPr lang="en-US" sz="1800"/>
                  <a:t>=0.8, we choose A3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6" name="TextBox 15"/>
              <xdr:cNvSpPr txBox="1"/>
            </xdr:nvSpPr>
            <xdr:spPr>
              <a:xfrm>
                <a:off x="15032182" y="11906250"/>
                <a:ext cx="2034887" cy="28180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14:m>
                  <m:oMath xmlns:m="http://schemas.openxmlformats.org/officeDocument/2006/math">
                    <m:r>
                      <a:rPr lang="en-US" sz="18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𝛼</m:t>
                    </m:r>
                  </m:oMath>
                </a14:m>
                <a:r>
                  <a:rPr lang="en-US" sz="1800"/>
                  <a:t>=1.0, we choose A3</a:t>
                </a:r>
              </a:p>
            </xdr:txBody>
          </xdr:sp>
        </mc:Choice>
        <mc:Fallback>
          <xdr:sp macro="" textlink="">
            <xdr:nvSpPr>
              <xdr:cNvPr id="16" name="TextBox 15"/>
              <xdr:cNvSpPr txBox="1"/>
            </xdr:nvSpPr>
            <xdr:spPr>
              <a:xfrm>
                <a:off x="15032182" y="11906250"/>
                <a:ext cx="2034887" cy="28180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r>
                  <a:rPr lang="en-US" sz="1800" b="0" i="0">
                    <a:latin typeface="Cambria Math" charset="0"/>
                    <a:ea typeface="Cambria Math" charset="0"/>
                    <a:cs typeface="Cambria Math" charset="0"/>
                  </a:rPr>
                  <a:t>𝛼</a:t>
                </a:r>
                <a:r>
                  <a:rPr lang="en-US" sz="1800"/>
                  <a:t>=1.0, we choose A3</a:t>
                </a:r>
              </a:p>
            </xdr:txBody>
          </xdr:sp>
        </mc:Fallback>
      </mc:AlternateContent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0.40015</cdr:x>
      <cdr:y>0.02362</cdr:y>
    </cdr:from>
    <cdr:to>
      <cdr:x>0.63196</cdr:x>
      <cdr:y>0.09974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316142" y="142874"/>
          <a:ext cx="3079750" cy="460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0.35394</cdr:x>
      <cdr:y>0.02415</cdr:y>
    </cdr:from>
    <cdr:to>
      <cdr:x>0.72397</cdr:x>
      <cdr:y>0.10026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702175" y="146050"/>
          <a:ext cx="4916092" cy="460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400"/>
            <a:t>Hurwicz Criteria Parametric</a:t>
          </a:r>
          <a:r>
            <a:rPr lang="en-US" sz="2400" baseline="0"/>
            <a:t> Anlaysis</a:t>
          </a:r>
          <a:endParaRPr lang="en-US" sz="24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605366</xdr:colOff>
      <xdr:row>6</xdr:row>
      <xdr:rowOff>71966</xdr:rowOff>
    </xdr:from>
    <xdr:to>
      <xdr:col>7</xdr:col>
      <xdr:colOff>287867</xdr:colOff>
      <xdr:row>24</xdr:row>
      <xdr:rowOff>148166</xdr:rowOff>
    </xdr:to>
    <xdr:sp macro="" textlink="">
      <xdr:nvSpPr>
        <xdr:cNvPr id="2" name="TextBox 1"/>
        <xdr:cNvSpPr txBox="1"/>
      </xdr:nvSpPr>
      <xdr:spPr>
        <a:xfrm>
          <a:off x="605366" y="1375833"/>
          <a:ext cx="7979834" cy="376766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latin typeface="Georgia" charset="0"/>
              <a:ea typeface="Georgia" charset="0"/>
              <a:cs typeface="Georgia" charset="0"/>
            </a:rPr>
            <a:t>3. (10 points)  The following data is given for a project selection problem.  Three criterion are used for the evaluation which are NPV, Probability of Success and Strategic Importance.  Three different projects are being evaluated, Project 1, Project 2 and Project 3.    </a:t>
          </a:r>
        </a:p>
        <a:p>
          <a:pPr algn="ctr"/>
          <a:r>
            <a:rPr lang="en-US" sz="1800">
              <a:latin typeface="Georgia" charset="0"/>
              <a:ea typeface="Georgia" charset="0"/>
              <a:cs typeface="Georgia" charset="0"/>
            </a:rPr>
            <a:t>a. Diagram the hierarchy of criterion and attributes for the selection problem.</a:t>
          </a:r>
        </a:p>
        <a:p>
          <a:pPr algn="ctr"/>
          <a:r>
            <a:rPr lang="en-US" sz="1800">
              <a:latin typeface="Georgia" charset="0"/>
              <a:ea typeface="Georgia" charset="0"/>
              <a:cs typeface="Georgia" charset="0"/>
            </a:rPr>
            <a:t>b. Use AHP with the Eigenvector (Power method) to select the alternative based on the preferences given.  </a:t>
          </a:r>
        </a:p>
        <a:p>
          <a:pPr algn="ctr"/>
          <a:r>
            <a:rPr lang="en-US" sz="1800">
              <a:latin typeface="Georgia" charset="0"/>
              <a:ea typeface="Georgia" charset="0"/>
              <a:cs typeface="Georgia" charset="0"/>
            </a:rPr>
            <a:t>c. Compute the Consistency Index for the Project Selection Criterion and tell whether the evaluation for the criterion is consistent.</a:t>
          </a:r>
        </a:p>
      </xdr:txBody>
    </xdr:sp>
    <xdr:clientData/>
  </xdr:twoCellAnchor>
  <xdr:twoCellAnchor>
    <xdr:from>
      <xdr:col>11</xdr:col>
      <xdr:colOff>820510</xdr:colOff>
      <xdr:row>2</xdr:row>
      <xdr:rowOff>99785</xdr:rowOff>
    </xdr:from>
    <xdr:to>
      <xdr:col>24</xdr:col>
      <xdr:colOff>333375</xdr:colOff>
      <xdr:row>29</xdr:row>
      <xdr:rowOff>47625</xdr:rowOff>
    </xdr:to>
    <xdr:grpSp>
      <xdr:nvGrpSpPr>
        <xdr:cNvPr id="48" name="Group 47"/>
        <xdr:cNvGrpSpPr/>
      </xdr:nvGrpSpPr>
      <xdr:grpSpPr>
        <a:xfrm>
          <a:off x="14488885" y="591910"/>
          <a:ext cx="9244240" cy="5694590"/>
          <a:chOff x="4165600" y="7258676"/>
          <a:chExt cx="7005939" cy="4419709"/>
        </a:xfrm>
      </xdr:grpSpPr>
      <xdr:grpSp>
        <xdr:nvGrpSpPr>
          <xdr:cNvPr id="47" name="Group 46"/>
          <xdr:cNvGrpSpPr/>
        </xdr:nvGrpSpPr>
        <xdr:grpSpPr>
          <a:xfrm>
            <a:off x="4279900" y="7258676"/>
            <a:ext cx="6452616" cy="2759032"/>
            <a:chOff x="4279900" y="7258676"/>
            <a:chExt cx="6452616" cy="2759032"/>
          </a:xfrm>
        </xdr:grpSpPr>
        <xdr:grpSp>
          <xdr:nvGrpSpPr>
            <xdr:cNvPr id="46" name="Group 45"/>
            <xdr:cNvGrpSpPr/>
          </xdr:nvGrpSpPr>
          <xdr:grpSpPr>
            <a:xfrm>
              <a:off x="5300315" y="7258676"/>
              <a:ext cx="4568094" cy="2042434"/>
              <a:chOff x="5300315" y="7258676"/>
              <a:chExt cx="4568094" cy="2042434"/>
            </a:xfrm>
          </xdr:grpSpPr>
          <xdr:sp macro="" textlink="">
            <xdr:nvSpPr>
              <xdr:cNvPr id="3" name="TextBox 2"/>
              <xdr:cNvSpPr txBox="1"/>
            </xdr:nvSpPr>
            <xdr:spPr>
              <a:xfrm>
                <a:off x="6667500" y="7258676"/>
                <a:ext cx="1943100" cy="5518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400"/>
                  <a:t>Project Selection Process</a:t>
                </a:r>
              </a:p>
            </xdr:txBody>
          </xdr:sp>
          <xdr:cxnSp macro="">
            <xdr:nvCxnSpPr>
              <xdr:cNvPr id="5" name="Straight Connector 4"/>
              <xdr:cNvCxnSpPr/>
            </xdr:nvCxnSpPr>
            <xdr:spPr>
              <a:xfrm flipH="1">
                <a:off x="5300315" y="7785864"/>
                <a:ext cx="1371557" cy="139018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" name="Straight Connector 5"/>
              <xdr:cNvCxnSpPr>
                <a:stCxn id="3" idx="2"/>
                <a:endCxn id="11" idx="0"/>
              </xdr:cNvCxnSpPr>
            </xdr:nvCxnSpPr>
            <xdr:spPr>
              <a:xfrm>
                <a:off x="7639050" y="7810500"/>
                <a:ext cx="508" cy="149061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" name="Straight Connector 6"/>
              <xdr:cNvCxnSpPr/>
            </xdr:nvCxnSpPr>
            <xdr:spPr>
              <a:xfrm>
                <a:off x="8620925" y="7811140"/>
                <a:ext cx="1247484" cy="1463468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" name="TextBox 9"/>
            <xdr:cNvSpPr txBox="1"/>
          </xdr:nvSpPr>
          <xdr:spPr>
            <a:xfrm>
              <a:off x="4279900" y="9261579"/>
              <a:ext cx="1728216" cy="654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/>
                <a:t>NPV</a:t>
              </a:r>
            </a:p>
            <a:p>
              <a:pPr algn="ctr"/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(0.3791)</a:t>
              </a:r>
              <a:endParaRPr lang="en-US" sz="1100"/>
            </a:p>
          </xdr:txBody>
        </xdr:sp>
        <xdr:sp macro="" textlink="">
          <xdr:nvSpPr>
            <xdr:cNvPr id="11" name="TextBox 10"/>
            <xdr:cNvSpPr txBox="1"/>
          </xdr:nvSpPr>
          <xdr:spPr>
            <a:xfrm>
              <a:off x="6775450" y="9301110"/>
              <a:ext cx="1728216" cy="654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/>
                <a:t>Probability of Success</a:t>
              </a:r>
            </a:p>
            <a:p>
              <a:pPr algn="ctr"/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(0.5076)</a:t>
              </a:r>
              <a:endParaRPr lang="en-US" sz="1400"/>
            </a:p>
          </xdr:txBody>
        </xdr:sp>
        <xdr:sp macro="" textlink="">
          <xdr:nvSpPr>
            <xdr:cNvPr id="12" name="TextBox 11"/>
            <xdr:cNvSpPr txBox="1"/>
          </xdr:nvSpPr>
          <xdr:spPr>
            <a:xfrm>
              <a:off x="9004300" y="9363075"/>
              <a:ext cx="1728216" cy="654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/>
                <a:t>Strategic Importance</a:t>
              </a:r>
            </a:p>
            <a:p>
              <a:pPr algn="ctr"/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(0.1133)</a:t>
              </a:r>
              <a:endParaRPr lang="en-US" sz="1400"/>
            </a:p>
          </xdr:txBody>
        </xdr:sp>
      </xdr:grpSp>
      <xdr:grpSp>
        <xdr:nvGrpSpPr>
          <xdr:cNvPr id="26" name="Group 25"/>
          <xdr:cNvGrpSpPr/>
        </xdr:nvGrpSpPr>
        <xdr:grpSpPr>
          <a:xfrm>
            <a:off x="6747691" y="9955743"/>
            <a:ext cx="1704395" cy="1330862"/>
            <a:chOff x="6671491" y="9987493"/>
            <a:chExt cx="1704395" cy="1330862"/>
          </a:xfrm>
        </xdr:grpSpPr>
        <xdr:cxnSp macro="">
          <xdr:nvCxnSpPr>
            <xdr:cNvPr id="16" name="Straight Connector 15"/>
            <xdr:cNvCxnSpPr>
              <a:endCxn id="35" idx="0"/>
            </xdr:cNvCxnSpPr>
          </xdr:nvCxnSpPr>
          <xdr:spPr>
            <a:xfrm flipH="1">
              <a:off x="6671491" y="10003998"/>
              <a:ext cx="597927" cy="1302448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/>
            <xdr:cNvCxnSpPr>
              <a:stCxn id="11" idx="2"/>
            </xdr:cNvCxnSpPr>
          </xdr:nvCxnSpPr>
          <xdr:spPr>
            <a:xfrm>
              <a:off x="7563358" y="9987493"/>
              <a:ext cx="18871" cy="1330862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Connector 17"/>
            <xdr:cNvCxnSpPr>
              <a:endCxn id="37" idx="0"/>
            </xdr:cNvCxnSpPr>
          </xdr:nvCxnSpPr>
          <xdr:spPr>
            <a:xfrm>
              <a:off x="7714572" y="10003998"/>
              <a:ext cx="661314" cy="125950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5" name="Group 24"/>
          <xdr:cNvGrpSpPr/>
        </xdr:nvGrpSpPr>
        <xdr:grpSpPr>
          <a:xfrm>
            <a:off x="4394201" y="9906425"/>
            <a:ext cx="1574800" cy="1325326"/>
            <a:chOff x="4381501" y="9900075"/>
            <a:chExt cx="1574800" cy="1325326"/>
          </a:xfrm>
        </xdr:grpSpPr>
        <xdr:cxnSp macro="">
          <xdr:nvCxnSpPr>
            <xdr:cNvPr id="19" name="Straight Connector 18"/>
            <xdr:cNvCxnSpPr>
              <a:endCxn id="30" idx="0"/>
            </xdr:cNvCxnSpPr>
          </xdr:nvCxnSpPr>
          <xdr:spPr>
            <a:xfrm flipH="1">
              <a:off x="4381501" y="9915346"/>
              <a:ext cx="521116" cy="1292876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/>
            <xdr:cNvCxnSpPr/>
          </xdr:nvCxnSpPr>
          <xdr:spPr>
            <a:xfrm>
              <a:off x="5172500" y="9900075"/>
              <a:ext cx="12700" cy="1296569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/>
            <xdr:cNvCxnSpPr>
              <a:endCxn id="32" idx="0"/>
            </xdr:cNvCxnSpPr>
          </xdr:nvCxnSpPr>
          <xdr:spPr>
            <a:xfrm>
              <a:off x="5427418" y="9912398"/>
              <a:ext cx="528883" cy="131300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" name="Group 26"/>
          <xdr:cNvGrpSpPr/>
        </xdr:nvGrpSpPr>
        <xdr:grpSpPr>
          <a:xfrm>
            <a:off x="9152934" y="9991913"/>
            <a:ext cx="1684285" cy="1257016"/>
            <a:chOff x="9140234" y="9934763"/>
            <a:chExt cx="1684285" cy="1257016"/>
          </a:xfrm>
        </xdr:grpSpPr>
        <xdr:cxnSp macro="">
          <xdr:nvCxnSpPr>
            <xdr:cNvPr id="22" name="Straight Connector 21"/>
            <xdr:cNvCxnSpPr>
              <a:endCxn id="43" idx="0"/>
            </xdr:cNvCxnSpPr>
          </xdr:nvCxnSpPr>
          <xdr:spPr>
            <a:xfrm flipH="1">
              <a:off x="9140234" y="9934763"/>
              <a:ext cx="394289" cy="1231249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Connector 22"/>
            <xdr:cNvCxnSpPr>
              <a:endCxn id="44" idx="0"/>
            </xdr:cNvCxnSpPr>
          </xdr:nvCxnSpPr>
          <xdr:spPr>
            <a:xfrm flipH="1">
              <a:off x="9940780" y="10016202"/>
              <a:ext cx="2907" cy="1175577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Connector 23"/>
            <xdr:cNvCxnSpPr>
              <a:endCxn id="45" idx="0"/>
            </xdr:cNvCxnSpPr>
          </xdr:nvCxnSpPr>
          <xdr:spPr>
            <a:xfrm>
              <a:off x="10328686" y="9978288"/>
              <a:ext cx="495833" cy="1161958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3" name="Group 32"/>
          <xdr:cNvGrpSpPr/>
        </xdr:nvGrpSpPr>
        <xdr:grpSpPr>
          <a:xfrm>
            <a:off x="4165600" y="11214573"/>
            <a:ext cx="2032000" cy="412277"/>
            <a:chOff x="4165600" y="11157423"/>
            <a:chExt cx="2032000" cy="412277"/>
          </a:xfrm>
        </xdr:grpSpPr>
        <xdr:sp macro="" textlink="">
          <xdr:nvSpPr>
            <xdr:cNvPr id="30" name="TextBox 29"/>
            <xdr:cNvSpPr txBox="1"/>
          </xdr:nvSpPr>
          <xdr:spPr>
            <a:xfrm>
              <a:off x="4165600" y="11157423"/>
              <a:ext cx="457200" cy="41227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P1</a:t>
              </a:r>
            </a:p>
            <a:p>
              <a:pPr algn="ctr"/>
              <a:r>
                <a:rPr lang="en-US" sz="1100"/>
                <a:t>(0.375)</a:t>
              </a:r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4978400" y="11157423"/>
              <a:ext cx="457200" cy="41227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P2</a:t>
              </a:r>
            </a:p>
            <a:p>
              <a:pPr algn="ctr"/>
              <a:r>
                <a:rPr lang="en-US" sz="1100"/>
                <a:t>(0.5)</a:t>
              </a:r>
            </a:p>
          </xdr:txBody>
        </xdr:sp>
        <xdr:sp macro="" textlink="">
          <xdr:nvSpPr>
            <xdr:cNvPr id="32" name="TextBox 31"/>
            <xdr:cNvSpPr txBox="1"/>
          </xdr:nvSpPr>
          <xdr:spPr>
            <a:xfrm>
              <a:off x="5740400" y="11174601"/>
              <a:ext cx="457200" cy="3950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P3</a:t>
              </a:r>
            </a:p>
            <a:p>
              <a:pPr algn="ctr"/>
              <a:r>
                <a:rPr lang="en-US" sz="1100"/>
                <a:t>(0.125)</a:t>
              </a:r>
            </a:p>
          </xdr:txBody>
        </xdr:sp>
      </xdr:grpSp>
      <xdr:grpSp>
        <xdr:nvGrpSpPr>
          <xdr:cNvPr id="34" name="Group 33"/>
          <xdr:cNvGrpSpPr/>
        </xdr:nvGrpSpPr>
        <xdr:grpSpPr>
          <a:xfrm>
            <a:off x="6418149" y="11231752"/>
            <a:ext cx="2364375" cy="446633"/>
            <a:chOff x="4036899" y="11174602"/>
            <a:chExt cx="2364375" cy="446633"/>
          </a:xfrm>
        </xdr:grpSpPr>
        <xdr:sp macro="" textlink="">
          <xdr:nvSpPr>
            <xdr:cNvPr id="35" name="TextBox 34"/>
            <xdr:cNvSpPr txBox="1"/>
          </xdr:nvSpPr>
          <xdr:spPr>
            <a:xfrm>
              <a:off x="4036899" y="11217546"/>
              <a:ext cx="659085" cy="36074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P1</a:t>
              </a:r>
            </a:p>
            <a:p>
              <a:pPr algn="ctr"/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0.0845</a:t>
              </a:r>
              <a:endParaRPr lang="en-US" sz="1100"/>
            </a:p>
          </xdr:txBody>
        </xdr:sp>
        <xdr:sp macro="" textlink="">
          <xdr:nvSpPr>
            <xdr:cNvPr id="36" name="TextBox 35"/>
            <xdr:cNvSpPr txBox="1"/>
          </xdr:nvSpPr>
          <xdr:spPr>
            <a:xfrm>
              <a:off x="4833611" y="11200369"/>
              <a:ext cx="690886" cy="42086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P2</a:t>
              </a:r>
            </a:p>
            <a:p>
              <a:pPr algn="ctr"/>
              <a:r>
                <a:rPr lang="en-US" sz="1100"/>
                <a:t>(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0.3184)</a:t>
              </a:r>
              <a:endParaRPr lang="en-US" sz="1100"/>
            </a:p>
          </xdr:txBody>
        </xdr:sp>
        <xdr:sp macro="" textlink="">
          <xdr:nvSpPr>
            <xdr:cNvPr id="37" name="TextBox 36"/>
            <xdr:cNvSpPr txBox="1"/>
          </xdr:nvSpPr>
          <xdr:spPr>
            <a:xfrm>
              <a:off x="5740400" y="11174602"/>
              <a:ext cx="660874" cy="39509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P3</a:t>
              </a:r>
            </a:p>
            <a:p>
              <a:pPr algn="ctr"/>
              <a:r>
                <a:rPr lang="en-US" sz="1100"/>
                <a:t>(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0.5970)</a:t>
              </a:r>
              <a:endParaRPr lang="en-US" sz="1100"/>
            </a:p>
          </xdr:txBody>
        </xdr:sp>
      </xdr:grpSp>
      <xdr:grpSp>
        <xdr:nvGrpSpPr>
          <xdr:cNvPr id="42" name="Group 41"/>
          <xdr:cNvGrpSpPr/>
        </xdr:nvGrpSpPr>
        <xdr:grpSpPr>
          <a:xfrm>
            <a:off x="8855706" y="11197396"/>
            <a:ext cx="2315833" cy="438043"/>
            <a:chOff x="4093206" y="11140246"/>
            <a:chExt cx="2315833" cy="438043"/>
          </a:xfrm>
        </xdr:grpSpPr>
        <xdr:sp macro="" textlink="">
          <xdr:nvSpPr>
            <xdr:cNvPr id="43" name="TextBox 42"/>
            <xdr:cNvSpPr txBox="1"/>
          </xdr:nvSpPr>
          <xdr:spPr>
            <a:xfrm>
              <a:off x="4093206" y="11166012"/>
              <a:ext cx="594455" cy="40368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P1</a:t>
              </a:r>
            </a:p>
            <a:p>
              <a:pPr algn="ctr"/>
              <a:r>
                <a:rPr lang="en-US" sz="1100"/>
                <a:t>(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0.5750</a:t>
              </a:r>
              <a:r>
                <a:rPr lang="en-US" sz="1100"/>
                <a:t>)</a:t>
              </a:r>
            </a:p>
          </xdr:txBody>
        </xdr:sp>
        <xdr:sp macro="" textlink="">
          <xdr:nvSpPr>
            <xdr:cNvPr id="44" name="TextBox 43"/>
            <xdr:cNvSpPr txBox="1"/>
          </xdr:nvSpPr>
          <xdr:spPr>
            <a:xfrm>
              <a:off x="4849699" y="11191779"/>
              <a:ext cx="682563" cy="38651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P2</a:t>
              </a:r>
            </a:p>
            <a:p>
              <a:pPr algn="ctr"/>
              <a:r>
                <a:rPr lang="en-US" sz="1100"/>
                <a:t>(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0.1137)</a:t>
              </a:r>
              <a:endParaRPr lang="en-US" sz="1100"/>
            </a:p>
          </xdr:txBody>
        </xdr:sp>
        <xdr:sp macro="" textlink="">
          <xdr:nvSpPr>
            <xdr:cNvPr id="45" name="TextBox 44"/>
            <xdr:cNvSpPr txBox="1"/>
          </xdr:nvSpPr>
          <xdr:spPr>
            <a:xfrm>
              <a:off x="5740400" y="11140246"/>
              <a:ext cx="668639" cy="42945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P3</a:t>
              </a:r>
            </a:p>
            <a:p>
              <a:pPr algn="ctr"/>
              <a:r>
                <a:rPr lang="en-US" sz="1100"/>
                <a:t>(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0.3112)</a:t>
              </a:r>
              <a:endParaRPr lang="en-US" sz="1100"/>
            </a:p>
          </xdr:txBody>
        </xdr:sp>
      </xdr:grpSp>
    </xdr:grpSp>
    <xdr:clientData/>
  </xdr:twoCellAnchor>
  <xdr:twoCellAnchor>
    <xdr:from>
      <xdr:col>12</xdr:col>
      <xdr:colOff>39914</xdr:colOff>
      <xdr:row>10</xdr:row>
      <xdr:rowOff>170542</xdr:rowOff>
    </xdr:from>
    <xdr:to>
      <xdr:col>23</xdr:col>
      <xdr:colOff>471714</xdr:colOff>
      <xdr:row>21</xdr:row>
      <xdr:rowOff>126999</xdr:rowOff>
    </xdr:to>
    <xdr:sp macro="" textlink="">
      <xdr:nvSpPr>
        <xdr:cNvPr id="55" name="Oval 54"/>
        <xdr:cNvSpPr/>
      </xdr:nvSpPr>
      <xdr:spPr>
        <a:xfrm>
          <a:off x="10000343" y="2166256"/>
          <a:ext cx="10319657" cy="218802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11341</xdr:colOff>
      <xdr:row>10</xdr:row>
      <xdr:rowOff>166157</xdr:rowOff>
    </xdr:from>
    <xdr:to>
      <xdr:col>15</xdr:col>
      <xdr:colOff>555625</xdr:colOff>
      <xdr:row>32</xdr:row>
      <xdr:rowOff>15874</xdr:rowOff>
    </xdr:to>
    <xdr:sp macro="" textlink="">
      <xdr:nvSpPr>
        <xdr:cNvPr id="98" name="Oval 97"/>
        <xdr:cNvSpPr/>
      </xdr:nvSpPr>
      <xdr:spPr>
        <a:xfrm>
          <a:off x="14600466" y="2341032"/>
          <a:ext cx="2481034" cy="4389967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396044</xdr:colOff>
      <xdr:row>11</xdr:row>
      <xdr:rowOff>15874</xdr:rowOff>
    </xdr:from>
    <xdr:to>
      <xdr:col>19</xdr:col>
      <xdr:colOff>539750</xdr:colOff>
      <xdr:row>32</xdr:row>
      <xdr:rowOff>47624</xdr:rowOff>
    </xdr:to>
    <xdr:sp macro="" textlink="">
      <xdr:nvSpPr>
        <xdr:cNvPr id="99" name="Oval 98"/>
        <xdr:cNvSpPr/>
      </xdr:nvSpPr>
      <xdr:spPr>
        <a:xfrm>
          <a:off x="17747419" y="2397124"/>
          <a:ext cx="2382081" cy="4365625"/>
        </a:xfrm>
        <a:prstGeom prst="ellipse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488043</xdr:colOff>
      <xdr:row>10</xdr:row>
      <xdr:rowOff>190500</xdr:rowOff>
    </xdr:from>
    <xdr:to>
      <xdr:col>23</xdr:col>
      <xdr:colOff>508000</xdr:colOff>
      <xdr:row>31</xdr:row>
      <xdr:rowOff>111125</xdr:rowOff>
    </xdr:to>
    <xdr:sp macro="" textlink="">
      <xdr:nvSpPr>
        <xdr:cNvPr id="100" name="Oval 99"/>
        <xdr:cNvSpPr/>
      </xdr:nvSpPr>
      <xdr:spPr>
        <a:xfrm>
          <a:off x="20728668" y="2365375"/>
          <a:ext cx="2528207" cy="4254500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587375</xdr:colOff>
      <xdr:row>32</xdr:row>
      <xdr:rowOff>15875</xdr:rowOff>
    </xdr:from>
    <xdr:to>
      <xdr:col>14</xdr:col>
      <xdr:colOff>132292</xdr:colOff>
      <xdr:row>33</xdr:row>
      <xdr:rowOff>79375</xdr:rowOff>
    </xdr:to>
    <xdr:cxnSp macro="">
      <xdr:nvCxnSpPr>
        <xdr:cNvPr id="103" name="Straight Arrow Connector 102"/>
        <xdr:cNvCxnSpPr/>
      </xdr:nvCxnSpPr>
      <xdr:spPr>
        <a:xfrm flipH="1">
          <a:off x="14255750" y="6731000"/>
          <a:ext cx="1767417" cy="28575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30</xdr:row>
      <xdr:rowOff>179917</xdr:rowOff>
    </xdr:from>
    <xdr:to>
      <xdr:col>17</xdr:col>
      <xdr:colOff>375708</xdr:colOff>
      <xdr:row>33</xdr:row>
      <xdr:rowOff>127000</xdr:rowOff>
    </xdr:to>
    <xdr:cxnSp macro="">
      <xdr:nvCxnSpPr>
        <xdr:cNvPr id="107" name="Straight Arrow Connector 106"/>
        <xdr:cNvCxnSpPr/>
      </xdr:nvCxnSpPr>
      <xdr:spPr>
        <a:xfrm flipH="1">
          <a:off x="18224500" y="6482292"/>
          <a:ext cx="137583" cy="58208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733425</xdr:colOff>
      <xdr:row>29</xdr:row>
      <xdr:rowOff>171450</xdr:rowOff>
    </xdr:from>
    <xdr:to>
      <xdr:col>24</xdr:col>
      <xdr:colOff>22225</xdr:colOff>
      <xdr:row>32</xdr:row>
      <xdr:rowOff>155575</xdr:rowOff>
    </xdr:to>
    <xdr:cxnSp macro="">
      <xdr:nvCxnSpPr>
        <xdr:cNvPr id="109" name="Straight Arrow Connector 108"/>
        <xdr:cNvCxnSpPr/>
      </xdr:nvCxnSpPr>
      <xdr:spPr>
        <a:xfrm>
          <a:off x="22656800" y="6267450"/>
          <a:ext cx="765175" cy="6032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834123</xdr:colOff>
      <xdr:row>33</xdr:row>
      <xdr:rowOff>933</xdr:rowOff>
    </xdr:from>
    <xdr:ext cx="8096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>
              <a:off x="1665396" y="6980160"/>
              <a:ext cx="809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>
              <a:off x="1665396" y="6980160"/>
              <a:ext cx="809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834123</xdr:colOff>
      <xdr:row>39</xdr:row>
      <xdr:rowOff>21291</xdr:rowOff>
    </xdr:from>
    <xdr:ext cx="80962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>
              <a:off x="1665396" y="8247427"/>
              <a:ext cx="8096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>
              <a:off x="1665396" y="8247427"/>
              <a:ext cx="8096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𝐴^2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834123</xdr:colOff>
      <xdr:row>45</xdr:row>
      <xdr:rowOff>0</xdr:rowOff>
    </xdr:from>
    <xdr:ext cx="809625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>
              <a:off x="1665396" y="9473045"/>
              <a:ext cx="809625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>
              <a:off x="1665396" y="9473045"/>
              <a:ext cx="809625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𝐴^4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834123</xdr:colOff>
      <xdr:row>51</xdr:row>
      <xdr:rowOff>12700</xdr:rowOff>
    </xdr:from>
    <xdr:ext cx="80962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>
              <a:off x="1665396" y="10732655"/>
              <a:ext cx="8096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>
              <a:off x="1665396" y="10732655"/>
              <a:ext cx="8096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𝐴^8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</xdr:col>
      <xdr:colOff>169334</xdr:colOff>
      <xdr:row>70</xdr:row>
      <xdr:rowOff>196850</xdr:rowOff>
    </xdr:from>
    <xdr:to>
      <xdr:col>9</xdr:col>
      <xdr:colOff>740834</xdr:colOff>
      <xdr:row>73</xdr:row>
      <xdr:rowOff>111125</xdr:rowOff>
    </xdr:to>
    <xdr:sp macro="" textlink="">
      <xdr:nvSpPr>
        <xdr:cNvPr id="4" name="TextBox 3"/>
        <xdr:cNvSpPr txBox="1"/>
      </xdr:nvSpPr>
      <xdr:spPr>
        <a:xfrm>
          <a:off x="8900584" y="15389225"/>
          <a:ext cx="2524125" cy="5810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Georgia" charset="0"/>
              <a:ea typeface="Georgia" charset="0"/>
              <a:cs typeface="Georgia" charset="0"/>
            </a:rPr>
            <a:t>We choose Project 3.</a:t>
          </a:r>
        </a:p>
      </xdr:txBody>
    </xdr:sp>
    <xdr:clientData/>
  </xdr:twoCellAnchor>
  <xdr:oneCellAnchor>
    <xdr:from>
      <xdr:col>1</xdr:col>
      <xdr:colOff>834123</xdr:colOff>
      <xdr:row>77</xdr:row>
      <xdr:rowOff>18251</xdr:rowOff>
    </xdr:from>
    <xdr:ext cx="8096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>
              <a:off x="1665396" y="16141478"/>
              <a:ext cx="809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>
              <a:off x="1665396" y="16141478"/>
              <a:ext cx="809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262467</xdr:colOff>
      <xdr:row>74</xdr:row>
      <xdr:rowOff>109006</xdr:rowOff>
    </xdr:from>
    <xdr:ext cx="1674283" cy="5241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0025592" y="16174506"/>
              <a:ext cx="1674283" cy="524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800" i="1">
                            <a:latin typeface="Cambria Math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80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charset="0"/>
                              </a:rPr>
                              <m:t>𝑚𝑎𝑥</m:t>
                            </m:r>
                          </m:sub>
                        </m:sSub>
                        <m:r>
                          <a:rPr lang="en-US" sz="1800" b="0" i="1">
                            <a:latin typeface="Cambria Math" charset="0"/>
                          </a:rPr>
                          <m:t>−</m:t>
                        </m:r>
                        <m:r>
                          <a:rPr lang="en-US" sz="1800" b="0" i="1">
                            <a:latin typeface="Cambria Math" charset="0"/>
                          </a:rPr>
                          <m:t>𝑁</m:t>
                        </m:r>
                      </m:num>
                      <m:den>
                        <m:r>
                          <a:rPr lang="en-US" sz="1800" b="0" i="1">
                            <a:latin typeface="Cambria Math" charset="0"/>
                          </a:rPr>
                          <m:t>𝑁</m:t>
                        </m:r>
                        <m:r>
                          <a:rPr lang="en-US" sz="1800" b="0" i="1">
                            <a:latin typeface="Cambria Math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0676467" y="15615355"/>
              <a:ext cx="1134533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10</xdr:col>
      <xdr:colOff>941916</xdr:colOff>
      <xdr:row>69</xdr:row>
      <xdr:rowOff>142875</xdr:rowOff>
    </xdr:from>
    <xdr:to>
      <xdr:col>14</xdr:col>
      <xdr:colOff>571500</xdr:colOff>
      <xdr:row>81</xdr:row>
      <xdr:rowOff>158750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2737041" y="14970125"/>
              <a:ext cx="3725334" cy="263525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>
                  <a:latin typeface="Georgia" charset="0"/>
                  <a:ea typeface="Georgia" charset="0"/>
                  <a:cs typeface="Georgia" charset="0"/>
                </a:rPr>
                <a:t>If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800" i="1">
                          <a:latin typeface="Georgia" charset="0"/>
                          <a:ea typeface="Georgia" charset="0"/>
                          <a:cs typeface="Georgia" charset="0"/>
                        </a:rPr>
                      </m:ctrlPr>
                    </m:sSubPr>
                    <m:e>
                      <m:r>
                        <a:rPr lang="en-US" sz="1800" i="1">
                          <a:latin typeface="Georgia" charset="0"/>
                          <a:ea typeface="Georgia" charset="0"/>
                          <a:cs typeface="Georgia" charset="0"/>
                        </a:rPr>
                        <m:t>𝜆</m:t>
                      </m:r>
                    </m:e>
                    <m:sub>
                      <m:r>
                        <a:rPr lang="en-US" sz="1800" b="0" i="1">
                          <a:latin typeface="Georgia" charset="0"/>
                          <a:ea typeface="Georgia" charset="0"/>
                          <a:cs typeface="Georgia" charset="0"/>
                        </a:rPr>
                        <m:t>𝑚𝑎𝑥</m:t>
                      </m:r>
                    </m:sub>
                  </m:sSub>
                </m:oMath>
              </a14:m>
              <a:r>
                <a:rPr lang="en-US" sz="1800">
                  <a:latin typeface="Georgia" charset="0"/>
                  <a:ea typeface="Georgia" charset="0"/>
                  <a:cs typeface="Georgia" charset="0"/>
                </a:rPr>
                <a:t> = n, then the matrix is perfectly consistent. Otherwise, the</a:t>
              </a:r>
              <a:r>
                <a:rPr lang="en-US" sz="1800" baseline="0">
                  <a:latin typeface="Georgia" charset="0"/>
                  <a:ea typeface="Georgia" charset="0"/>
                  <a:cs typeface="Georgia" charset="0"/>
                </a:rPr>
                <a:t> difference between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800" i="1">
                          <a:latin typeface="Georgia" charset="0"/>
                          <a:ea typeface="Georgia" charset="0"/>
                          <a:cs typeface="Georgia" charset="0"/>
                        </a:rPr>
                      </m:ctrlPr>
                    </m:sSubPr>
                    <m:e>
                      <m:r>
                        <a:rPr lang="en-US" sz="1800" i="1">
                          <a:latin typeface="Georgia" charset="0"/>
                          <a:ea typeface="Georgia" charset="0"/>
                          <a:cs typeface="Georgia" charset="0"/>
                        </a:rPr>
                        <m:t>𝜆</m:t>
                      </m:r>
                    </m:e>
                    <m:sub>
                      <m:r>
                        <a:rPr lang="en-US" sz="1800" b="0" i="1">
                          <a:latin typeface="Georgia" charset="0"/>
                          <a:ea typeface="Georgia" charset="0"/>
                          <a:cs typeface="Georgia" charset="0"/>
                        </a:rPr>
                        <m:t>𝑚𝑎𝑥</m:t>
                      </m:r>
                    </m:sub>
                  </m:sSub>
                </m:oMath>
              </a14:m>
              <a:r>
                <a:rPr lang="en-US" sz="1800">
                  <a:latin typeface="Georgia" charset="0"/>
                  <a:ea typeface="Georgia" charset="0"/>
                  <a:cs typeface="Georgia" charset="0"/>
                </a:rPr>
                <a:t> - n</a:t>
              </a:r>
              <a:r>
                <a:rPr lang="en-US" sz="1800" baseline="0">
                  <a:latin typeface="Georgia" charset="0"/>
                  <a:ea typeface="Georgia" charset="0"/>
                  <a:cs typeface="Georgia" charset="0"/>
                </a:rPr>
                <a:t> is a measure of inconsistency. AHP allows for up to 10% inconsistency, so we can see that ours is at 0.8 which is less than 0.9 which means we are fairly consistent.</a:t>
              </a: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1916833" y="15800917"/>
              <a:ext cx="3556000" cy="15028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If </a:t>
              </a:r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𝜆_</a:t>
              </a:r>
              <a:r>
                <a:rPr lang="en-US" sz="1100" b="0" i="0">
                  <a:latin typeface="Cambria Math" charset="0"/>
                </a:rPr>
                <a:t>𝑚𝑎𝑥</a:t>
              </a:r>
              <a:r>
                <a:rPr lang="en-US" sz="1100"/>
                <a:t> = n, then the matrix is perfectly consistent. Otherwise, the</a:t>
              </a:r>
              <a:r>
                <a:rPr lang="en-US" sz="1100" baseline="0"/>
                <a:t> difference between </a:t>
              </a:r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𝜆_</a:t>
              </a:r>
              <a:r>
                <a:rPr lang="en-US" sz="1100" b="0" i="0">
                  <a:latin typeface="Cambria Math" charset="0"/>
                </a:rPr>
                <a:t>𝑚𝑎𝑥</a:t>
              </a:r>
              <a:r>
                <a:rPr lang="en-US" sz="1100"/>
                <a:t> - n</a:t>
              </a:r>
              <a:r>
                <a:rPr lang="en-US" sz="1100" baseline="0"/>
                <a:t> is a measure of inconsistency. AHP allows for up to 10% inconsistency, so we can see that ours is at 8%, making it of a valid consistency for our analysis. </a:t>
              </a:r>
            </a:p>
            <a:p>
              <a:endParaRPr lang="en-US" sz="1100" baseline="0"/>
            </a:p>
            <a:p>
              <a:r>
                <a:rPr lang="en-US" sz="1100" baseline="0"/>
                <a:t>Also, since 0.08 &lt; 0.9, we are fairly consistent.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7</xdr:col>
      <xdr:colOff>41275</xdr:colOff>
      <xdr:row>16</xdr:row>
      <xdr:rowOff>105764</xdr:rowOff>
    </xdr:from>
    <xdr:to>
      <xdr:col>12</xdr:col>
      <xdr:colOff>50940</xdr:colOff>
      <xdr:row>51</xdr:row>
      <xdr:rowOff>131233</xdr:rowOff>
    </xdr:to>
    <xdr:cxnSp macro="">
      <xdr:nvCxnSpPr>
        <xdr:cNvPr id="56" name="Straight Arrow Connector 55"/>
        <xdr:cNvCxnSpPr>
          <a:stCxn id="10" idx="1"/>
        </xdr:cNvCxnSpPr>
      </xdr:nvCxnSpPr>
      <xdr:spPr>
        <a:xfrm flipH="1">
          <a:off x="8772525" y="3518889"/>
          <a:ext cx="5867540" cy="7518469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73024</xdr:colOff>
      <xdr:row>10</xdr:row>
      <xdr:rowOff>201083</xdr:rowOff>
    </xdr:from>
    <xdr:to>
      <xdr:col>29</xdr:col>
      <xdr:colOff>206374</xdr:colOff>
      <xdr:row>25</xdr:row>
      <xdr:rowOff>158749</xdr:rowOff>
    </xdr:to>
    <xdr:sp macro="" textlink="">
      <xdr:nvSpPr>
        <xdr:cNvPr id="38" name="TextBox 37"/>
        <xdr:cNvSpPr txBox="1"/>
      </xdr:nvSpPr>
      <xdr:spPr>
        <a:xfrm>
          <a:off x="24282399" y="2375958"/>
          <a:ext cx="3990975" cy="305329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Each oval</a:t>
          </a:r>
          <a:r>
            <a:rPr lang="en-US" sz="1800" baseline="0"/>
            <a:t> in the diagram indicates a piece of the diagram AHP assesses explicitely.</a:t>
          </a:r>
        </a:p>
        <a:p>
          <a:endParaRPr lang="en-US" sz="1800" baseline="0"/>
        </a:p>
        <a:p>
          <a:r>
            <a:rPr lang="en-US" sz="1800" baseline="0"/>
            <a:t>Each weight per node on the tree diagram represents the attribute/alternative and its corresponding weight (rounded to 4 significant digits).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4"/>
  <sheetViews>
    <sheetView zoomScale="90" zoomScaleNormal="90" zoomScalePageLayoutView="90" workbookViewId="0">
      <selection activeCell="B2" sqref="B2:G5"/>
    </sheetView>
  </sheetViews>
  <sheetFormatPr baseColWidth="10" defaultColWidth="11" defaultRowHeight="16" x14ac:dyDescent="0.2"/>
  <cols>
    <col min="2" max="3" width="20.33203125" bestFit="1" customWidth="1"/>
    <col min="4" max="4" width="23" bestFit="1" customWidth="1"/>
    <col min="5" max="5" width="28.1640625" bestFit="1" customWidth="1"/>
    <col min="6" max="6" width="26.33203125" bestFit="1" customWidth="1"/>
    <col min="7" max="7" width="14.6640625" bestFit="1" customWidth="1"/>
    <col min="10" max="10" width="28" customWidth="1"/>
    <col min="16" max="16" width="23" bestFit="1" customWidth="1"/>
    <col min="17" max="17" width="28.1640625" bestFit="1" customWidth="1"/>
    <col min="18" max="18" width="26.33203125" bestFit="1" customWidth="1"/>
    <col min="19" max="19" width="14.6640625" bestFit="1" customWidth="1"/>
  </cols>
  <sheetData>
    <row r="2" spans="2:10" x14ac:dyDescent="0.2">
      <c r="B2" s="98" t="s">
        <v>4</v>
      </c>
      <c r="C2" s="99"/>
      <c r="D2" s="99"/>
      <c r="E2" s="99"/>
      <c r="F2" s="99"/>
      <c r="G2" s="99"/>
    </row>
    <row r="3" spans="2:10" x14ac:dyDescent="0.2">
      <c r="B3" s="99"/>
      <c r="C3" s="99"/>
      <c r="D3" s="99"/>
      <c r="E3" s="99"/>
      <c r="F3" s="99"/>
      <c r="G3" s="99"/>
    </row>
    <row r="4" spans="2:10" x14ac:dyDescent="0.2">
      <c r="B4" s="99"/>
      <c r="C4" s="99"/>
      <c r="D4" s="99"/>
      <c r="E4" s="99"/>
      <c r="F4" s="99"/>
      <c r="G4" s="99"/>
    </row>
    <row r="5" spans="2:10" x14ac:dyDescent="0.2">
      <c r="B5" s="99"/>
      <c r="C5" s="99"/>
      <c r="D5" s="99"/>
      <c r="E5" s="99"/>
      <c r="F5" s="99"/>
      <c r="G5" s="99"/>
    </row>
    <row r="6" spans="2:10" ht="16" customHeight="1" x14ac:dyDescent="0.2">
      <c r="B6" s="48"/>
      <c r="C6" s="48"/>
      <c r="D6" s="48"/>
      <c r="E6" s="48"/>
      <c r="F6" s="48"/>
      <c r="G6" s="48"/>
    </row>
    <row r="7" spans="2:10" ht="16" customHeight="1" x14ac:dyDescent="0.2">
      <c r="B7" s="48"/>
      <c r="C7" s="48"/>
      <c r="D7" s="48"/>
      <c r="E7" s="48"/>
      <c r="F7" s="48"/>
      <c r="G7" s="48"/>
    </row>
    <row r="8" spans="2:10" ht="16" customHeight="1" x14ac:dyDescent="0.2">
      <c r="B8" s="48"/>
      <c r="C8" s="48"/>
      <c r="D8" s="48"/>
      <c r="E8" s="48"/>
      <c r="F8" s="48"/>
      <c r="G8" s="48"/>
    </row>
    <row r="9" spans="2:10" ht="16" customHeight="1" x14ac:dyDescent="0.2">
      <c r="B9" s="48"/>
      <c r="C9" s="48"/>
      <c r="D9" s="48"/>
      <c r="E9" s="48"/>
      <c r="F9" s="48"/>
      <c r="G9" s="48"/>
    </row>
    <row r="10" spans="2:10" ht="16" customHeight="1" x14ac:dyDescent="0.2">
      <c r="B10" s="48"/>
      <c r="C10" s="48"/>
      <c r="D10" s="48"/>
      <c r="E10" s="48"/>
      <c r="F10" s="48"/>
      <c r="G10" s="48"/>
    </row>
    <row r="11" spans="2:10" ht="16" customHeight="1" x14ac:dyDescent="0.2">
      <c r="B11" s="48"/>
      <c r="C11" s="48"/>
      <c r="D11" s="48"/>
      <c r="E11" s="48"/>
      <c r="F11" s="48"/>
      <c r="G11" s="48"/>
    </row>
    <row r="12" spans="2:10" ht="24" x14ac:dyDescent="0.3">
      <c r="B12" s="48"/>
      <c r="C12" s="48"/>
      <c r="D12" s="48"/>
      <c r="E12" s="48"/>
      <c r="F12" s="48"/>
      <c r="G12" s="48"/>
      <c r="I12" s="104" t="s">
        <v>61</v>
      </c>
      <c r="J12" s="104"/>
    </row>
    <row r="13" spans="2:10" ht="24" x14ac:dyDescent="0.3">
      <c r="B13" s="48"/>
      <c r="C13" s="48"/>
      <c r="D13" s="48"/>
      <c r="E13" s="48"/>
      <c r="F13" s="48"/>
      <c r="G13" s="48"/>
      <c r="I13" s="105" t="s">
        <v>30</v>
      </c>
      <c r="J13" s="105">
        <v>3</v>
      </c>
    </row>
    <row r="14" spans="2:10" ht="24" x14ac:dyDescent="0.3">
      <c r="B14" s="48"/>
      <c r="C14" s="48"/>
      <c r="D14" s="48"/>
      <c r="E14" s="48"/>
      <c r="F14" s="48"/>
      <c r="G14" s="48"/>
      <c r="I14" s="105" t="s">
        <v>29</v>
      </c>
      <c r="J14" s="105">
        <f>1/5</f>
        <v>0.2</v>
      </c>
    </row>
    <row r="15" spans="2:10" ht="24" x14ac:dyDescent="0.3">
      <c r="B15" s="48"/>
      <c r="C15" s="48"/>
      <c r="D15" s="48"/>
      <c r="E15" s="48"/>
      <c r="F15" s="48"/>
      <c r="G15" s="48"/>
      <c r="I15" s="105" t="s">
        <v>28</v>
      </c>
      <c r="J15" s="105">
        <f>1-J14</f>
        <v>0.8</v>
      </c>
    </row>
    <row r="16" spans="2:10" ht="24" x14ac:dyDescent="0.3">
      <c r="B16" s="48"/>
      <c r="C16" s="48"/>
      <c r="D16" s="48"/>
      <c r="E16" s="48"/>
      <c r="F16" s="48"/>
      <c r="G16" s="48"/>
      <c r="I16" s="105" t="s">
        <v>31</v>
      </c>
      <c r="J16" s="105">
        <f>(J14)^(1/J13)</f>
        <v>0.58480354764257325</v>
      </c>
    </row>
    <row r="17" spans="2:19" ht="21" x14ac:dyDescent="0.2">
      <c r="B17" s="2"/>
      <c r="C17" s="2"/>
      <c r="D17" s="2"/>
      <c r="E17" s="2"/>
      <c r="F17" s="2"/>
      <c r="G17" s="2"/>
    </row>
    <row r="18" spans="2:19" ht="22" thickBot="1" x14ac:dyDescent="0.25">
      <c r="B18" s="2"/>
      <c r="C18" s="2"/>
      <c r="D18" s="2"/>
      <c r="E18" s="2"/>
      <c r="F18" s="2"/>
      <c r="G18" s="2"/>
    </row>
    <row r="19" spans="2:19" x14ac:dyDescent="0.2">
      <c r="D19" s="78" t="s">
        <v>2</v>
      </c>
      <c r="E19" s="79"/>
      <c r="F19" s="82" t="s">
        <v>0</v>
      </c>
      <c r="G19" s="82"/>
      <c r="H19" s="82"/>
      <c r="I19" s="82"/>
      <c r="J19" s="100" t="s">
        <v>9</v>
      </c>
      <c r="P19" s="77" t="s">
        <v>10</v>
      </c>
      <c r="Q19" s="77"/>
      <c r="R19" s="77"/>
    </row>
    <row r="20" spans="2:19" ht="17" thickBot="1" x14ac:dyDescent="0.25">
      <c r="D20" s="80"/>
      <c r="E20" s="81"/>
      <c r="F20" s="13">
        <v>150000</v>
      </c>
      <c r="G20" s="13">
        <v>200000</v>
      </c>
      <c r="H20" s="13">
        <v>251201</v>
      </c>
      <c r="I20" s="13">
        <v>500900</v>
      </c>
      <c r="J20" s="101">
        <f>_xlfn.PERCENTILE.INC(E21:E40,1-J16)</f>
        <v>277150.99176790036</v>
      </c>
      <c r="P20" s="28">
        <f>J20</f>
        <v>277150.99176790036</v>
      </c>
      <c r="Q20" s="29">
        <f>J46</f>
        <v>0.56221128163537748</v>
      </c>
      <c r="R20" s="30">
        <f>J72</f>
        <v>6</v>
      </c>
      <c r="S20" s="27"/>
    </row>
    <row r="21" spans="2:19" ht="16" customHeight="1" x14ac:dyDescent="0.2">
      <c r="D21" s="14">
        <v>1</v>
      </c>
      <c r="E21" s="17">
        <v>280400</v>
      </c>
      <c r="F21" s="10">
        <f t="shared" ref="F21:F40" si="0">IF(E21&gt;$F$20,1,0)</f>
        <v>1</v>
      </c>
      <c r="G21" s="10">
        <f t="shared" ref="G21:G40" si="1">IF(E21&gt;$G$20,1,0)</f>
        <v>1</v>
      </c>
      <c r="H21" s="10">
        <f t="shared" ref="H21:H40" si="2">IF(E21&gt;$H$20,1,0)</f>
        <v>1</v>
      </c>
      <c r="I21" s="10">
        <f t="shared" ref="I21:I40" si="3">IF(E21&gt;$I$20,1,0)</f>
        <v>0</v>
      </c>
      <c r="J21" s="1">
        <f>IF(E21&gt;=$J$20,1,0)</f>
        <v>1</v>
      </c>
      <c r="O21" s="32" t="s">
        <v>6</v>
      </c>
      <c r="P21" s="32" t="s">
        <v>2</v>
      </c>
      <c r="Q21" s="32" t="s">
        <v>3</v>
      </c>
      <c r="R21" s="32" t="s">
        <v>5</v>
      </c>
      <c r="S21" s="32" t="s">
        <v>7</v>
      </c>
    </row>
    <row r="22" spans="2:19" x14ac:dyDescent="0.2">
      <c r="D22" s="5">
        <v>2</v>
      </c>
      <c r="E22" s="4">
        <v>500800</v>
      </c>
      <c r="F22" s="3">
        <f t="shared" si="0"/>
        <v>1</v>
      </c>
      <c r="G22" s="3">
        <f t="shared" si="1"/>
        <v>1</v>
      </c>
      <c r="H22" s="3">
        <f t="shared" si="2"/>
        <v>1</v>
      </c>
      <c r="I22" s="3">
        <f t="shared" si="3"/>
        <v>0</v>
      </c>
      <c r="J22" s="1">
        <f t="shared" ref="J22:J40" si="4">IF(E22&gt;=$J$20,1,0)</f>
        <v>1</v>
      </c>
      <c r="O22" s="95">
        <v>1</v>
      </c>
      <c r="P22" s="25">
        <v>1</v>
      </c>
      <c r="Q22" s="25">
        <v>1</v>
      </c>
      <c r="R22" s="25">
        <v>1</v>
      </c>
      <c r="S22" s="25" t="str">
        <f>IF(SUM(P22:R22)=3,"YES","NO")</f>
        <v>YES</v>
      </c>
    </row>
    <row r="23" spans="2:19" x14ac:dyDescent="0.2">
      <c r="D23" s="5">
        <v>3</v>
      </c>
      <c r="E23" s="4">
        <v>221800</v>
      </c>
      <c r="F23" s="3">
        <f t="shared" si="0"/>
        <v>1</v>
      </c>
      <c r="G23" s="3">
        <f t="shared" si="1"/>
        <v>1</v>
      </c>
      <c r="H23" s="3">
        <f t="shared" si="2"/>
        <v>0</v>
      </c>
      <c r="I23" s="3">
        <f t="shared" si="3"/>
        <v>0</v>
      </c>
      <c r="J23" s="1">
        <f t="shared" si="4"/>
        <v>0</v>
      </c>
      <c r="O23" s="31">
        <v>2</v>
      </c>
      <c r="P23" s="25">
        <v>1</v>
      </c>
      <c r="Q23" s="25">
        <v>0</v>
      </c>
      <c r="R23" s="25">
        <v>0</v>
      </c>
      <c r="S23" s="25" t="str">
        <f t="shared" ref="S23:S41" si="5">IF(SUM(P23:R23)=3,"YES","NO")</f>
        <v>NO</v>
      </c>
    </row>
    <row r="24" spans="2:19" x14ac:dyDescent="0.2">
      <c r="D24" s="5">
        <v>4</v>
      </c>
      <c r="E24" s="4">
        <v>477800</v>
      </c>
      <c r="F24" s="3">
        <f t="shared" si="0"/>
        <v>1</v>
      </c>
      <c r="G24" s="3">
        <f t="shared" si="1"/>
        <v>1</v>
      </c>
      <c r="H24" s="3">
        <f t="shared" si="2"/>
        <v>1</v>
      </c>
      <c r="I24" s="3">
        <f t="shared" si="3"/>
        <v>0</v>
      </c>
      <c r="J24" s="1">
        <f t="shared" si="4"/>
        <v>1</v>
      </c>
      <c r="O24" s="31">
        <v>3</v>
      </c>
      <c r="P24" s="25">
        <v>0</v>
      </c>
      <c r="Q24" s="25">
        <v>1</v>
      </c>
      <c r="R24" s="25">
        <v>1</v>
      </c>
      <c r="S24" s="25" t="str">
        <f t="shared" si="5"/>
        <v>NO</v>
      </c>
    </row>
    <row r="25" spans="2:19" x14ac:dyDescent="0.2">
      <c r="D25" s="5">
        <v>5</v>
      </c>
      <c r="E25" s="4">
        <v>144900</v>
      </c>
      <c r="F25" s="3">
        <f t="shared" si="0"/>
        <v>0</v>
      </c>
      <c r="G25" s="3">
        <f t="shared" si="1"/>
        <v>0</v>
      </c>
      <c r="H25" s="3">
        <f t="shared" si="2"/>
        <v>0</v>
      </c>
      <c r="I25" s="3">
        <f t="shared" si="3"/>
        <v>0</v>
      </c>
      <c r="J25" s="1">
        <f t="shared" si="4"/>
        <v>0</v>
      </c>
      <c r="O25" s="95">
        <v>4</v>
      </c>
      <c r="P25" s="25">
        <v>1</v>
      </c>
      <c r="Q25" s="25">
        <v>1</v>
      </c>
      <c r="R25" s="25">
        <v>1</v>
      </c>
      <c r="S25" s="25" t="str">
        <f t="shared" si="5"/>
        <v>YES</v>
      </c>
    </row>
    <row r="26" spans="2:19" x14ac:dyDescent="0.2">
      <c r="D26" s="5">
        <v>6</v>
      </c>
      <c r="E26" s="4">
        <v>382400</v>
      </c>
      <c r="F26" s="3">
        <f t="shared" si="0"/>
        <v>1</v>
      </c>
      <c r="G26" s="3">
        <f t="shared" si="1"/>
        <v>1</v>
      </c>
      <c r="H26" s="3">
        <f t="shared" si="2"/>
        <v>1</v>
      </c>
      <c r="I26" s="3">
        <f t="shared" si="3"/>
        <v>0</v>
      </c>
      <c r="J26" s="1">
        <f t="shared" si="4"/>
        <v>1</v>
      </c>
      <c r="O26" s="31">
        <v>5</v>
      </c>
      <c r="P26" s="25">
        <v>0</v>
      </c>
      <c r="Q26" s="25">
        <v>1</v>
      </c>
      <c r="R26" s="25">
        <v>0</v>
      </c>
      <c r="S26" s="25" t="str">
        <f t="shared" si="5"/>
        <v>NO</v>
      </c>
    </row>
    <row r="27" spans="2:19" x14ac:dyDescent="0.2">
      <c r="D27" s="5">
        <v>7</v>
      </c>
      <c r="E27" s="4">
        <v>507200</v>
      </c>
      <c r="F27" s="3">
        <f t="shared" si="0"/>
        <v>1</v>
      </c>
      <c r="G27" s="3">
        <f t="shared" si="1"/>
        <v>1</v>
      </c>
      <c r="H27" s="3">
        <f t="shared" si="2"/>
        <v>1</v>
      </c>
      <c r="I27" s="3">
        <f t="shared" si="3"/>
        <v>1</v>
      </c>
      <c r="J27" s="1">
        <f t="shared" si="4"/>
        <v>1</v>
      </c>
      <c r="O27" s="31">
        <v>6</v>
      </c>
      <c r="P27" s="25">
        <v>1</v>
      </c>
      <c r="Q27" s="25">
        <v>0</v>
      </c>
      <c r="R27" s="25">
        <v>1</v>
      </c>
      <c r="S27" s="25" t="str">
        <f t="shared" si="5"/>
        <v>NO</v>
      </c>
    </row>
    <row r="28" spans="2:19" x14ac:dyDescent="0.2">
      <c r="D28" s="5">
        <v>8</v>
      </c>
      <c r="E28" s="4">
        <v>124200</v>
      </c>
      <c r="F28" s="3">
        <f t="shared" si="0"/>
        <v>0</v>
      </c>
      <c r="G28" s="3">
        <f t="shared" si="1"/>
        <v>0</v>
      </c>
      <c r="H28" s="3">
        <f t="shared" si="2"/>
        <v>0</v>
      </c>
      <c r="I28" s="3">
        <f t="shared" si="3"/>
        <v>0</v>
      </c>
      <c r="J28" s="1">
        <f t="shared" si="4"/>
        <v>0</v>
      </c>
      <c r="O28" s="95">
        <v>7</v>
      </c>
      <c r="P28" s="25">
        <v>1</v>
      </c>
      <c r="Q28" s="25">
        <v>1</v>
      </c>
      <c r="R28" s="25">
        <v>1</v>
      </c>
      <c r="S28" s="25" t="str">
        <f t="shared" si="5"/>
        <v>YES</v>
      </c>
    </row>
    <row r="29" spans="2:19" x14ac:dyDescent="0.2">
      <c r="D29" s="5">
        <v>9</v>
      </c>
      <c r="E29" s="4">
        <v>87000</v>
      </c>
      <c r="F29" s="3">
        <f t="shared" si="0"/>
        <v>0</v>
      </c>
      <c r="G29" s="3">
        <f t="shared" si="1"/>
        <v>0</v>
      </c>
      <c r="H29" s="3">
        <f t="shared" si="2"/>
        <v>0</v>
      </c>
      <c r="I29" s="3">
        <f t="shared" si="3"/>
        <v>0</v>
      </c>
      <c r="J29" s="1">
        <f t="shared" si="4"/>
        <v>0</v>
      </c>
      <c r="O29" s="31">
        <v>8</v>
      </c>
      <c r="P29" s="25">
        <v>0</v>
      </c>
      <c r="Q29" s="25">
        <v>1</v>
      </c>
      <c r="R29" s="25">
        <v>0</v>
      </c>
      <c r="S29" s="25" t="str">
        <f t="shared" si="5"/>
        <v>NO</v>
      </c>
    </row>
    <row r="30" spans="2:19" x14ac:dyDescent="0.2">
      <c r="D30" s="5">
        <v>10</v>
      </c>
      <c r="E30" s="4">
        <v>614300</v>
      </c>
      <c r="F30" s="3">
        <f t="shared" si="0"/>
        <v>1</v>
      </c>
      <c r="G30" s="3">
        <f t="shared" si="1"/>
        <v>1</v>
      </c>
      <c r="H30" s="3">
        <f t="shared" si="2"/>
        <v>1</v>
      </c>
      <c r="I30" s="3">
        <f t="shared" si="3"/>
        <v>1</v>
      </c>
      <c r="J30" s="1">
        <f t="shared" si="4"/>
        <v>1</v>
      </c>
      <c r="O30" s="31">
        <v>9</v>
      </c>
      <c r="P30" s="25">
        <v>0</v>
      </c>
      <c r="Q30" s="25">
        <v>1</v>
      </c>
      <c r="R30" s="25">
        <v>0</v>
      </c>
      <c r="S30" s="25" t="str">
        <f t="shared" si="5"/>
        <v>NO</v>
      </c>
    </row>
    <row r="31" spans="2:19" x14ac:dyDescent="0.2">
      <c r="D31" s="5">
        <v>11</v>
      </c>
      <c r="E31" s="4">
        <v>661800</v>
      </c>
      <c r="F31" s="3">
        <f t="shared" si="0"/>
        <v>1</v>
      </c>
      <c r="G31" s="3">
        <f t="shared" si="1"/>
        <v>1</v>
      </c>
      <c r="H31" s="3">
        <f t="shared" si="2"/>
        <v>1</v>
      </c>
      <c r="I31" s="3">
        <f t="shared" si="3"/>
        <v>1</v>
      </c>
      <c r="J31" s="1">
        <f t="shared" si="4"/>
        <v>1</v>
      </c>
      <c r="O31" s="31">
        <v>10</v>
      </c>
      <c r="P31" s="25">
        <v>1</v>
      </c>
      <c r="Q31" s="25">
        <v>0</v>
      </c>
      <c r="R31" s="25">
        <v>1</v>
      </c>
      <c r="S31" s="25" t="str">
        <f t="shared" si="5"/>
        <v>NO</v>
      </c>
    </row>
    <row r="32" spans="2:19" x14ac:dyDescent="0.2">
      <c r="D32" s="5">
        <v>12</v>
      </c>
      <c r="E32" s="4">
        <v>523700</v>
      </c>
      <c r="F32" s="3">
        <f t="shared" si="0"/>
        <v>1</v>
      </c>
      <c r="G32" s="3">
        <f t="shared" si="1"/>
        <v>1</v>
      </c>
      <c r="H32" s="3">
        <f t="shared" si="2"/>
        <v>1</v>
      </c>
      <c r="I32" s="3">
        <f t="shared" si="3"/>
        <v>1</v>
      </c>
      <c r="J32" s="1">
        <f t="shared" si="4"/>
        <v>1</v>
      </c>
      <c r="O32" s="95">
        <v>11</v>
      </c>
      <c r="P32" s="25">
        <v>1</v>
      </c>
      <c r="Q32" s="25">
        <v>1</v>
      </c>
      <c r="R32" s="25">
        <v>1</v>
      </c>
      <c r="S32" s="25" t="str">
        <f t="shared" si="5"/>
        <v>YES</v>
      </c>
    </row>
    <row r="33" spans="4:19" x14ac:dyDescent="0.2">
      <c r="D33" s="5">
        <v>13</v>
      </c>
      <c r="E33" s="4">
        <v>251200</v>
      </c>
      <c r="F33" s="3">
        <f t="shared" si="0"/>
        <v>1</v>
      </c>
      <c r="G33" s="3">
        <f t="shared" si="1"/>
        <v>1</v>
      </c>
      <c r="H33" s="3">
        <f t="shared" si="2"/>
        <v>0</v>
      </c>
      <c r="I33" s="3">
        <f t="shared" si="3"/>
        <v>0</v>
      </c>
      <c r="J33" s="1">
        <f t="shared" si="4"/>
        <v>0</v>
      </c>
      <c r="O33" s="95">
        <v>12</v>
      </c>
      <c r="P33" s="25">
        <v>1</v>
      </c>
      <c r="Q33" s="25">
        <v>1</v>
      </c>
      <c r="R33" s="25">
        <v>1</v>
      </c>
      <c r="S33" s="25" t="str">
        <f t="shared" si="5"/>
        <v>YES</v>
      </c>
    </row>
    <row r="34" spans="4:19" x14ac:dyDescent="0.2">
      <c r="D34" s="5">
        <v>14</v>
      </c>
      <c r="E34" s="4">
        <v>78500</v>
      </c>
      <c r="F34" s="3">
        <f t="shared" si="0"/>
        <v>0</v>
      </c>
      <c r="G34" s="3">
        <f t="shared" si="1"/>
        <v>0</v>
      </c>
      <c r="H34" s="3">
        <f t="shared" si="2"/>
        <v>0</v>
      </c>
      <c r="I34" s="3">
        <f t="shared" si="3"/>
        <v>0</v>
      </c>
      <c r="J34" s="1">
        <f t="shared" si="4"/>
        <v>0</v>
      </c>
      <c r="O34" s="31">
        <v>13</v>
      </c>
      <c r="P34" s="25">
        <v>0</v>
      </c>
      <c r="Q34" s="25">
        <v>1</v>
      </c>
      <c r="R34" s="25">
        <v>1</v>
      </c>
      <c r="S34" s="25" t="str">
        <f t="shared" si="5"/>
        <v>NO</v>
      </c>
    </row>
    <row r="35" spans="4:19" x14ac:dyDescent="0.2">
      <c r="D35" s="5">
        <v>15</v>
      </c>
      <c r="E35" s="4">
        <v>162300</v>
      </c>
      <c r="F35" s="3">
        <f t="shared" si="0"/>
        <v>1</v>
      </c>
      <c r="G35" s="3">
        <f t="shared" si="1"/>
        <v>0</v>
      </c>
      <c r="H35" s="3">
        <f t="shared" si="2"/>
        <v>0</v>
      </c>
      <c r="I35" s="3">
        <f t="shared" si="3"/>
        <v>0</v>
      </c>
      <c r="J35" s="1">
        <f t="shared" si="4"/>
        <v>0</v>
      </c>
      <c r="O35" s="31">
        <v>14</v>
      </c>
      <c r="P35" s="25">
        <v>0</v>
      </c>
      <c r="Q35" s="25">
        <v>0</v>
      </c>
      <c r="R35" s="25">
        <v>1</v>
      </c>
      <c r="S35" s="25" t="str">
        <f t="shared" si="5"/>
        <v>NO</v>
      </c>
    </row>
    <row r="36" spans="4:19" x14ac:dyDescent="0.2">
      <c r="D36" s="5">
        <v>16</v>
      </c>
      <c r="E36" s="4">
        <v>633400</v>
      </c>
      <c r="F36" s="3">
        <f t="shared" si="0"/>
        <v>1</v>
      </c>
      <c r="G36" s="3">
        <f t="shared" si="1"/>
        <v>1</v>
      </c>
      <c r="H36" s="3">
        <f t="shared" si="2"/>
        <v>1</v>
      </c>
      <c r="I36" s="3">
        <f t="shared" si="3"/>
        <v>1</v>
      </c>
      <c r="J36" s="1">
        <f t="shared" si="4"/>
        <v>1</v>
      </c>
      <c r="O36" s="31">
        <v>15</v>
      </c>
      <c r="P36" s="25">
        <v>0</v>
      </c>
      <c r="Q36" s="25">
        <v>0</v>
      </c>
      <c r="R36" s="25">
        <v>0</v>
      </c>
      <c r="S36" s="25" t="str">
        <f t="shared" si="5"/>
        <v>NO</v>
      </c>
    </row>
    <row r="37" spans="4:19" x14ac:dyDescent="0.2">
      <c r="D37" s="5">
        <v>17</v>
      </c>
      <c r="E37" s="4">
        <v>532700</v>
      </c>
      <c r="F37" s="3">
        <f t="shared" si="0"/>
        <v>1</v>
      </c>
      <c r="G37" s="3">
        <f t="shared" si="1"/>
        <v>1</v>
      </c>
      <c r="H37" s="3">
        <f t="shared" si="2"/>
        <v>1</v>
      </c>
      <c r="I37" s="3">
        <f t="shared" si="3"/>
        <v>1</v>
      </c>
      <c r="J37" s="1">
        <f t="shared" si="4"/>
        <v>1</v>
      </c>
      <c r="O37" s="95">
        <v>16</v>
      </c>
      <c r="P37" s="25">
        <v>1</v>
      </c>
      <c r="Q37" s="25">
        <v>1</v>
      </c>
      <c r="R37" s="25">
        <v>1</v>
      </c>
      <c r="S37" s="25" t="str">
        <f t="shared" si="5"/>
        <v>YES</v>
      </c>
    </row>
    <row r="38" spans="4:19" x14ac:dyDescent="0.2">
      <c r="D38" s="5">
        <v>18</v>
      </c>
      <c r="E38" s="4">
        <v>698100</v>
      </c>
      <c r="F38" s="3">
        <f t="shared" si="0"/>
        <v>1</v>
      </c>
      <c r="G38" s="3">
        <f t="shared" si="1"/>
        <v>1</v>
      </c>
      <c r="H38" s="3">
        <f t="shared" si="2"/>
        <v>1</v>
      </c>
      <c r="I38" s="3">
        <f t="shared" si="3"/>
        <v>1</v>
      </c>
      <c r="J38" s="1">
        <f t="shared" si="4"/>
        <v>1</v>
      </c>
      <c r="O38" s="95">
        <v>17</v>
      </c>
      <c r="P38" s="25">
        <v>1</v>
      </c>
      <c r="Q38" s="25">
        <v>1</v>
      </c>
      <c r="R38" s="25">
        <v>1</v>
      </c>
      <c r="S38" s="25" t="str">
        <f t="shared" si="5"/>
        <v>YES</v>
      </c>
    </row>
    <row r="39" spans="4:19" x14ac:dyDescent="0.2">
      <c r="D39" s="5">
        <v>19</v>
      </c>
      <c r="E39" s="4">
        <v>141800</v>
      </c>
      <c r="F39" s="3">
        <f t="shared" si="0"/>
        <v>0</v>
      </c>
      <c r="G39" s="3">
        <f t="shared" si="1"/>
        <v>0</v>
      </c>
      <c r="H39" s="3">
        <f t="shared" si="2"/>
        <v>0</v>
      </c>
      <c r="I39" s="3">
        <f t="shared" si="3"/>
        <v>0</v>
      </c>
      <c r="J39" s="1">
        <f t="shared" si="4"/>
        <v>0</v>
      </c>
      <c r="O39" s="31">
        <v>18</v>
      </c>
      <c r="P39" s="25">
        <v>1</v>
      </c>
      <c r="Q39" s="25">
        <v>0</v>
      </c>
      <c r="R39" s="25">
        <v>0</v>
      </c>
      <c r="S39" s="25" t="str">
        <f t="shared" si="5"/>
        <v>NO</v>
      </c>
    </row>
    <row r="40" spans="4:19" ht="17" thickBot="1" x14ac:dyDescent="0.25">
      <c r="D40" s="5">
        <v>20</v>
      </c>
      <c r="E40" s="4">
        <v>626600</v>
      </c>
      <c r="F40" s="21">
        <f t="shared" si="0"/>
        <v>1</v>
      </c>
      <c r="G40" s="21">
        <f t="shared" si="1"/>
        <v>1</v>
      </c>
      <c r="H40" s="21">
        <f t="shared" si="2"/>
        <v>1</v>
      </c>
      <c r="I40" s="21">
        <f t="shared" si="3"/>
        <v>1</v>
      </c>
      <c r="J40" s="1">
        <f t="shared" si="4"/>
        <v>1</v>
      </c>
      <c r="O40" s="31">
        <v>19</v>
      </c>
      <c r="P40" s="25">
        <v>0</v>
      </c>
      <c r="Q40" s="25">
        <v>0</v>
      </c>
      <c r="R40" s="25">
        <v>0</v>
      </c>
      <c r="S40" s="25" t="str">
        <f t="shared" si="5"/>
        <v>NO</v>
      </c>
    </row>
    <row r="41" spans="4:19" x14ac:dyDescent="0.2">
      <c r="D41" s="1"/>
      <c r="E41" s="6"/>
      <c r="F41" s="83" t="s">
        <v>1</v>
      </c>
      <c r="G41" s="84"/>
      <c r="H41" s="84"/>
      <c r="I41" s="84"/>
      <c r="J41" s="85"/>
      <c r="O41" s="31">
        <v>20</v>
      </c>
      <c r="P41" s="25">
        <v>1</v>
      </c>
      <c r="Q41" s="25">
        <v>0</v>
      </c>
      <c r="R41" s="25">
        <v>1</v>
      </c>
      <c r="S41" s="25" t="str">
        <f t="shared" si="5"/>
        <v>NO</v>
      </c>
    </row>
    <row r="42" spans="4:19" ht="17" thickBot="1" x14ac:dyDescent="0.25">
      <c r="D42" s="1"/>
      <c r="E42" s="1"/>
      <c r="F42" s="22">
        <f xml:space="preserve"> COUNTIF(F21:F40, 1)/COUNT(F21:F40)</f>
        <v>0.75</v>
      </c>
      <c r="G42" s="11">
        <f>COUNTIF(G21:G40, 1)/COUNT(G21:G40)</f>
        <v>0.7</v>
      </c>
      <c r="H42" s="11">
        <f>COUNTIF(H21:H40, 1)/COUNT(H21:H40)</f>
        <v>0.6</v>
      </c>
      <c r="I42" s="11">
        <f>COUNTIF(I21:I40, 1)/COUNT(I21:I40)</f>
        <v>0.4</v>
      </c>
      <c r="J42" s="20">
        <f>COUNTIF(J21:J40,1)/COUNT(J21:J40)</f>
        <v>0.6</v>
      </c>
      <c r="O42" s="26"/>
      <c r="P42" s="76" t="s">
        <v>8</v>
      </c>
      <c r="Q42" s="76"/>
      <c r="R42" s="76"/>
      <c r="S42" s="25">
        <f>COUNTIF(S22:S41,"YES")/COUNT(O22:O41)</f>
        <v>0.35</v>
      </c>
    </row>
    <row r="43" spans="4:19" x14ac:dyDescent="0.2">
      <c r="D43" s="1"/>
      <c r="E43" s="1"/>
      <c r="F43" s="9"/>
      <c r="G43" s="9"/>
      <c r="I43" s="9"/>
    </row>
    <row r="44" spans="4:19" ht="17" thickBot="1" x14ac:dyDescent="0.25"/>
    <row r="45" spans="4:19" x14ac:dyDescent="0.2">
      <c r="D45" s="78" t="s">
        <v>3</v>
      </c>
      <c r="E45" s="79"/>
      <c r="F45" s="82" t="s">
        <v>0</v>
      </c>
      <c r="G45" s="82"/>
      <c r="H45" s="82"/>
      <c r="I45" s="82"/>
      <c r="J45" s="100" t="s">
        <v>9</v>
      </c>
    </row>
    <row r="46" spans="4:19" ht="17" thickBot="1" x14ac:dyDescent="0.25">
      <c r="D46" s="80"/>
      <c r="E46" s="81"/>
      <c r="F46" s="12">
        <v>0.6</v>
      </c>
      <c r="G46" s="19">
        <v>0.5</v>
      </c>
      <c r="H46" s="12">
        <v>0.55000000000000004</v>
      </c>
      <c r="I46" s="12">
        <v>0.52500000000000002</v>
      </c>
      <c r="J46" s="102">
        <f>_xlfn.PERCENTILE.INC(E47:E66,1-J16)</f>
        <v>0.56221128163537748</v>
      </c>
      <c r="P46" s="96" t="s">
        <v>60</v>
      </c>
      <c r="Q46" s="97"/>
      <c r="R46" s="97"/>
    </row>
    <row r="47" spans="4:19" x14ac:dyDescent="0.2">
      <c r="D47" s="14">
        <v>1</v>
      </c>
      <c r="E47" s="16">
        <v>0.68</v>
      </c>
      <c r="F47" s="10">
        <f>IF(E47&gt;$F$46,1,0)</f>
        <v>1</v>
      </c>
      <c r="G47" s="10">
        <f t="shared" ref="G47:G66" si="6">IF(E47&gt;$G$46,1,0)</f>
        <v>1</v>
      </c>
      <c r="H47" s="10">
        <f t="shared" ref="H47:H66" si="7">IF(E47&gt;$H$46,1,0)</f>
        <v>1</v>
      </c>
      <c r="I47" s="10">
        <f t="shared" ref="I47:I66" si="8">IF(E47&gt;$I$46,1,0)</f>
        <v>1</v>
      </c>
      <c r="J47" s="1">
        <f>IF(E47&gt;=$J$46,1,0)</f>
        <v>1</v>
      </c>
      <c r="P47" s="97"/>
      <c r="Q47" s="97"/>
      <c r="R47" s="97"/>
    </row>
    <row r="48" spans="4:19" x14ac:dyDescent="0.2">
      <c r="D48" s="5">
        <v>2</v>
      </c>
      <c r="E48" s="8">
        <v>0.4</v>
      </c>
      <c r="F48" s="3">
        <f t="shared" ref="F48:F66" si="9">IF(E48&gt;$F$46,1,0)</f>
        <v>0</v>
      </c>
      <c r="G48" s="3">
        <f t="shared" si="6"/>
        <v>0</v>
      </c>
      <c r="H48" s="3">
        <f t="shared" si="7"/>
        <v>0</v>
      </c>
      <c r="I48" s="3">
        <f t="shared" si="8"/>
        <v>0</v>
      </c>
      <c r="J48" s="1">
        <f t="shared" ref="J48:J66" si="10">IF(E48&gt;=$J$46,1,0)</f>
        <v>0</v>
      </c>
      <c r="P48" s="97"/>
      <c r="Q48" s="97"/>
      <c r="R48" s="97"/>
    </row>
    <row r="49" spans="4:10" x14ac:dyDescent="0.2">
      <c r="D49" s="5">
        <v>3</v>
      </c>
      <c r="E49" s="8">
        <v>0.78</v>
      </c>
      <c r="F49" s="3">
        <f t="shared" si="9"/>
        <v>1</v>
      </c>
      <c r="G49" s="3">
        <f t="shared" si="6"/>
        <v>1</v>
      </c>
      <c r="H49" s="3">
        <f t="shared" si="7"/>
        <v>1</v>
      </c>
      <c r="I49" s="3">
        <f t="shared" si="8"/>
        <v>1</v>
      </c>
      <c r="J49" s="1">
        <f t="shared" si="10"/>
        <v>1</v>
      </c>
    </row>
    <row r="50" spans="4:10" x14ac:dyDescent="0.2">
      <c r="D50" s="5">
        <v>4</v>
      </c>
      <c r="E50" s="8">
        <v>0.9</v>
      </c>
      <c r="F50" s="3">
        <f t="shared" si="9"/>
        <v>1</v>
      </c>
      <c r="G50" s="3">
        <f t="shared" si="6"/>
        <v>1</v>
      </c>
      <c r="H50" s="3">
        <f t="shared" si="7"/>
        <v>1</v>
      </c>
      <c r="I50" s="3">
        <f t="shared" si="8"/>
        <v>1</v>
      </c>
      <c r="J50" s="1">
        <f t="shared" si="10"/>
        <v>1</v>
      </c>
    </row>
    <row r="51" spans="4:10" x14ac:dyDescent="0.2">
      <c r="D51" s="5">
        <v>5</v>
      </c>
      <c r="E51" s="8">
        <v>0.69</v>
      </c>
      <c r="F51" s="3">
        <f t="shared" si="9"/>
        <v>1</v>
      </c>
      <c r="G51" s="3">
        <f t="shared" si="6"/>
        <v>1</v>
      </c>
      <c r="H51" s="3">
        <f t="shared" si="7"/>
        <v>1</v>
      </c>
      <c r="I51" s="3">
        <f t="shared" si="8"/>
        <v>1</v>
      </c>
      <c r="J51" s="1">
        <f t="shared" si="10"/>
        <v>1</v>
      </c>
    </row>
    <row r="52" spans="4:10" x14ac:dyDescent="0.2">
      <c r="D52" s="5">
        <v>6</v>
      </c>
      <c r="E52" s="8">
        <v>0.49</v>
      </c>
      <c r="F52" s="3">
        <f t="shared" si="9"/>
        <v>0</v>
      </c>
      <c r="G52" s="3">
        <f t="shared" si="6"/>
        <v>0</v>
      </c>
      <c r="H52" s="3">
        <f t="shared" si="7"/>
        <v>0</v>
      </c>
      <c r="I52" s="3">
        <f t="shared" si="8"/>
        <v>0</v>
      </c>
      <c r="J52" s="1">
        <f t="shared" si="10"/>
        <v>0</v>
      </c>
    </row>
    <row r="53" spans="4:10" x14ac:dyDescent="0.2">
      <c r="D53" s="5">
        <v>7</v>
      </c>
      <c r="E53" s="8">
        <v>0.84</v>
      </c>
      <c r="F53" s="3">
        <f t="shared" si="9"/>
        <v>1</v>
      </c>
      <c r="G53" s="3">
        <f t="shared" si="6"/>
        <v>1</v>
      </c>
      <c r="H53" s="3">
        <f t="shared" si="7"/>
        <v>1</v>
      </c>
      <c r="I53" s="3">
        <f t="shared" si="8"/>
        <v>1</v>
      </c>
      <c r="J53" s="1">
        <f t="shared" si="10"/>
        <v>1</v>
      </c>
    </row>
    <row r="54" spans="4:10" x14ac:dyDescent="0.2">
      <c r="D54" s="5">
        <v>8</v>
      </c>
      <c r="E54" s="8">
        <v>0.78</v>
      </c>
      <c r="F54" s="3">
        <f t="shared" si="9"/>
        <v>1</v>
      </c>
      <c r="G54" s="3">
        <f t="shared" si="6"/>
        <v>1</v>
      </c>
      <c r="H54" s="3">
        <f t="shared" si="7"/>
        <v>1</v>
      </c>
      <c r="I54" s="3">
        <f t="shared" si="8"/>
        <v>1</v>
      </c>
      <c r="J54" s="1">
        <f t="shared" si="10"/>
        <v>1</v>
      </c>
    </row>
    <row r="55" spans="4:10" x14ac:dyDescent="0.2">
      <c r="D55" s="5">
        <v>9</v>
      </c>
      <c r="E55" s="8">
        <v>0.62</v>
      </c>
      <c r="F55" s="3">
        <f t="shared" si="9"/>
        <v>1</v>
      </c>
      <c r="G55" s="3">
        <f t="shared" si="6"/>
        <v>1</v>
      </c>
      <c r="H55" s="3">
        <f t="shared" si="7"/>
        <v>1</v>
      </c>
      <c r="I55" s="3">
        <f t="shared" si="8"/>
        <v>1</v>
      </c>
      <c r="J55" s="1">
        <f t="shared" si="10"/>
        <v>1</v>
      </c>
    </row>
    <row r="56" spans="4:10" x14ac:dyDescent="0.2">
      <c r="D56" s="5">
        <v>10</v>
      </c>
      <c r="E56" s="8">
        <v>0.5</v>
      </c>
      <c r="F56" s="3">
        <f t="shared" si="9"/>
        <v>0</v>
      </c>
      <c r="G56" s="3">
        <f t="shared" si="6"/>
        <v>0</v>
      </c>
      <c r="H56" s="3">
        <f t="shared" si="7"/>
        <v>0</v>
      </c>
      <c r="I56" s="3">
        <f t="shared" si="8"/>
        <v>0</v>
      </c>
      <c r="J56" s="1">
        <f t="shared" si="10"/>
        <v>0</v>
      </c>
    </row>
    <row r="57" spans="4:10" x14ac:dyDescent="0.2">
      <c r="D57" s="5">
        <v>11</v>
      </c>
      <c r="E57" s="8">
        <v>0.79</v>
      </c>
      <c r="F57" s="3">
        <f t="shared" si="9"/>
        <v>1</v>
      </c>
      <c r="G57" s="3">
        <f t="shared" si="6"/>
        <v>1</v>
      </c>
      <c r="H57" s="3">
        <f t="shared" si="7"/>
        <v>1</v>
      </c>
      <c r="I57" s="3">
        <f t="shared" si="8"/>
        <v>1</v>
      </c>
      <c r="J57" s="1">
        <f t="shared" si="10"/>
        <v>1</v>
      </c>
    </row>
    <row r="58" spans="4:10" x14ac:dyDescent="0.2">
      <c r="D58" s="5">
        <v>12</v>
      </c>
      <c r="E58" s="8">
        <v>0.68</v>
      </c>
      <c r="F58" s="3">
        <f t="shared" si="9"/>
        <v>1</v>
      </c>
      <c r="G58" s="3">
        <f t="shared" si="6"/>
        <v>1</v>
      </c>
      <c r="H58" s="3">
        <f t="shared" si="7"/>
        <v>1</v>
      </c>
      <c r="I58" s="3">
        <f t="shared" si="8"/>
        <v>1</v>
      </c>
      <c r="J58" s="1">
        <f t="shared" si="10"/>
        <v>1</v>
      </c>
    </row>
    <row r="59" spans="4:10" x14ac:dyDescent="0.2">
      <c r="D59" s="5">
        <v>13</v>
      </c>
      <c r="E59" s="8">
        <v>0.75</v>
      </c>
      <c r="F59" s="3">
        <f t="shared" si="9"/>
        <v>1</v>
      </c>
      <c r="G59" s="3">
        <f t="shared" si="6"/>
        <v>1</v>
      </c>
      <c r="H59" s="3">
        <f t="shared" si="7"/>
        <v>1</v>
      </c>
      <c r="I59" s="3">
        <f t="shared" si="8"/>
        <v>1</v>
      </c>
      <c r="J59" s="1">
        <f t="shared" si="10"/>
        <v>1</v>
      </c>
    </row>
    <row r="60" spans="4:10" x14ac:dyDescent="0.2">
      <c r="D60" s="5">
        <v>14</v>
      </c>
      <c r="E60" s="8">
        <v>0.28000000000000003</v>
      </c>
      <c r="F60" s="3">
        <f t="shared" si="9"/>
        <v>0</v>
      </c>
      <c r="G60" s="3">
        <f t="shared" si="6"/>
        <v>0</v>
      </c>
      <c r="H60" s="3">
        <f t="shared" si="7"/>
        <v>0</v>
      </c>
      <c r="I60" s="3">
        <f t="shared" si="8"/>
        <v>0</v>
      </c>
      <c r="J60" s="1">
        <f t="shared" si="10"/>
        <v>0</v>
      </c>
    </row>
    <row r="61" spans="4:10" x14ac:dyDescent="0.2">
      <c r="D61" s="5">
        <v>15</v>
      </c>
      <c r="E61" s="8">
        <v>0.48</v>
      </c>
      <c r="F61" s="3">
        <f t="shared" si="9"/>
        <v>0</v>
      </c>
      <c r="G61" s="3">
        <f t="shared" si="6"/>
        <v>0</v>
      </c>
      <c r="H61" s="3">
        <f t="shared" si="7"/>
        <v>0</v>
      </c>
      <c r="I61" s="3">
        <f t="shared" si="8"/>
        <v>0</v>
      </c>
      <c r="J61" s="1">
        <f t="shared" si="10"/>
        <v>0</v>
      </c>
    </row>
    <row r="62" spans="4:10" x14ac:dyDescent="0.2">
      <c r="D62" s="5">
        <v>16</v>
      </c>
      <c r="E62" s="8">
        <v>0.56999999999999995</v>
      </c>
      <c r="F62" s="3">
        <f t="shared" si="9"/>
        <v>0</v>
      </c>
      <c r="G62" s="3">
        <f t="shared" si="6"/>
        <v>1</v>
      </c>
      <c r="H62" s="3">
        <f t="shared" si="7"/>
        <v>1</v>
      </c>
      <c r="I62" s="3">
        <f t="shared" si="8"/>
        <v>1</v>
      </c>
      <c r="J62" s="1">
        <f t="shared" si="10"/>
        <v>1</v>
      </c>
    </row>
    <row r="63" spans="4:10" x14ac:dyDescent="0.2">
      <c r="D63" s="5">
        <v>17</v>
      </c>
      <c r="E63" s="8">
        <v>0.71</v>
      </c>
      <c r="F63" s="3">
        <f t="shared" si="9"/>
        <v>1</v>
      </c>
      <c r="G63" s="3">
        <f t="shared" si="6"/>
        <v>1</v>
      </c>
      <c r="H63" s="3">
        <f t="shared" si="7"/>
        <v>1</v>
      </c>
      <c r="I63" s="3">
        <f t="shared" si="8"/>
        <v>1</v>
      </c>
      <c r="J63" s="1">
        <f t="shared" si="10"/>
        <v>1</v>
      </c>
    </row>
    <row r="64" spans="4:10" x14ac:dyDescent="0.2">
      <c r="D64" s="5">
        <v>18</v>
      </c>
      <c r="E64" s="8">
        <v>0.47</v>
      </c>
      <c r="F64" s="3">
        <f t="shared" si="9"/>
        <v>0</v>
      </c>
      <c r="G64" s="3">
        <f t="shared" si="6"/>
        <v>0</v>
      </c>
      <c r="H64" s="3">
        <f t="shared" si="7"/>
        <v>0</v>
      </c>
      <c r="I64" s="3">
        <f t="shared" si="8"/>
        <v>0</v>
      </c>
      <c r="J64" s="1">
        <f t="shared" si="10"/>
        <v>0</v>
      </c>
    </row>
    <row r="65" spans="4:10" x14ac:dyDescent="0.2">
      <c r="D65" s="5">
        <v>19</v>
      </c>
      <c r="E65" s="8">
        <v>0.48</v>
      </c>
      <c r="F65" s="3">
        <f t="shared" si="9"/>
        <v>0</v>
      </c>
      <c r="G65" s="3">
        <f t="shared" si="6"/>
        <v>0</v>
      </c>
      <c r="H65" s="3">
        <f t="shared" si="7"/>
        <v>0</v>
      </c>
      <c r="I65" s="3">
        <f t="shared" si="8"/>
        <v>0</v>
      </c>
      <c r="J65" s="1">
        <f t="shared" si="10"/>
        <v>0</v>
      </c>
    </row>
    <row r="66" spans="4:10" ht="17" thickBot="1" x14ac:dyDescent="0.25">
      <c r="D66" s="5">
        <v>20</v>
      </c>
      <c r="E66" s="8">
        <v>0.35</v>
      </c>
      <c r="F66" s="21">
        <f t="shared" si="9"/>
        <v>0</v>
      </c>
      <c r="G66" s="21">
        <f t="shared" si="6"/>
        <v>0</v>
      </c>
      <c r="H66" s="21">
        <f t="shared" si="7"/>
        <v>0</v>
      </c>
      <c r="I66" s="21">
        <f t="shared" si="8"/>
        <v>0</v>
      </c>
      <c r="J66" s="1">
        <f t="shared" si="10"/>
        <v>0</v>
      </c>
    </row>
    <row r="67" spans="4:10" x14ac:dyDescent="0.2">
      <c r="D67" s="1"/>
      <c r="E67" s="1"/>
      <c r="F67" s="73" t="s">
        <v>1</v>
      </c>
      <c r="G67" s="74"/>
      <c r="H67" s="74"/>
      <c r="I67" s="74"/>
      <c r="J67" s="75"/>
    </row>
    <row r="68" spans="4:10" ht="17" thickBot="1" x14ac:dyDescent="0.25">
      <c r="D68" s="1"/>
      <c r="E68" s="1"/>
      <c r="F68" s="22">
        <f>COUNTIF(F47:F66,1)/COUNT(F47:F66)</f>
        <v>0.55000000000000004</v>
      </c>
      <c r="G68" s="18">
        <f>COUNTIF(G47:G66,1)/COUNT(G47:G66)</f>
        <v>0.6</v>
      </c>
      <c r="H68" s="11">
        <f>COUNTIF(H47:H66,1)/COUNT(H47:H66)</f>
        <v>0.6</v>
      </c>
      <c r="I68" s="11">
        <f>COUNTIF(I47:I66,1)/COUNT(I47:I66)</f>
        <v>0.6</v>
      </c>
      <c r="J68" s="20">
        <f>COUNTIF(J47:J66,1)/COUNT(J47:J66)</f>
        <v>0.6</v>
      </c>
    </row>
    <row r="69" spans="4:10" x14ac:dyDescent="0.2">
      <c r="D69" s="1"/>
      <c r="E69" s="1"/>
      <c r="F69" s="9"/>
      <c r="H69" s="9"/>
      <c r="I69" s="9"/>
    </row>
    <row r="70" spans="4:10" ht="17" thickBot="1" x14ac:dyDescent="0.25"/>
    <row r="71" spans="4:10" x14ac:dyDescent="0.2">
      <c r="D71" s="78" t="s">
        <v>5</v>
      </c>
      <c r="E71" s="79"/>
      <c r="F71" s="82" t="s">
        <v>0</v>
      </c>
      <c r="G71" s="82"/>
      <c r="H71" s="82"/>
      <c r="I71" s="82"/>
      <c r="J71" s="100" t="s">
        <v>9</v>
      </c>
    </row>
    <row r="72" spans="4:10" ht="17" thickBot="1" x14ac:dyDescent="0.25">
      <c r="D72" s="80"/>
      <c r="E72" s="81"/>
      <c r="F72" s="18">
        <v>5</v>
      </c>
      <c r="G72" s="11">
        <v>6</v>
      </c>
      <c r="H72" s="11">
        <v>4</v>
      </c>
      <c r="I72" s="11"/>
      <c r="J72" s="103">
        <f>_xlfn.PERCENTILE.INC(E73:E92,1-J16)</f>
        <v>6</v>
      </c>
    </row>
    <row r="73" spans="4:10" x14ac:dyDescent="0.2">
      <c r="D73" s="14">
        <v>1</v>
      </c>
      <c r="E73" s="15">
        <v>6</v>
      </c>
      <c r="F73" s="10">
        <f t="shared" ref="F73:F92" si="11">IF(E73&gt;=$F$72,1,0)</f>
        <v>1</v>
      </c>
      <c r="G73" s="10">
        <f t="shared" ref="G73:G92" si="12">IF(E73&gt;=$G$72,1,0)</f>
        <v>1</v>
      </c>
      <c r="H73" s="10">
        <f t="shared" ref="H73:H92" si="13">IF(E73&gt;=$H$72,1,0)</f>
        <v>1</v>
      </c>
      <c r="I73" s="10"/>
      <c r="J73" s="1">
        <f t="shared" ref="J73:J92" si="14">IF(E73&gt;=$J$72,1,0)</f>
        <v>1</v>
      </c>
    </row>
    <row r="74" spans="4:10" x14ac:dyDescent="0.2">
      <c r="D74" s="5">
        <v>2</v>
      </c>
      <c r="E74" s="7">
        <v>5</v>
      </c>
      <c r="F74" s="10">
        <f t="shared" si="11"/>
        <v>1</v>
      </c>
      <c r="G74" s="10">
        <f t="shared" si="12"/>
        <v>0</v>
      </c>
      <c r="H74" s="10">
        <f t="shared" si="13"/>
        <v>1</v>
      </c>
      <c r="I74" s="3"/>
      <c r="J74" s="1">
        <f t="shared" si="14"/>
        <v>0</v>
      </c>
    </row>
    <row r="75" spans="4:10" x14ac:dyDescent="0.2">
      <c r="D75" s="5">
        <v>3</v>
      </c>
      <c r="E75" s="7">
        <v>10</v>
      </c>
      <c r="F75" s="10">
        <f t="shared" si="11"/>
        <v>1</v>
      </c>
      <c r="G75" s="10">
        <f t="shared" si="12"/>
        <v>1</v>
      </c>
      <c r="H75" s="10">
        <f t="shared" si="13"/>
        <v>1</v>
      </c>
      <c r="I75" s="3"/>
      <c r="J75" s="1">
        <f t="shared" si="14"/>
        <v>1</v>
      </c>
    </row>
    <row r="76" spans="4:10" x14ac:dyDescent="0.2">
      <c r="D76" s="5">
        <v>4</v>
      </c>
      <c r="E76" s="7">
        <v>6</v>
      </c>
      <c r="F76" s="10">
        <f t="shared" si="11"/>
        <v>1</v>
      </c>
      <c r="G76" s="10">
        <f t="shared" si="12"/>
        <v>1</v>
      </c>
      <c r="H76" s="10">
        <f t="shared" si="13"/>
        <v>1</v>
      </c>
      <c r="I76" s="3"/>
      <c r="J76" s="1">
        <f t="shared" si="14"/>
        <v>1</v>
      </c>
    </row>
    <row r="77" spans="4:10" x14ac:dyDescent="0.2">
      <c r="D77" s="5">
        <v>5</v>
      </c>
      <c r="E77" s="7">
        <v>5</v>
      </c>
      <c r="F77" s="10">
        <f t="shared" si="11"/>
        <v>1</v>
      </c>
      <c r="G77" s="10">
        <f t="shared" si="12"/>
        <v>0</v>
      </c>
      <c r="H77" s="10">
        <f t="shared" si="13"/>
        <v>1</v>
      </c>
      <c r="I77" s="3"/>
      <c r="J77" s="1">
        <f t="shared" si="14"/>
        <v>0</v>
      </c>
    </row>
    <row r="78" spans="4:10" x14ac:dyDescent="0.2">
      <c r="D78" s="5">
        <v>6</v>
      </c>
      <c r="E78" s="7">
        <v>10</v>
      </c>
      <c r="F78" s="10">
        <f t="shared" si="11"/>
        <v>1</v>
      </c>
      <c r="G78" s="10">
        <f t="shared" si="12"/>
        <v>1</v>
      </c>
      <c r="H78" s="10">
        <f t="shared" si="13"/>
        <v>1</v>
      </c>
      <c r="I78" s="3"/>
      <c r="J78" s="1">
        <f t="shared" si="14"/>
        <v>1</v>
      </c>
    </row>
    <row r="79" spans="4:10" x14ac:dyDescent="0.2">
      <c r="D79" s="5">
        <v>7</v>
      </c>
      <c r="E79" s="7">
        <v>6</v>
      </c>
      <c r="F79" s="10">
        <f t="shared" si="11"/>
        <v>1</v>
      </c>
      <c r="G79" s="10">
        <f t="shared" si="12"/>
        <v>1</v>
      </c>
      <c r="H79" s="10">
        <f t="shared" si="13"/>
        <v>1</v>
      </c>
      <c r="I79" s="3"/>
      <c r="J79" s="1">
        <f t="shared" si="14"/>
        <v>1</v>
      </c>
    </row>
    <row r="80" spans="4:10" x14ac:dyDescent="0.2">
      <c r="D80" s="5">
        <v>8</v>
      </c>
      <c r="E80" s="7">
        <v>5</v>
      </c>
      <c r="F80" s="10">
        <f t="shared" si="11"/>
        <v>1</v>
      </c>
      <c r="G80" s="10">
        <f t="shared" si="12"/>
        <v>0</v>
      </c>
      <c r="H80" s="10">
        <f t="shared" si="13"/>
        <v>1</v>
      </c>
      <c r="I80" s="3"/>
      <c r="J80" s="1">
        <f t="shared" si="14"/>
        <v>0</v>
      </c>
    </row>
    <row r="81" spans="4:10" x14ac:dyDescent="0.2">
      <c r="D81" s="5">
        <v>9</v>
      </c>
      <c r="E81" s="7">
        <v>4</v>
      </c>
      <c r="F81" s="10">
        <f t="shared" si="11"/>
        <v>0</v>
      </c>
      <c r="G81" s="10">
        <f t="shared" si="12"/>
        <v>0</v>
      </c>
      <c r="H81" s="10">
        <f t="shared" si="13"/>
        <v>1</v>
      </c>
      <c r="I81" s="3"/>
      <c r="J81" s="1">
        <f t="shared" si="14"/>
        <v>0</v>
      </c>
    </row>
    <row r="82" spans="4:10" x14ac:dyDescent="0.2">
      <c r="D82" s="5">
        <v>10</v>
      </c>
      <c r="E82" s="7">
        <v>9</v>
      </c>
      <c r="F82" s="10">
        <f t="shared" si="11"/>
        <v>1</v>
      </c>
      <c r="G82" s="10">
        <f t="shared" si="12"/>
        <v>1</v>
      </c>
      <c r="H82" s="10">
        <f t="shared" si="13"/>
        <v>1</v>
      </c>
      <c r="I82" s="3"/>
      <c r="J82" s="1">
        <f t="shared" si="14"/>
        <v>1</v>
      </c>
    </row>
    <row r="83" spans="4:10" x14ac:dyDescent="0.2">
      <c r="D83" s="5">
        <v>11</v>
      </c>
      <c r="E83" s="7">
        <v>8</v>
      </c>
      <c r="F83" s="10">
        <f t="shared" si="11"/>
        <v>1</v>
      </c>
      <c r="G83" s="10">
        <f t="shared" si="12"/>
        <v>1</v>
      </c>
      <c r="H83" s="10">
        <f t="shared" si="13"/>
        <v>1</v>
      </c>
      <c r="I83" s="3"/>
      <c r="J83" s="1">
        <f t="shared" si="14"/>
        <v>1</v>
      </c>
    </row>
    <row r="84" spans="4:10" x14ac:dyDescent="0.2">
      <c r="D84" s="5">
        <v>12</v>
      </c>
      <c r="E84" s="7">
        <v>6</v>
      </c>
      <c r="F84" s="10">
        <f t="shared" si="11"/>
        <v>1</v>
      </c>
      <c r="G84" s="10">
        <f t="shared" si="12"/>
        <v>1</v>
      </c>
      <c r="H84" s="10">
        <f t="shared" si="13"/>
        <v>1</v>
      </c>
      <c r="I84" s="3"/>
      <c r="J84" s="1">
        <f t="shared" si="14"/>
        <v>1</v>
      </c>
    </row>
    <row r="85" spans="4:10" x14ac:dyDescent="0.2">
      <c r="D85" s="5">
        <v>13</v>
      </c>
      <c r="E85" s="7">
        <v>6</v>
      </c>
      <c r="F85" s="10">
        <f t="shared" si="11"/>
        <v>1</v>
      </c>
      <c r="G85" s="10">
        <f t="shared" si="12"/>
        <v>1</v>
      </c>
      <c r="H85" s="10">
        <f t="shared" si="13"/>
        <v>1</v>
      </c>
      <c r="I85" s="3"/>
      <c r="J85" s="1">
        <f t="shared" si="14"/>
        <v>1</v>
      </c>
    </row>
    <row r="86" spans="4:10" x14ac:dyDescent="0.2">
      <c r="D86" s="5">
        <v>14</v>
      </c>
      <c r="E86" s="7">
        <v>6</v>
      </c>
      <c r="F86" s="10">
        <f t="shared" si="11"/>
        <v>1</v>
      </c>
      <c r="G86" s="10">
        <f t="shared" si="12"/>
        <v>1</v>
      </c>
      <c r="H86" s="10">
        <f t="shared" si="13"/>
        <v>1</v>
      </c>
      <c r="I86" s="3"/>
      <c r="J86" s="1">
        <f t="shared" si="14"/>
        <v>1</v>
      </c>
    </row>
    <row r="87" spans="4:10" x14ac:dyDescent="0.2">
      <c r="D87" s="5">
        <v>15</v>
      </c>
      <c r="E87" s="7">
        <v>3</v>
      </c>
      <c r="F87" s="10">
        <f t="shared" si="11"/>
        <v>0</v>
      </c>
      <c r="G87" s="10">
        <f t="shared" si="12"/>
        <v>0</v>
      </c>
      <c r="H87" s="10">
        <f t="shared" si="13"/>
        <v>0</v>
      </c>
      <c r="I87" s="3"/>
      <c r="J87" s="1">
        <f t="shared" si="14"/>
        <v>0</v>
      </c>
    </row>
    <row r="88" spans="4:10" x14ac:dyDescent="0.2">
      <c r="D88" s="5">
        <v>16</v>
      </c>
      <c r="E88" s="7">
        <v>9</v>
      </c>
      <c r="F88" s="10">
        <f t="shared" si="11"/>
        <v>1</v>
      </c>
      <c r="G88" s="10">
        <f t="shared" si="12"/>
        <v>1</v>
      </c>
      <c r="H88" s="10">
        <f t="shared" si="13"/>
        <v>1</v>
      </c>
      <c r="I88" s="3"/>
      <c r="J88" s="1">
        <f t="shared" si="14"/>
        <v>1</v>
      </c>
    </row>
    <row r="89" spans="4:10" x14ac:dyDescent="0.2">
      <c r="D89" s="5">
        <v>17</v>
      </c>
      <c r="E89" s="7">
        <v>8</v>
      </c>
      <c r="F89" s="10">
        <f t="shared" si="11"/>
        <v>1</v>
      </c>
      <c r="G89" s="10">
        <f t="shared" si="12"/>
        <v>1</v>
      </c>
      <c r="H89" s="10">
        <f t="shared" si="13"/>
        <v>1</v>
      </c>
      <c r="I89" s="3"/>
      <c r="J89" s="1">
        <f t="shared" si="14"/>
        <v>1</v>
      </c>
    </row>
    <row r="90" spans="4:10" x14ac:dyDescent="0.2">
      <c r="D90" s="5">
        <v>18</v>
      </c>
      <c r="E90" s="7">
        <v>3</v>
      </c>
      <c r="F90" s="10">
        <f t="shared" si="11"/>
        <v>0</v>
      </c>
      <c r="G90" s="10">
        <f t="shared" si="12"/>
        <v>0</v>
      </c>
      <c r="H90" s="10">
        <f t="shared" si="13"/>
        <v>0</v>
      </c>
      <c r="I90" s="3"/>
      <c r="J90" s="1">
        <f t="shared" si="14"/>
        <v>0</v>
      </c>
    </row>
    <row r="91" spans="4:10" x14ac:dyDescent="0.2">
      <c r="D91" s="5">
        <v>19</v>
      </c>
      <c r="E91" s="7">
        <v>5</v>
      </c>
      <c r="F91" s="10">
        <f t="shared" si="11"/>
        <v>1</v>
      </c>
      <c r="G91" s="10">
        <f t="shared" si="12"/>
        <v>0</v>
      </c>
      <c r="H91" s="10">
        <f t="shared" si="13"/>
        <v>1</v>
      </c>
      <c r="I91" s="3"/>
      <c r="J91" s="1">
        <f t="shared" si="14"/>
        <v>0</v>
      </c>
    </row>
    <row r="92" spans="4:10" ht="17" thickBot="1" x14ac:dyDescent="0.25">
      <c r="D92" s="5">
        <v>20</v>
      </c>
      <c r="E92" s="7">
        <v>7</v>
      </c>
      <c r="F92" s="23">
        <f t="shared" si="11"/>
        <v>1</v>
      </c>
      <c r="G92" s="23">
        <f t="shared" si="12"/>
        <v>1</v>
      </c>
      <c r="H92" s="23">
        <f t="shared" si="13"/>
        <v>1</v>
      </c>
      <c r="I92" s="21"/>
      <c r="J92" s="1">
        <f t="shared" si="14"/>
        <v>1</v>
      </c>
    </row>
    <row r="93" spans="4:10" x14ac:dyDescent="0.2">
      <c r="D93" s="1"/>
      <c r="E93" s="1"/>
      <c r="F93" s="73" t="s">
        <v>1</v>
      </c>
      <c r="G93" s="74"/>
      <c r="H93" s="74"/>
      <c r="I93" s="74"/>
      <c r="J93" s="75"/>
    </row>
    <row r="94" spans="4:10" ht="17" thickBot="1" x14ac:dyDescent="0.25">
      <c r="D94" s="1"/>
      <c r="E94" s="1"/>
      <c r="F94" s="24">
        <f>COUNTIF(F73:F92,1)/COUNT(F73:F92)</f>
        <v>0.85</v>
      </c>
      <c r="G94" s="11">
        <f>COUNTIF(G73:G92,1)/COUNT(G73:G92)</f>
        <v>0.65</v>
      </c>
      <c r="H94" s="11">
        <f>COUNTIF(H73:H92,1)/COUNT(H73:H92)</f>
        <v>0.9</v>
      </c>
      <c r="I94" s="11"/>
      <c r="J94" s="20">
        <f>COUNTIF(J73:J92,1)/COUNT(J73:J92)</f>
        <v>0.65</v>
      </c>
    </row>
  </sheetData>
  <mergeCells count="14">
    <mergeCell ref="F93:J93"/>
    <mergeCell ref="P42:R42"/>
    <mergeCell ref="P19:R19"/>
    <mergeCell ref="B2:G5"/>
    <mergeCell ref="D71:E72"/>
    <mergeCell ref="F71:I71"/>
    <mergeCell ref="F19:I19"/>
    <mergeCell ref="D19:E20"/>
    <mergeCell ref="D45:E46"/>
    <mergeCell ref="F45:I45"/>
    <mergeCell ref="F41:J41"/>
    <mergeCell ref="F67:J67"/>
    <mergeCell ref="P46:R48"/>
    <mergeCell ref="I12:J12"/>
  </mergeCells>
  <conditionalFormatting sqref="J47:J66">
    <cfRule type="cellIs" dxfId="13" priority="5" operator="equal">
      <formula>1</formula>
    </cfRule>
    <cfRule type="cellIs" dxfId="12" priority="6" operator="greaterThan">
      <formula>0</formula>
    </cfRule>
  </conditionalFormatting>
  <conditionalFormatting sqref="J21:J40">
    <cfRule type="cellIs" dxfId="11" priority="4" operator="equal">
      <formula>1</formula>
    </cfRule>
  </conditionalFormatting>
  <conditionalFormatting sqref="J73:J92">
    <cfRule type="cellIs" dxfId="10" priority="3" operator="equal">
      <formula>1</formula>
    </cfRule>
  </conditionalFormatting>
  <conditionalFormatting sqref="P22:R41">
    <cfRule type="cellIs" dxfId="9" priority="2" operator="equal">
      <formula>1</formula>
    </cfRule>
  </conditionalFormatting>
  <conditionalFormatting sqref="S21:S42">
    <cfRule type="cellIs" dxfId="8" priority="1" operator="equal">
      <formula>"YES"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7"/>
  <sheetViews>
    <sheetView zoomScale="80" zoomScaleNormal="80" zoomScalePageLayoutView="80" workbookViewId="0">
      <selection activeCell="B2" sqref="B2:G5"/>
    </sheetView>
  </sheetViews>
  <sheetFormatPr baseColWidth="10" defaultColWidth="8.83203125" defaultRowHeight="16" x14ac:dyDescent="0.2"/>
  <cols>
    <col min="2" max="2" width="13.6640625" customWidth="1"/>
    <col min="3" max="3" width="15" customWidth="1"/>
    <col min="4" max="4" width="16.5" customWidth="1"/>
    <col min="5" max="5" width="16" customWidth="1"/>
    <col min="6" max="6" width="16.33203125" customWidth="1"/>
    <col min="7" max="7" width="18.83203125" customWidth="1"/>
    <col min="8" max="8" width="17.1640625" customWidth="1"/>
    <col min="9" max="9" width="13.33203125" bestFit="1" customWidth="1"/>
    <col min="10" max="10" width="17.33203125" bestFit="1" customWidth="1"/>
  </cols>
  <sheetData>
    <row r="2" spans="2:7" x14ac:dyDescent="0.2">
      <c r="B2" s="98" t="s">
        <v>11</v>
      </c>
      <c r="C2" s="99"/>
      <c r="D2" s="99"/>
      <c r="E2" s="99"/>
      <c r="F2" s="99"/>
      <c r="G2" s="99"/>
    </row>
    <row r="3" spans="2:7" x14ac:dyDescent="0.2">
      <c r="B3" s="99"/>
      <c r="C3" s="99"/>
      <c r="D3" s="99"/>
      <c r="E3" s="99"/>
      <c r="F3" s="99"/>
      <c r="G3" s="99"/>
    </row>
    <row r="4" spans="2:7" x14ac:dyDescent="0.2">
      <c r="B4" s="99"/>
      <c r="C4" s="99"/>
      <c r="D4" s="99"/>
      <c r="E4" s="99"/>
      <c r="F4" s="99"/>
      <c r="G4" s="99"/>
    </row>
    <row r="5" spans="2:7" x14ac:dyDescent="0.2">
      <c r="B5" s="99"/>
      <c r="C5" s="99"/>
      <c r="D5" s="99"/>
      <c r="E5" s="99"/>
      <c r="F5" s="99"/>
      <c r="G5" s="99"/>
    </row>
    <row r="6" spans="2:7" ht="16" customHeight="1" x14ac:dyDescent="0.2">
      <c r="B6" s="49"/>
      <c r="C6" s="49"/>
      <c r="D6" s="49"/>
      <c r="E6" s="49"/>
      <c r="F6" s="49"/>
      <c r="G6" s="49"/>
    </row>
    <row r="7" spans="2:7" ht="16" customHeight="1" x14ac:dyDescent="0.2">
      <c r="B7" s="49"/>
      <c r="C7" s="49"/>
      <c r="D7" s="49"/>
      <c r="E7" s="49"/>
      <c r="F7" s="49"/>
      <c r="G7" s="49"/>
    </row>
    <row r="8" spans="2:7" ht="16" customHeight="1" x14ac:dyDescent="0.2">
      <c r="B8" s="49"/>
      <c r="C8" s="49"/>
      <c r="D8" s="49"/>
      <c r="E8" s="49"/>
      <c r="F8" s="49"/>
      <c r="G8" s="49"/>
    </row>
    <row r="9" spans="2:7" ht="16" customHeight="1" x14ac:dyDescent="0.2">
      <c r="B9" s="49"/>
      <c r="C9" s="49"/>
      <c r="D9" s="49"/>
      <c r="E9" s="49"/>
      <c r="F9" s="49"/>
      <c r="G9" s="49"/>
    </row>
    <row r="10" spans="2:7" ht="16" customHeight="1" x14ac:dyDescent="0.2">
      <c r="B10" s="49"/>
      <c r="C10" s="49"/>
      <c r="D10" s="49"/>
      <c r="E10" s="49"/>
      <c r="F10" s="49"/>
      <c r="G10" s="49"/>
    </row>
    <row r="11" spans="2:7" ht="16" customHeight="1" x14ac:dyDescent="0.2">
      <c r="B11" s="49"/>
      <c r="C11" s="49"/>
      <c r="D11" s="49"/>
      <c r="E11" s="49"/>
      <c r="F11" s="49"/>
      <c r="G11" s="49"/>
    </row>
    <row r="12" spans="2:7" ht="16" customHeight="1" x14ac:dyDescent="0.2">
      <c r="B12" s="49"/>
      <c r="C12" s="49"/>
      <c r="D12" s="49"/>
      <c r="E12" s="49"/>
      <c r="F12" s="49"/>
      <c r="G12" s="49"/>
    </row>
    <row r="13" spans="2:7" ht="16" customHeight="1" x14ac:dyDescent="0.2">
      <c r="B13" s="49"/>
      <c r="C13" s="49"/>
      <c r="D13" s="49"/>
      <c r="E13" s="49"/>
      <c r="F13" s="49"/>
      <c r="G13" s="49"/>
    </row>
    <row r="14" spans="2:7" ht="16" customHeight="1" x14ac:dyDescent="0.2">
      <c r="B14" s="49"/>
      <c r="C14" s="49"/>
      <c r="D14" s="49"/>
      <c r="E14" s="49"/>
      <c r="F14" s="49"/>
      <c r="G14" s="49"/>
    </row>
    <row r="15" spans="2:7" ht="16" customHeight="1" x14ac:dyDescent="0.2">
      <c r="B15" s="49"/>
      <c r="C15" s="49"/>
      <c r="D15" s="49"/>
      <c r="E15" s="49"/>
      <c r="F15" s="49"/>
      <c r="G15" s="49"/>
    </row>
    <row r="16" spans="2:7" ht="16" customHeight="1" x14ac:dyDescent="0.2">
      <c r="B16" s="49"/>
      <c r="C16" s="49"/>
      <c r="D16" s="49"/>
      <c r="E16" s="49"/>
      <c r="F16" s="49"/>
      <c r="G16" s="49"/>
    </row>
    <row r="20" spans="2:8" x14ac:dyDescent="0.2">
      <c r="C20" s="43"/>
      <c r="D20" s="43"/>
      <c r="E20" s="43"/>
      <c r="F20" s="43"/>
    </row>
    <row r="21" spans="2:8" x14ac:dyDescent="0.2">
      <c r="C21" s="43"/>
      <c r="D21" s="43"/>
      <c r="E21" s="43"/>
      <c r="F21" s="43"/>
    </row>
    <row r="22" spans="2:8" x14ac:dyDescent="0.2">
      <c r="C22" s="87" t="s">
        <v>25</v>
      </c>
      <c r="D22" s="87"/>
      <c r="E22" s="87"/>
      <c r="F22" s="87"/>
    </row>
    <row r="23" spans="2:8" x14ac:dyDescent="0.2">
      <c r="C23" s="87"/>
      <c r="D23" s="87"/>
      <c r="E23" s="87"/>
      <c r="F23" s="87"/>
    </row>
    <row r="24" spans="2:8" x14ac:dyDescent="0.2">
      <c r="B24" s="33"/>
      <c r="C24" s="86" t="s">
        <v>12</v>
      </c>
      <c r="D24" s="86"/>
      <c r="E24" s="86"/>
      <c r="F24" s="86"/>
    </row>
    <row r="25" spans="2:8" x14ac:dyDescent="0.2">
      <c r="B25" s="35" t="s">
        <v>13</v>
      </c>
      <c r="C25" s="34" t="s">
        <v>19</v>
      </c>
      <c r="D25" s="34" t="s">
        <v>20</v>
      </c>
      <c r="E25" s="34" t="s">
        <v>21</v>
      </c>
      <c r="F25" s="34" t="s">
        <v>22</v>
      </c>
      <c r="G25" s="36" t="s">
        <v>23</v>
      </c>
      <c r="H25" s="34" t="s">
        <v>23</v>
      </c>
    </row>
    <row r="26" spans="2:8" x14ac:dyDescent="0.2">
      <c r="B26" s="34" t="s">
        <v>14</v>
      </c>
      <c r="C26" s="37">
        <v>200</v>
      </c>
      <c r="D26" s="37">
        <v>210</v>
      </c>
      <c r="E26" s="37">
        <v>300</v>
      </c>
      <c r="F26" s="37">
        <v>330</v>
      </c>
      <c r="G26" s="40">
        <f>MAX(C26:F26)</f>
        <v>330</v>
      </c>
    </row>
    <row r="27" spans="2:8" ht="15.75" customHeight="1" x14ac:dyDescent="0.2">
      <c r="B27" s="34" t="s">
        <v>15</v>
      </c>
      <c r="C27" s="37">
        <v>70</v>
      </c>
      <c r="D27" s="37">
        <v>30</v>
      </c>
      <c r="E27" s="37">
        <v>190</v>
      </c>
      <c r="F27" s="37">
        <v>200</v>
      </c>
      <c r="G27" s="40">
        <f>MAX(C27:F27)</f>
        <v>200</v>
      </c>
    </row>
    <row r="28" spans="2:8" ht="15.75" customHeight="1" x14ac:dyDescent="0.2">
      <c r="B28" s="34" t="s">
        <v>16</v>
      </c>
      <c r="C28" s="44">
        <v>450</v>
      </c>
      <c r="D28" s="44">
        <v>130</v>
      </c>
      <c r="E28" s="44">
        <v>40</v>
      </c>
      <c r="F28" s="44">
        <v>130</v>
      </c>
      <c r="G28" s="42">
        <f>MAX(C28:F28)</f>
        <v>450</v>
      </c>
      <c r="H28" s="41">
        <f>MAX(G26:G30)</f>
        <v>450</v>
      </c>
    </row>
    <row r="29" spans="2:8" x14ac:dyDescent="0.2">
      <c r="B29" s="34" t="s">
        <v>17</v>
      </c>
      <c r="C29" s="37">
        <v>100</v>
      </c>
      <c r="D29" s="37">
        <v>290</v>
      </c>
      <c r="E29" s="37">
        <v>70</v>
      </c>
      <c r="F29" s="37">
        <v>420</v>
      </c>
      <c r="G29" s="40">
        <f>MAX(C29:F29)</f>
        <v>420</v>
      </c>
    </row>
    <row r="30" spans="2:8" x14ac:dyDescent="0.2">
      <c r="B30" s="34" t="s">
        <v>18</v>
      </c>
      <c r="C30" s="37">
        <v>80</v>
      </c>
      <c r="D30" s="37">
        <v>110</v>
      </c>
      <c r="E30" s="37">
        <v>290</v>
      </c>
      <c r="F30" s="37">
        <v>280</v>
      </c>
      <c r="G30" s="40">
        <f>MAX(C30:F30)</f>
        <v>290</v>
      </c>
    </row>
    <row r="33" spans="2:8" x14ac:dyDescent="0.2">
      <c r="C33" s="43"/>
      <c r="D33" s="43"/>
      <c r="E33" s="43"/>
      <c r="F33" s="43"/>
    </row>
    <row r="34" spans="2:8" x14ac:dyDescent="0.2">
      <c r="C34" s="43"/>
      <c r="D34" s="43"/>
      <c r="E34" s="43"/>
      <c r="F34" s="43"/>
    </row>
    <row r="35" spans="2:8" ht="15.75" customHeight="1" x14ac:dyDescent="0.2">
      <c r="C35" s="87" t="s">
        <v>26</v>
      </c>
      <c r="D35" s="87"/>
      <c r="E35" s="87"/>
      <c r="F35" s="87"/>
    </row>
    <row r="36" spans="2:8" ht="15.75" customHeight="1" x14ac:dyDescent="0.2">
      <c r="C36" s="87"/>
      <c r="D36" s="87"/>
      <c r="E36" s="87"/>
      <c r="F36" s="87"/>
    </row>
    <row r="37" spans="2:8" x14ac:dyDescent="0.2">
      <c r="B37" s="33"/>
      <c r="C37" s="86" t="s">
        <v>12</v>
      </c>
      <c r="D37" s="86"/>
      <c r="E37" s="86"/>
      <c r="F37" s="86"/>
    </row>
    <row r="38" spans="2:8" x14ac:dyDescent="0.2">
      <c r="B38" s="35" t="s">
        <v>13</v>
      </c>
      <c r="C38" s="34" t="s">
        <v>19</v>
      </c>
      <c r="D38" s="34" t="s">
        <v>20</v>
      </c>
      <c r="E38" s="34" t="s">
        <v>21</v>
      </c>
      <c r="F38" s="34" t="s">
        <v>22</v>
      </c>
      <c r="G38" s="36" t="s">
        <v>24</v>
      </c>
      <c r="H38" s="34" t="s">
        <v>23</v>
      </c>
    </row>
    <row r="39" spans="2:8" x14ac:dyDescent="0.2">
      <c r="B39" s="34" t="s">
        <v>14</v>
      </c>
      <c r="C39" s="44">
        <v>200</v>
      </c>
      <c r="D39" s="44">
        <v>210</v>
      </c>
      <c r="E39" s="44">
        <v>300</v>
      </c>
      <c r="F39" s="44">
        <v>330</v>
      </c>
      <c r="G39" s="42">
        <f>MIN(C39:F39)</f>
        <v>200</v>
      </c>
      <c r="H39" s="41">
        <f>MAX(G39:G43)</f>
        <v>200</v>
      </c>
    </row>
    <row r="40" spans="2:8" x14ac:dyDescent="0.2">
      <c r="B40" s="34" t="s">
        <v>15</v>
      </c>
      <c r="C40" s="37">
        <v>70</v>
      </c>
      <c r="D40" s="37">
        <v>30</v>
      </c>
      <c r="E40" s="37">
        <v>190</v>
      </c>
      <c r="F40" s="37">
        <v>200</v>
      </c>
      <c r="G40" s="40">
        <f>MIN(C40:F40)</f>
        <v>30</v>
      </c>
    </row>
    <row r="41" spans="2:8" x14ac:dyDescent="0.2">
      <c r="B41" s="34" t="s">
        <v>16</v>
      </c>
      <c r="C41" s="37">
        <v>450</v>
      </c>
      <c r="D41" s="37">
        <v>130</v>
      </c>
      <c r="E41" s="37">
        <v>40</v>
      </c>
      <c r="F41" s="37">
        <v>130</v>
      </c>
      <c r="G41" s="40">
        <f>MIN(C41:F41)</f>
        <v>40</v>
      </c>
    </row>
    <row r="42" spans="2:8" x14ac:dyDescent="0.2">
      <c r="B42" s="34" t="s">
        <v>17</v>
      </c>
      <c r="C42" s="37">
        <v>100</v>
      </c>
      <c r="D42" s="37">
        <v>290</v>
      </c>
      <c r="E42" s="37">
        <v>70</v>
      </c>
      <c r="F42" s="37">
        <v>420</v>
      </c>
      <c r="G42" s="40">
        <f>MIN(C42:F42)</f>
        <v>70</v>
      </c>
    </row>
    <row r="43" spans="2:8" x14ac:dyDescent="0.2">
      <c r="B43" s="34" t="s">
        <v>18</v>
      </c>
      <c r="C43" s="37">
        <v>80</v>
      </c>
      <c r="D43" s="37">
        <v>110</v>
      </c>
      <c r="E43" s="37">
        <v>290</v>
      </c>
      <c r="F43" s="37">
        <v>280</v>
      </c>
      <c r="G43" s="40">
        <f>MIN(C43:F43)</f>
        <v>80</v>
      </c>
    </row>
    <row r="46" spans="2:8" x14ac:dyDescent="0.2">
      <c r="C46" s="43"/>
      <c r="D46" s="43"/>
      <c r="E46" s="43"/>
      <c r="F46" s="43"/>
    </row>
    <row r="47" spans="2:8" x14ac:dyDescent="0.2">
      <c r="C47" s="43"/>
      <c r="D47" s="43"/>
      <c r="E47" s="43"/>
      <c r="F47" s="43"/>
    </row>
    <row r="48" spans="2:8" x14ac:dyDescent="0.2">
      <c r="C48" s="88" t="s">
        <v>27</v>
      </c>
      <c r="D48" s="87"/>
      <c r="E48" s="87"/>
      <c r="F48" s="87"/>
    </row>
    <row r="49" spans="2:15" x14ac:dyDescent="0.2">
      <c r="C49" s="87"/>
      <c r="D49" s="87"/>
      <c r="E49" s="87"/>
      <c r="F49" s="87"/>
    </row>
    <row r="50" spans="2:15" x14ac:dyDescent="0.2">
      <c r="B50" s="33"/>
      <c r="C50" s="86" t="s">
        <v>12</v>
      </c>
      <c r="D50" s="86"/>
      <c r="E50" s="86"/>
      <c r="F50" s="86"/>
      <c r="I50" s="38"/>
    </row>
    <row r="51" spans="2:15" x14ac:dyDescent="0.2">
      <c r="B51" s="35" t="s">
        <v>13</v>
      </c>
      <c r="C51" s="34" t="s">
        <v>19</v>
      </c>
      <c r="D51" s="34" t="s">
        <v>20</v>
      </c>
      <c r="E51" s="34" t="s">
        <v>21</v>
      </c>
      <c r="F51" s="34" t="s">
        <v>22</v>
      </c>
      <c r="G51" s="39" t="s">
        <v>24</v>
      </c>
      <c r="H51" s="39" t="s">
        <v>23</v>
      </c>
      <c r="I51" s="39">
        <v>0.2</v>
      </c>
      <c r="J51" s="45">
        <v>0.4</v>
      </c>
      <c r="K51" s="39">
        <v>0.6</v>
      </c>
      <c r="L51" s="45">
        <v>0.8</v>
      </c>
      <c r="M51" s="39">
        <v>1</v>
      </c>
      <c r="O51" s="47"/>
    </row>
    <row r="52" spans="2:15" x14ac:dyDescent="0.2">
      <c r="B52" s="34" t="s">
        <v>14</v>
      </c>
      <c r="C52" s="37">
        <v>200</v>
      </c>
      <c r="D52" s="37">
        <v>210</v>
      </c>
      <c r="E52" s="37">
        <v>300</v>
      </c>
      <c r="F52" s="37">
        <v>330</v>
      </c>
      <c r="G52" s="40">
        <f>MIN(C52:F52)</f>
        <v>200</v>
      </c>
      <c r="H52" s="40">
        <f>MAX(C52:F52)</f>
        <v>330</v>
      </c>
      <c r="I52" s="106">
        <f>($I$51*H$52)+((1-$I$51)*G$52)</f>
        <v>226</v>
      </c>
      <c r="J52" s="106">
        <f>($J$51*H52)+((1-$J$51)*G52)</f>
        <v>252</v>
      </c>
      <c r="K52" s="46">
        <f>($K$51*H52)+((1-$K$51)*G52)</f>
        <v>278</v>
      </c>
      <c r="L52" s="46">
        <f>(($L$51*H52)+((1-$L$51)*G52))</f>
        <v>304</v>
      </c>
      <c r="M52" s="46">
        <f>(($M$51*H52)+((1-$M$51)*G52))</f>
        <v>330</v>
      </c>
      <c r="O52" s="47"/>
    </row>
    <row r="53" spans="2:15" x14ac:dyDescent="0.2">
      <c r="B53" s="34" t="s">
        <v>15</v>
      </c>
      <c r="C53" s="37">
        <v>70</v>
      </c>
      <c r="D53" s="37">
        <v>30</v>
      </c>
      <c r="E53" s="37">
        <v>190</v>
      </c>
      <c r="F53" s="37">
        <v>200</v>
      </c>
      <c r="G53" s="40">
        <f>MIN(C53:F53)</f>
        <v>30</v>
      </c>
      <c r="H53" s="40">
        <f>MAX(C53:F53)</f>
        <v>200</v>
      </c>
      <c r="I53" s="46">
        <f>($I$51*H53)+((1-$I$51)*G53)</f>
        <v>64</v>
      </c>
      <c r="J53" s="46">
        <f>($J$51*H53)+((1-$J$51)*G53)</f>
        <v>98</v>
      </c>
      <c r="K53" s="46">
        <f>($K$51*H53)+((1-$K$51)*G53)</f>
        <v>132</v>
      </c>
      <c r="L53" s="46">
        <f>(($L$51*H53)+((1-$L$51)*G53))</f>
        <v>166</v>
      </c>
      <c r="M53" s="46">
        <f>(($M$51*H53)+((1-$M$51)*G53))</f>
        <v>200</v>
      </c>
      <c r="O53" s="47"/>
    </row>
    <row r="54" spans="2:15" x14ac:dyDescent="0.2">
      <c r="B54" s="34" t="s">
        <v>16</v>
      </c>
      <c r="C54" s="37">
        <v>450</v>
      </c>
      <c r="D54" s="37">
        <v>130</v>
      </c>
      <c r="E54" s="37">
        <v>40</v>
      </c>
      <c r="F54" s="37">
        <v>130</v>
      </c>
      <c r="G54" s="40">
        <f>MIN(C54:F54)</f>
        <v>40</v>
      </c>
      <c r="H54" s="40">
        <f>MAX(C54:F54)</f>
        <v>450</v>
      </c>
      <c r="I54" s="46">
        <f>($I$51*H54)+((1-$I$51)*G54)</f>
        <v>122</v>
      </c>
      <c r="J54" s="46">
        <f>($J$51*H54)+((1-$J$51)*G54)</f>
        <v>204</v>
      </c>
      <c r="K54" s="106">
        <f>($K$51*H54)+((1-$K$51)*G54)</f>
        <v>286</v>
      </c>
      <c r="L54" s="106">
        <f>(($L$51*H54)+((1-$L$51)*G54))</f>
        <v>368</v>
      </c>
      <c r="M54" s="106">
        <f>(($M$51*H54)+((1-$M$51)*G54))</f>
        <v>450</v>
      </c>
      <c r="O54" s="47"/>
    </row>
    <row r="55" spans="2:15" x14ac:dyDescent="0.2">
      <c r="B55" s="34" t="s">
        <v>17</v>
      </c>
      <c r="C55" s="37">
        <v>100</v>
      </c>
      <c r="D55" s="37">
        <v>290</v>
      </c>
      <c r="E55" s="37">
        <v>70</v>
      </c>
      <c r="F55" s="37">
        <v>420</v>
      </c>
      <c r="G55" s="40">
        <f>MIN(C55:F55)</f>
        <v>70</v>
      </c>
      <c r="H55" s="40">
        <f>MAX(C55:F55)</f>
        <v>420</v>
      </c>
      <c r="I55" s="46">
        <f>($I$51*H55)+((1-$I$51)*G55)</f>
        <v>140</v>
      </c>
      <c r="J55" s="46">
        <f>($J$51*H55)+((1-$J$51)*G55)</f>
        <v>210</v>
      </c>
      <c r="K55" s="46">
        <f>($K$51*H55)+((1-$K$51)*G55)</f>
        <v>280</v>
      </c>
      <c r="L55" s="46">
        <f>(($L$51*H55)+((1-$L$51)*G55))</f>
        <v>350</v>
      </c>
      <c r="M55" s="46">
        <f>(($M$51*H55)+((1-$M$51)*G55))</f>
        <v>420</v>
      </c>
      <c r="O55" s="47"/>
    </row>
    <row r="56" spans="2:15" x14ac:dyDescent="0.2">
      <c r="B56" s="34" t="s">
        <v>18</v>
      </c>
      <c r="C56" s="37">
        <v>80</v>
      </c>
      <c r="D56" s="37">
        <v>110</v>
      </c>
      <c r="E56" s="37">
        <v>290</v>
      </c>
      <c r="F56" s="37">
        <v>280</v>
      </c>
      <c r="G56" s="40">
        <f>MIN(C56:F56)</f>
        <v>80</v>
      </c>
      <c r="H56" s="40">
        <f>MAX(C56:F56)</f>
        <v>290</v>
      </c>
      <c r="I56" s="46">
        <f>($I$51*H56)+((1-$I$51)*G56)</f>
        <v>122</v>
      </c>
      <c r="J56" s="46">
        <f>($J$51*H56)+((1-$J$51)*G56)</f>
        <v>164</v>
      </c>
      <c r="K56" s="46">
        <f>($K$51*H56)+((1-$K$51)*G56)</f>
        <v>206</v>
      </c>
      <c r="L56" s="46">
        <f>(($L$51*H56)+((1-$L$51)*G56))</f>
        <v>248</v>
      </c>
      <c r="M56" s="46">
        <f>(($M$51*H56)+((1-$M$51)*G56))</f>
        <v>290</v>
      </c>
    </row>
    <row r="57" spans="2:15" x14ac:dyDescent="0.2">
      <c r="I57" s="46">
        <f>MAX(I52:I56)</f>
        <v>226</v>
      </c>
      <c r="J57" s="46">
        <f>MAX(J52:J56)</f>
        <v>252</v>
      </c>
      <c r="K57" s="46">
        <f>MAX(K52:K56)</f>
        <v>286</v>
      </c>
      <c r="L57" s="46">
        <f>MAX(L52:L56)</f>
        <v>368</v>
      </c>
      <c r="M57" s="46">
        <f>MAX(M52:M56)</f>
        <v>450</v>
      </c>
    </row>
  </sheetData>
  <mergeCells count="7">
    <mergeCell ref="C50:F50"/>
    <mergeCell ref="B2:G5"/>
    <mergeCell ref="C35:F36"/>
    <mergeCell ref="C37:F37"/>
    <mergeCell ref="C22:F23"/>
    <mergeCell ref="C24:F24"/>
    <mergeCell ref="C48:F49"/>
  </mergeCells>
  <phoneticPr fontId="6" type="noConversion"/>
  <conditionalFormatting sqref="G40:G43">
    <cfRule type="cellIs" dxfId="7" priority="8" operator="equal">
      <formula>$H$39</formula>
    </cfRule>
  </conditionalFormatting>
  <conditionalFormatting sqref="G26:G27 G29:G30">
    <cfRule type="cellIs" dxfId="6" priority="10" operator="equal">
      <formula>$H$28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tabSelected="1" zoomScale="80" zoomScaleNormal="80" zoomScalePageLayoutView="80" workbookViewId="0">
      <selection activeCell="B76" sqref="B76"/>
    </sheetView>
  </sheetViews>
  <sheetFormatPr baseColWidth="10" defaultColWidth="11" defaultRowHeight="16" x14ac:dyDescent="0.2"/>
  <cols>
    <col min="2" max="2" width="31" bestFit="1" customWidth="1"/>
    <col min="3" max="3" width="12.1640625" bestFit="1" customWidth="1"/>
    <col min="4" max="5" width="17.6640625" bestFit="1" customWidth="1"/>
    <col min="6" max="6" width="12.83203125" bestFit="1" customWidth="1"/>
    <col min="7" max="7" width="12.1640625" bestFit="1" customWidth="1"/>
    <col min="8" max="8" width="13.5" bestFit="1" customWidth="1"/>
    <col min="9" max="9" width="12.1640625" bestFit="1" customWidth="1"/>
    <col min="10" max="10" width="14.6640625" customWidth="1"/>
    <col min="11" max="11" width="24.6640625" bestFit="1" customWidth="1"/>
    <col min="12" max="12" width="12.1640625" customWidth="1"/>
    <col min="13" max="14" width="8.5" bestFit="1" customWidth="1"/>
    <col min="15" max="15" width="8.33203125" bestFit="1" customWidth="1"/>
    <col min="16" max="16" width="10.83203125" bestFit="1" customWidth="1"/>
    <col min="17" max="17" width="8.33203125" bestFit="1" customWidth="1"/>
    <col min="18" max="18" width="10.6640625" bestFit="1" customWidth="1"/>
    <col min="19" max="19" width="10.33203125" bestFit="1" customWidth="1"/>
    <col min="20" max="20" width="8.5" bestFit="1" customWidth="1"/>
    <col min="23" max="23" width="10.83203125" bestFit="1" customWidth="1"/>
    <col min="24" max="24" width="8.5" bestFit="1" customWidth="1"/>
    <col min="25" max="25" width="10.6640625" bestFit="1" customWidth="1"/>
    <col min="26" max="26" width="8.5" bestFit="1" customWidth="1"/>
    <col min="27" max="27" width="21.83203125" bestFit="1" customWidth="1"/>
    <col min="28" max="28" width="8.33203125" bestFit="1" customWidth="1"/>
    <col min="29" max="29" width="11.83203125" customWidth="1"/>
    <col min="30" max="30" width="17.33203125" bestFit="1" customWidth="1"/>
  </cols>
  <sheetData>
    <row r="1" spans="2:19" ht="16" customHeight="1" x14ac:dyDescent="0.2">
      <c r="K1" s="51"/>
      <c r="L1" s="51"/>
      <c r="M1" s="51"/>
      <c r="N1" s="51"/>
      <c r="O1" s="51"/>
      <c r="P1" s="51"/>
      <c r="Q1" s="51"/>
      <c r="R1" s="51"/>
      <c r="S1" s="51"/>
    </row>
    <row r="2" spans="2:19" ht="23" customHeight="1" x14ac:dyDescent="0.2">
      <c r="B2" s="98" t="s">
        <v>48</v>
      </c>
      <c r="C2" s="99"/>
      <c r="D2" s="99"/>
      <c r="E2" s="99"/>
      <c r="F2" s="99"/>
      <c r="G2" s="99"/>
      <c r="K2" s="51"/>
      <c r="L2" s="51"/>
      <c r="M2" s="51"/>
      <c r="N2" s="51"/>
      <c r="O2" s="51"/>
      <c r="P2" s="51"/>
      <c r="Q2" s="51"/>
      <c r="R2" s="51"/>
      <c r="S2" s="51"/>
    </row>
    <row r="3" spans="2:19" ht="23" x14ac:dyDescent="0.25">
      <c r="B3" s="99"/>
      <c r="C3" s="99"/>
      <c r="D3" s="99"/>
      <c r="E3" s="99"/>
      <c r="F3" s="99"/>
      <c r="G3" s="99"/>
      <c r="K3" s="51"/>
      <c r="L3" s="111" t="s">
        <v>49</v>
      </c>
      <c r="M3" s="111"/>
      <c r="N3" s="51"/>
      <c r="O3" s="51"/>
      <c r="P3" s="51"/>
      <c r="Q3" s="51"/>
      <c r="R3" s="51"/>
      <c r="S3" s="51"/>
    </row>
    <row r="4" spans="2:19" x14ac:dyDescent="0.2">
      <c r="B4" s="99"/>
      <c r="C4" s="99"/>
      <c r="D4" s="99"/>
      <c r="E4" s="99"/>
      <c r="F4" s="99"/>
      <c r="G4" s="99"/>
      <c r="K4" s="51"/>
      <c r="L4" s="51"/>
      <c r="M4" s="51"/>
      <c r="N4" s="51"/>
      <c r="O4" s="51"/>
      <c r="P4" s="51"/>
      <c r="Q4" s="51"/>
      <c r="R4" s="51"/>
      <c r="S4" s="51"/>
    </row>
    <row r="5" spans="2:19" x14ac:dyDescent="0.2">
      <c r="B5" s="99"/>
      <c r="C5" s="99"/>
      <c r="D5" s="99"/>
      <c r="E5" s="99"/>
      <c r="F5" s="99"/>
      <c r="G5" s="99"/>
      <c r="K5" s="51"/>
      <c r="L5" s="51"/>
      <c r="M5" s="51"/>
      <c r="N5" s="51"/>
      <c r="O5" s="51"/>
      <c r="P5" s="51"/>
      <c r="Q5" s="51"/>
      <c r="R5" s="51"/>
      <c r="S5" s="51"/>
    </row>
    <row r="6" spans="2:19" ht="16" customHeight="1" x14ac:dyDescent="0.2">
      <c r="B6" s="49" t="s">
        <v>32</v>
      </c>
      <c r="C6" s="49"/>
      <c r="D6" s="49"/>
      <c r="E6" s="49"/>
      <c r="F6" s="49"/>
      <c r="G6" s="49"/>
      <c r="H6" s="49"/>
      <c r="I6" s="49"/>
      <c r="K6" s="51"/>
      <c r="L6" s="51"/>
      <c r="M6" s="51"/>
      <c r="N6" s="51"/>
      <c r="O6" s="51"/>
      <c r="P6" s="51"/>
      <c r="Q6" s="51"/>
      <c r="R6" s="51"/>
      <c r="S6" s="51"/>
    </row>
    <row r="7" spans="2:19" ht="16" customHeight="1" x14ac:dyDescent="0.2">
      <c r="B7" s="49"/>
      <c r="C7" s="49"/>
      <c r="D7" s="49"/>
      <c r="E7" s="49"/>
      <c r="F7" s="49"/>
      <c r="G7" s="49"/>
      <c r="H7" s="49"/>
      <c r="I7" s="49"/>
      <c r="K7" s="51"/>
      <c r="L7" s="51"/>
      <c r="M7" s="51"/>
      <c r="N7" s="51"/>
      <c r="O7" s="51"/>
      <c r="P7" s="51"/>
      <c r="Q7" s="51"/>
      <c r="R7" s="51"/>
      <c r="S7" s="51"/>
    </row>
    <row r="8" spans="2:19" ht="16" customHeight="1" x14ac:dyDescent="0.2">
      <c r="B8" s="49"/>
      <c r="C8" s="49"/>
      <c r="D8" s="49"/>
      <c r="E8" s="49"/>
      <c r="F8" s="49"/>
      <c r="G8" s="49"/>
      <c r="H8" s="49"/>
      <c r="I8" s="49"/>
      <c r="K8" s="51"/>
      <c r="L8" s="51"/>
      <c r="M8" s="51"/>
      <c r="N8" s="51"/>
      <c r="O8" s="51"/>
      <c r="P8" s="51"/>
      <c r="Q8" s="51"/>
      <c r="R8" s="51"/>
      <c r="S8" s="51"/>
    </row>
    <row r="9" spans="2:19" ht="16" customHeight="1" x14ac:dyDescent="0.2">
      <c r="B9" s="49"/>
      <c r="C9" s="49"/>
      <c r="D9" s="49"/>
      <c r="E9" s="49"/>
      <c r="F9" s="49"/>
      <c r="G9" s="49"/>
      <c r="H9" s="49"/>
      <c r="I9" s="49"/>
      <c r="K9" s="51"/>
      <c r="L9" s="51"/>
      <c r="M9" s="51"/>
      <c r="N9" s="51"/>
      <c r="O9" s="51"/>
      <c r="P9" s="51"/>
      <c r="Q9" s="51"/>
      <c r="R9" s="51"/>
      <c r="S9" s="51"/>
    </row>
    <row r="10" spans="2:19" ht="16" customHeight="1" x14ac:dyDescent="0.2">
      <c r="B10" s="49"/>
      <c r="C10" s="49"/>
      <c r="D10" s="49"/>
      <c r="E10" s="49"/>
      <c r="F10" s="49"/>
      <c r="G10" s="49"/>
      <c r="H10" s="49"/>
      <c r="I10" s="49"/>
      <c r="K10" s="51"/>
      <c r="L10" s="51"/>
      <c r="M10" s="51"/>
      <c r="N10" s="51"/>
      <c r="O10" s="51"/>
      <c r="P10" s="51"/>
      <c r="Q10" s="51"/>
      <c r="R10" s="51"/>
      <c r="S10" s="51"/>
    </row>
    <row r="11" spans="2:19" ht="16" customHeight="1" x14ac:dyDescent="0.2">
      <c r="B11" s="49"/>
      <c r="C11" s="49"/>
      <c r="D11" s="49"/>
      <c r="E11" s="49"/>
      <c r="F11" s="49"/>
      <c r="G11" s="49"/>
      <c r="H11" s="49"/>
      <c r="I11" s="49"/>
      <c r="K11" s="51"/>
      <c r="L11" s="51"/>
      <c r="M11" s="51"/>
      <c r="N11" s="51"/>
      <c r="O11" s="51"/>
      <c r="P11" s="51"/>
      <c r="Q11" s="51"/>
      <c r="R11" s="51"/>
      <c r="S11" s="51"/>
    </row>
    <row r="12" spans="2:19" ht="16" customHeight="1" x14ac:dyDescent="0.2">
      <c r="B12" s="49"/>
      <c r="C12" s="49"/>
      <c r="D12" s="49"/>
      <c r="E12" s="49"/>
      <c r="F12" s="49"/>
      <c r="G12" s="49"/>
      <c r="H12" s="49"/>
      <c r="I12" s="49"/>
      <c r="K12" s="51"/>
      <c r="L12" s="51"/>
      <c r="M12" s="51"/>
      <c r="N12" s="51"/>
      <c r="O12" s="51"/>
      <c r="P12" s="51"/>
      <c r="Q12" s="51"/>
      <c r="R12" s="51"/>
      <c r="S12" s="51"/>
    </row>
    <row r="13" spans="2:19" ht="16" customHeight="1" x14ac:dyDescent="0.2">
      <c r="B13" s="49"/>
      <c r="C13" s="49"/>
      <c r="D13" s="49"/>
      <c r="E13" s="49"/>
      <c r="F13" s="49"/>
      <c r="G13" s="49"/>
      <c r="H13" s="49"/>
      <c r="I13" s="49"/>
      <c r="K13" s="51"/>
      <c r="L13" s="51"/>
      <c r="M13" s="51"/>
      <c r="N13" s="51"/>
      <c r="O13" s="51"/>
      <c r="P13" s="51"/>
      <c r="Q13" s="51"/>
      <c r="R13" s="51"/>
      <c r="S13" s="51"/>
    </row>
    <row r="14" spans="2:19" ht="16" customHeight="1" x14ac:dyDescent="0.2">
      <c r="B14" s="49"/>
      <c r="C14" s="49"/>
      <c r="D14" s="49"/>
      <c r="E14" s="49"/>
      <c r="F14" s="49"/>
      <c r="G14" s="49"/>
      <c r="H14" s="49"/>
      <c r="I14" s="49"/>
      <c r="K14" s="51"/>
      <c r="L14" s="51"/>
      <c r="M14" s="51"/>
      <c r="N14" s="51"/>
      <c r="O14" s="51"/>
      <c r="P14" s="51"/>
      <c r="Q14" s="51"/>
      <c r="R14" s="51"/>
      <c r="S14" s="51"/>
    </row>
    <row r="15" spans="2:19" ht="16" customHeight="1" x14ac:dyDescent="0.2">
      <c r="B15" s="49"/>
      <c r="C15" s="49"/>
      <c r="D15" s="49"/>
      <c r="E15" s="49"/>
      <c r="F15" s="49"/>
      <c r="G15" s="49"/>
      <c r="H15" s="49"/>
      <c r="I15" s="49"/>
      <c r="K15" s="51"/>
      <c r="L15" s="51"/>
      <c r="M15" s="51"/>
      <c r="N15" s="51"/>
      <c r="O15" s="51"/>
      <c r="P15" s="51"/>
      <c r="Q15" s="51"/>
      <c r="R15" s="51"/>
      <c r="S15" s="51"/>
    </row>
    <row r="16" spans="2:19" ht="16" customHeight="1" x14ac:dyDescent="0.2">
      <c r="B16" s="49"/>
      <c r="C16" s="49"/>
      <c r="D16" s="49"/>
      <c r="E16" s="49"/>
      <c r="F16" s="49"/>
      <c r="G16" s="49"/>
      <c r="H16" s="49"/>
      <c r="I16" s="49"/>
      <c r="K16" s="51"/>
      <c r="L16" s="51"/>
      <c r="M16" s="51"/>
      <c r="N16" s="51"/>
      <c r="O16" s="51"/>
      <c r="P16" s="51"/>
      <c r="Q16" s="51"/>
      <c r="R16" s="51"/>
      <c r="S16" s="51"/>
    </row>
    <row r="17" spans="1:19" x14ac:dyDescent="0.2">
      <c r="K17" s="51"/>
      <c r="L17" s="51"/>
      <c r="M17" s="51"/>
      <c r="N17" s="51"/>
      <c r="O17" s="51"/>
      <c r="P17" s="51"/>
      <c r="Q17" s="51"/>
      <c r="R17" s="51"/>
      <c r="S17" s="51"/>
    </row>
    <row r="18" spans="1:19" x14ac:dyDescent="0.2">
      <c r="K18" s="51"/>
      <c r="L18" s="51"/>
      <c r="M18" s="51"/>
      <c r="N18" s="51"/>
      <c r="O18" s="51"/>
      <c r="P18" s="51"/>
      <c r="Q18" s="51"/>
      <c r="R18" s="51"/>
      <c r="S18" s="51"/>
    </row>
    <row r="19" spans="1:19" x14ac:dyDescent="0.2">
      <c r="K19" s="51"/>
      <c r="L19" s="51"/>
      <c r="M19" s="51"/>
      <c r="N19" s="51"/>
      <c r="O19" s="51"/>
      <c r="P19" s="51"/>
      <c r="Q19" s="51"/>
      <c r="R19" s="51"/>
      <c r="S19" s="51"/>
    </row>
    <row r="20" spans="1:19" x14ac:dyDescent="0.2">
      <c r="K20" s="51"/>
      <c r="L20" s="51"/>
      <c r="M20" s="51"/>
      <c r="N20" s="51"/>
      <c r="O20" s="51"/>
      <c r="P20" s="51"/>
      <c r="Q20" s="51"/>
      <c r="R20" s="51"/>
      <c r="S20" s="51"/>
    </row>
    <row r="21" spans="1:19" x14ac:dyDescent="0.2">
      <c r="K21" s="51"/>
      <c r="L21" s="51"/>
      <c r="M21" s="51"/>
      <c r="N21" s="51"/>
      <c r="O21" s="51"/>
      <c r="P21" s="51"/>
      <c r="Q21" s="51"/>
      <c r="R21" s="51"/>
      <c r="S21" s="51"/>
    </row>
    <row r="22" spans="1:19" x14ac:dyDescent="0.2">
      <c r="K22" s="51"/>
      <c r="L22" s="51"/>
      <c r="M22" s="51"/>
      <c r="N22" s="51"/>
      <c r="O22" s="51"/>
      <c r="P22" s="51"/>
      <c r="Q22" s="51"/>
      <c r="R22" s="51"/>
      <c r="S22" s="51"/>
    </row>
    <row r="23" spans="1:19" x14ac:dyDescent="0.2">
      <c r="K23" s="51"/>
      <c r="L23" s="51"/>
      <c r="M23" s="51"/>
      <c r="N23" s="51"/>
      <c r="O23" s="51"/>
      <c r="P23" s="51"/>
      <c r="Q23" s="51"/>
      <c r="R23" s="51"/>
      <c r="S23" s="51"/>
    </row>
    <row r="24" spans="1:19" x14ac:dyDescent="0.2">
      <c r="K24" s="51"/>
      <c r="L24" s="51"/>
      <c r="M24" s="51"/>
      <c r="N24" s="51"/>
      <c r="O24" s="51"/>
      <c r="P24" s="51"/>
      <c r="Q24" s="51"/>
      <c r="R24" s="51"/>
      <c r="S24" s="51"/>
    </row>
    <row r="25" spans="1:19" x14ac:dyDescent="0.2">
      <c r="K25" s="51"/>
      <c r="L25" s="51"/>
      <c r="M25" s="51"/>
      <c r="N25" s="51"/>
      <c r="O25" s="51"/>
      <c r="P25" s="51"/>
      <c r="Q25" s="51"/>
      <c r="R25" s="51"/>
      <c r="S25" s="51"/>
    </row>
    <row r="27" spans="1:19" x14ac:dyDescent="0.2">
      <c r="Q27" s="50"/>
    </row>
    <row r="28" spans="1:19" x14ac:dyDescent="0.2">
      <c r="Q28" s="50"/>
    </row>
    <row r="29" spans="1:19" ht="24" x14ac:dyDescent="0.3">
      <c r="A29" s="51"/>
      <c r="B29" s="107" t="s">
        <v>50</v>
      </c>
    </row>
    <row r="30" spans="1:19" x14ac:dyDescent="0.2">
      <c r="A30" s="51"/>
    </row>
    <row r="32" spans="1:19" x14ac:dyDescent="0.2">
      <c r="B32" s="90" t="s">
        <v>34</v>
      </c>
      <c r="C32" s="90"/>
      <c r="D32" s="58"/>
      <c r="E32" s="58"/>
      <c r="F32" s="58"/>
      <c r="G32" s="33"/>
      <c r="H32" s="33"/>
      <c r="I32" s="33"/>
    </row>
    <row r="33" spans="1:31" ht="17" thickBot="1" x14ac:dyDescent="0.25">
      <c r="B33" s="58"/>
      <c r="C33" s="58"/>
      <c r="D33" s="58"/>
      <c r="E33" s="58"/>
      <c r="F33" s="58"/>
      <c r="G33" s="33"/>
      <c r="H33" s="33"/>
      <c r="I33" s="33"/>
      <c r="Q33" s="33"/>
      <c r="R33" s="33"/>
      <c r="S33" s="33"/>
      <c r="T33" s="5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</row>
    <row r="34" spans="1:31" ht="17" thickBot="1" x14ac:dyDescent="0.25">
      <c r="B34" s="60"/>
      <c r="C34" s="54" t="s">
        <v>33</v>
      </c>
      <c r="D34" s="55" t="s">
        <v>3</v>
      </c>
      <c r="E34" s="55" t="s">
        <v>5</v>
      </c>
      <c r="F34" s="52" t="s">
        <v>40</v>
      </c>
      <c r="G34" s="52" t="s">
        <v>41</v>
      </c>
      <c r="H34" s="52"/>
      <c r="I34" s="52"/>
      <c r="K34" s="90" t="s">
        <v>35</v>
      </c>
      <c r="L34" s="90"/>
      <c r="M34" s="33"/>
      <c r="N34" s="33"/>
      <c r="O34" s="33"/>
      <c r="P34" s="33"/>
      <c r="Q34" s="33"/>
      <c r="R34" s="91" t="s">
        <v>47</v>
      </c>
      <c r="S34" s="91"/>
      <c r="T34" s="91"/>
      <c r="U34" s="91"/>
      <c r="V34" s="91"/>
      <c r="W34" s="33"/>
      <c r="X34" s="33"/>
      <c r="Y34" s="90" t="s">
        <v>39</v>
      </c>
      <c r="Z34" s="90"/>
      <c r="AA34" s="90"/>
      <c r="AB34" s="90"/>
      <c r="AC34" s="33"/>
      <c r="AD34" s="33"/>
      <c r="AE34" s="33"/>
    </row>
    <row r="35" spans="1:31" ht="17" thickBot="1" x14ac:dyDescent="0.25">
      <c r="B35" s="54" t="s">
        <v>33</v>
      </c>
      <c r="C35" s="56">
        <v>1</v>
      </c>
      <c r="D35" s="56">
        <v>0.5</v>
      </c>
      <c r="E35" s="56">
        <v>5</v>
      </c>
      <c r="F35" s="33">
        <f>SUM(C35:E35)</f>
        <v>6.5</v>
      </c>
      <c r="G35" s="33">
        <f>F35/$F$38</f>
        <v>0.46318399806175309</v>
      </c>
      <c r="H35" s="33"/>
      <c r="I35" s="33"/>
      <c r="Q35" s="33"/>
      <c r="R35" s="58"/>
      <c r="S35" s="58"/>
      <c r="T35" s="58"/>
      <c r="U35" s="58"/>
      <c r="V35" s="33"/>
      <c r="W35" s="33"/>
      <c r="X35" s="33"/>
      <c r="Y35" s="58"/>
      <c r="Z35" s="58"/>
      <c r="AA35" s="58"/>
      <c r="AB35" s="58"/>
      <c r="AC35" s="33"/>
      <c r="AD35" s="33"/>
      <c r="AE35" s="33"/>
    </row>
    <row r="36" spans="1:31" ht="17" thickBot="1" x14ac:dyDescent="0.25">
      <c r="B36" s="57" t="s">
        <v>3</v>
      </c>
      <c r="C36" s="56">
        <v>2</v>
      </c>
      <c r="D36" s="56">
        <v>1</v>
      </c>
      <c r="E36" s="56">
        <v>3</v>
      </c>
      <c r="F36" s="33">
        <f>SUM(C36:E36)</f>
        <v>6</v>
      </c>
      <c r="G36" s="33">
        <f>F36/$F$38</f>
        <v>0.42755445974931056</v>
      </c>
      <c r="H36" s="33"/>
      <c r="I36" s="33"/>
      <c r="K36" s="58"/>
      <c r="L36" s="54" t="s">
        <v>36</v>
      </c>
      <c r="M36" s="55" t="s">
        <v>37</v>
      </c>
      <c r="N36" s="55" t="s">
        <v>38</v>
      </c>
      <c r="O36" s="59" t="s">
        <v>40</v>
      </c>
      <c r="P36" s="69" t="s">
        <v>41</v>
      </c>
      <c r="Q36" s="33"/>
      <c r="R36" s="58"/>
      <c r="S36" s="54" t="s">
        <v>36</v>
      </c>
      <c r="T36" s="55" t="s">
        <v>37</v>
      </c>
      <c r="U36" s="55" t="s">
        <v>38</v>
      </c>
      <c r="V36" s="59" t="s">
        <v>40</v>
      </c>
      <c r="W36" s="52" t="s">
        <v>41</v>
      </c>
      <c r="X36" s="33"/>
      <c r="Y36" s="58"/>
      <c r="Z36" s="54" t="s">
        <v>36</v>
      </c>
      <c r="AA36" s="55" t="s">
        <v>37</v>
      </c>
      <c r="AB36" s="55" t="s">
        <v>38</v>
      </c>
      <c r="AC36" s="59" t="s">
        <v>40</v>
      </c>
      <c r="AD36" s="52" t="s">
        <v>41</v>
      </c>
      <c r="AE36" s="33"/>
    </row>
    <row r="37" spans="1:31" ht="17" thickBot="1" x14ac:dyDescent="0.25">
      <c r="A37" s="51"/>
      <c r="B37" s="57" t="s">
        <v>5</v>
      </c>
      <c r="C37" s="56">
        <v>0.2</v>
      </c>
      <c r="D37" s="56">
        <v>0.33329999999999999</v>
      </c>
      <c r="E37" s="56">
        <v>1</v>
      </c>
      <c r="F37" s="33">
        <f>SUM(C37:E37)</f>
        <v>1.5333000000000001</v>
      </c>
      <c r="G37" s="33">
        <f>F37/$F$38</f>
        <v>0.10926154218893631</v>
      </c>
      <c r="H37" s="33"/>
      <c r="I37" s="33"/>
      <c r="K37" s="54" t="s">
        <v>36</v>
      </c>
      <c r="L37" s="56">
        <v>1</v>
      </c>
      <c r="M37" s="56">
        <v>0.25</v>
      </c>
      <c r="N37" s="56">
        <v>4</v>
      </c>
      <c r="O37" s="33">
        <f>SUM(L37:N37)</f>
        <v>5.25</v>
      </c>
      <c r="P37" s="64">
        <f>O37/$O$40</f>
        <v>0.375</v>
      </c>
      <c r="Q37" s="33"/>
      <c r="R37" s="54" t="s">
        <v>36</v>
      </c>
      <c r="S37" s="56">
        <v>1</v>
      </c>
      <c r="T37" s="56">
        <v>0.25</v>
      </c>
      <c r="U37" s="56">
        <v>0.16669999999999999</v>
      </c>
      <c r="V37" s="33">
        <f>SUM(S37:U37)</f>
        <v>1.4167000000000001</v>
      </c>
      <c r="W37" s="64">
        <f>V37/$V$40</f>
        <v>8.4580619354376496E-2</v>
      </c>
      <c r="X37" s="33"/>
      <c r="Y37" s="54" t="s">
        <v>36</v>
      </c>
      <c r="Z37" s="56">
        <v>1</v>
      </c>
      <c r="AA37" s="56">
        <v>4</v>
      </c>
      <c r="AB37" s="56">
        <v>3</v>
      </c>
      <c r="AC37" s="33">
        <f>SUM(Z37:AB37)</f>
        <v>8</v>
      </c>
      <c r="AD37" s="64">
        <f>AC37/$AC$40</f>
        <v>0.57500179688061526</v>
      </c>
      <c r="AE37" s="33"/>
    </row>
    <row r="38" spans="1:31" ht="17" thickBot="1" x14ac:dyDescent="0.25">
      <c r="A38" s="51"/>
      <c r="B38" s="33"/>
      <c r="C38" s="33"/>
      <c r="D38" s="33"/>
      <c r="E38" s="33"/>
      <c r="F38" s="33">
        <f>SUM(F35:F37)</f>
        <v>14.033300000000001</v>
      </c>
      <c r="G38" s="33">
        <f>F38/$F$38</f>
        <v>1</v>
      </c>
      <c r="H38" s="33"/>
      <c r="I38" s="33"/>
      <c r="K38" s="57" t="s">
        <v>37</v>
      </c>
      <c r="L38" s="56">
        <v>4</v>
      </c>
      <c r="M38" s="56">
        <v>1</v>
      </c>
      <c r="N38" s="56">
        <v>2</v>
      </c>
      <c r="O38" s="33">
        <f>SUM(L38:N38)</f>
        <v>7</v>
      </c>
      <c r="P38" s="64">
        <f>O38/$O$40</f>
        <v>0.5</v>
      </c>
      <c r="Q38" s="33"/>
      <c r="R38" s="57" t="s">
        <v>37</v>
      </c>
      <c r="S38" s="56">
        <v>4</v>
      </c>
      <c r="T38" s="56">
        <v>1</v>
      </c>
      <c r="U38" s="56">
        <v>0.33300000000000002</v>
      </c>
      <c r="V38" s="33">
        <f>SUM(S38:U38)</f>
        <v>5.3330000000000002</v>
      </c>
      <c r="W38" s="64">
        <f>V38/$V$40</f>
        <v>0.31839376227633925</v>
      </c>
      <c r="X38" s="33"/>
      <c r="Y38" s="57" t="s">
        <v>37</v>
      </c>
      <c r="Z38" s="56">
        <v>0.25</v>
      </c>
      <c r="AA38" s="56">
        <v>1</v>
      </c>
      <c r="AB38" s="56">
        <v>0.33300000000000002</v>
      </c>
      <c r="AC38" s="33">
        <f>SUM(Z38:AB38)</f>
        <v>1.583</v>
      </c>
      <c r="AD38" s="64">
        <f>AC38/$AC$40</f>
        <v>0.11377848055775173</v>
      </c>
      <c r="AE38" s="33"/>
    </row>
    <row r="39" spans="1:31" ht="17" thickBot="1" x14ac:dyDescent="0.25">
      <c r="A39" s="51"/>
      <c r="B39" s="33"/>
      <c r="C39" s="33"/>
      <c r="D39" s="33"/>
      <c r="E39" s="33"/>
      <c r="F39" s="33"/>
      <c r="G39" s="33"/>
      <c r="H39" s="33"/>
      <c r="I39" s="33"/>
      <c r="K39" s="57" t="s">
        <v>38</v>
      </c>
      <c r="L39" s="56">
        <v>0.25</v>
      </c>
      <c r="M39" s="56">
        <v>0.5</v>
      </c>
      <c r="N39" s="56">
        <v>1</v>
      </c>
      <c r="O39" s="33">
        <f>SUM(L39:N39)</f>
        <v>1.75</v>
      </c>
      <c r="P39" s="64">
        <f>O39/$O$40</f>
        <v>0.125</v>
      </c>
      <c r="Q39" s="33"/>
      <c r="R39" s="57" t="s">
        <v>38</v>
      </c>
      <c r="S39" s="56">
        <v>6</v>
      </c>
      <c r="T39" s="56">
        <v>3</v>
      </c>
      <c r="U39" s="56">
        <v>1</v>
      </c>
      <c r="V39" s="33">
        <f>SUM(S39:U39)</f>
        <v>10</v>
      </c>
      <c r="W39" s="64">
        <f>V39/$V$40</f>
        <v>0.59702561836928425</v>
      </c>
      <c r="X39" s="33"/>
      <c r="Y39" s="57" t="s">
        <v>38</v>
      </c>
      <c r="Z39" s="56">
        <v>0.33</v>
      </c>
      <c r="AA39" s="56">
        <v>3</v>
      </c>
      <c r="AB39" s="56">
        <v>1</v>
      </c>
      <c r="AC39" s="33">
        <f>SUM(Z39:AB39)</f>
        <v>4.33</v>
      </c>
      <c r="AD39" s="64">
        <f>AC39/$AC$40</f>
        <v>0.31121972256163299</v>
      </c>
      <c r="AE39" s="33"/>
    </row>
    <row r="40" spans="1:31" ht="17" thickBot="1" x14ac:dyDescent="0.25">
      <c r="B40" s="60"/>
      <c r="C40" s="54" t="s">
        <v>33</v>
      </c>
      <c r="D40" s="55" t="s">
        <v>3</v>
      </c>
      <c r="E40" s="55" t="s">
        <v>5</v>
      </c>
      <c r="F40" s="52" t="s">
        <v>40</v>
      </c>
      <c r="G40" s="52" t="s">
        <v>41</v>
      </c>
      <c r="H40" s="52" t="s">
        <v>42</v>
      </c>
      <c r="I40" s="52" t="s">
        <v>43</v>
      </c>
      <c r="J40" s="33"/>
      <c r="K40" s="33"/>
      <c r="L40" s="33"/>
      <c r="M40" s="33"/>
      <c r="N40" s="33"/>
      <c r="O40" s="33">
        <f>SUM(O37:O39)</f>
        <v>14</v>
      </c>
      <c r="P40" s="33">
        <f>SUM(P37:P39)</f>
        <v>1</v>
      </c>
      <c r="Q40" s="33"/>
      <c r="R40" s="33"/>
      <c r="S40" s="33"/>
      <c r="T40" s="33"/>
      <c r="U40" s="33"/>
      <c r="V40" s="33">
        <f>SUM(V37:V39)</f>
        <v>16.749700000000001</v>
      </c>
      <c r="W40" s="33">
        <f>SUM(W37:W39)</f>
        <v>1</v>
      </c>
      <c r="X40" s="33"/>
      <c r="Y40" s="33"/>
      <c r="Z40" s="33"/>
      <c r="AA40" s="33"/>
      <c r="AB40" s="33"/>
      <c r="AC40" s="33">
        <f>SUM(AC37:AC39)</f>
        <v>13.913</v>
      </c>
      <c r="AD40" s="33">
        <f>SUM(AD37:AD39)</f>
        <v>1</v>
      </c>
      <c r="AE40" s="33"/>
    </row>
    <row r="41" spans="1:31" ht="17" thickBot="1" x14ac:dyDescent="0.25">
      <c r="B41" s="54" t="s">
        <v>33</v>
      </c>
      <c r="C41" s="56">
        <f t="array" ref="C41:E43">MMULT(C35:E37,C35:E37)</f>
        <v>3</v>
      </c>
      <c r="D41" s="56">
        <v>2.6665000000000001</v>
      </c>
      <c r="E41" s="56">
        <v>11.5</v>
      </c>
      <c r="F41" s="33">
        <f>SUM(C41:E41)</f>
        <v>17.166499999999999</v>
      </c>
      <c r="G41" s="33">
        <f>F41/$F$44</f>
        <v>0.37646246121119747</v>
      </c>
      <c r="H41" s="33">
        <f>RANK(G41,$G$41:$G$43)</f>
        <v>2</v>
      </c>
      <c r="I41" s="33" t="str">
        <f>IF(ABS(G35-G41)&lt;=0.01, "YES","NO")</f>
        <v>NO</v>
      </c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</row>
    <row r="42" spans="1:31" ht="17" thickBot="1" x14ac:dyDescent="0.25">
      <c r="B42" s="57" t="s">
        <v>3</v>
      </c>
      <c r="C42" s="56">
        <v>4.5999999999999996</v>
      </c>
      <c r="D42" s="56">
        <v>2.9999000000000002</v>
      </c>
      <c r="E42" s="56">
        <v>16</v>
      </c>
      <c r="F42" s="33">
        <f>SUM(C42:E42)</f>
        <v>23.599899999999998</v>
      </c>
      <c r="G42" s="33">
        <f>F42/$F$44</f>
        <v>0.51754734152786763</v>
      </c>
      <c r="H42" s="33">
        <f>RANK(G42,$G$41:$G$43)</f>
        <v>1</v>
      </c>
      <c r="I42" s="33" t="str">
        <f>IF(ABS(G36-G42)&lt;=0.01, "YES","NO")</f>
        <v>NO</v>
      </c>
      <c r="M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</row>
    <row r="43" spans="1:31" ht="17" thickBot="1" x14ac:dyDescent="0.25">
      <c r="B43" s="57" t="s">
        <v>5</v>
      </c>
      <c r="C43" s="56">
        <v>1.0666</v>
      </c>
      <c r="D43" s="56">
        <v>0.76659999999999995</v>
      </c>
      <c r="E43" s="56">
        <v>2.9999000000000002</v>
      </c>
      <c r="F43" s="33">
        <f>SUM(C43:E43)</f>
        <v>4.8331</v>
      </c>
      <c r="G43" s="33">
        <f>F43/$F$44</f>
        <v>0.10599019726093488</v>
      </c>
      <c r="H43" s="33">
        <f>RANK(G43,$G$41:$G$43)</f>
        <v>3</v>
      </c>
      <c r="I43" s="33" t="str">
        <f>IF(ABS(G37-G43)&lt;=0.01, "YES","NO")</f>
        <v>YES</v>
      </c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</row>
    <row r="44" spans="1:31" x14ac:dyDescent="0.2">
      <c r="B44" s="33"/>
      <c r="C44" s="33"/>
      <c r="D44" s="33"/>
      <c r="E44" s="33"/>
      <c r="F44" s="33">
        <f>SUM(F41:F43)</f>
        <v>45.599499999999999</v>
      </c>
      <c r="G44" s="33">
        <f>F44/$F$44</f>
        <v>1</v>
      </c>
      <c r="H44" s="33"/>
      <c r="I44" s="33"/>
      <c r="T44" s="33"/>
    </row>
    <row r="45" spans="1:31" ht="17" thickBot="1" x14ac:dyDescent="0.25">
      <c r="B45" s="33"/>
      <c r="C45" s="33"/>
      <c r="D45" s="33"/>
      <c r="E45" s="33"/>
      <c r="F45" s="33"/>
      <c r="G45" s="33"/>
      <c r="H45" s="33"/>
      <c r="I45" s="33"/>
    </row>
    <row r="46" spans="1:31" ht="17" thickBot="1" x14ac:dyDescent="0.25">
      <c r="B46" s="60"/>
      <c r="C46" s="54" t="s">
        <v>33</v>
      </c>
      <c r="D46" s="55" t="s">
        <v>3</v>
      </c>
      <c r="E46" s="55" t="s">
        <v>5</v>
      </c>
      <c r="F46" s="52" t="s">
        <v>40</v>
      </c>
      <c r="G46" s="52" t="s">
        <v>41</v>
      </c>
      <c r="H46" s="52" t="s">
        <v>42</v>
      </c>
      <c r="I46" s="52" t="s">
        <v>43</v>
      </c>
    </row>
    <row r="47" spans="1:31" ht="17" thickBot="1" x14ac:dyDescent="0.25">
      <c r="B47" s="54" t="s">
        <v>33</v>
      </c>
      <c r="C47" s="56">
        <f t="array" ref="C47:E49">MMULT(C41:E43,C41:E43)</f>
        <v>33.531800000000004</v>
      </c>
      <c r="D47" s="56">
        <v>24.814633350000001</v>
      </c>
      <c r="E47" s="56">
        <v>111.66285000000001</v>
      </c>
      <c r="F47" s="33">
        <f>SUM(C47:E47)</f>
        <v>170.00928335</v>
      </c>
      <c r="G47" s="33">
        <f>F47/$F$50</f>
        <v>0.3794829641228582</v>
      </c>
      <c r="H47" s="33">
        <f>RANK(G47,$G$47:$G$49)</f>
        <v>2</v>
      </c>
      <c r="I47" s="33" t="str">
        <f>IF(ABS(G41-G47)&lt;=0.01, "YES","NO")</f>
        <v>YES</v>
      </c>
    </row>
    <row r="48" spans="1:31" ht="17" thickBot="1" x14ac:dyDescent="0.25">
      <c r="B48" s="57" t="s">
        <v>3</v>
      </c>
      <c r="C48" s="56">
        <v>44.665139999999994</v>
      </c>
      <c r="D48" s="56">
        <v>33.530900010000003</v>
      </c>
      <c r="E48" s="56">
        <v>148.89680000000001</v>
      </c>
      <c r="F48" s="33">
        <f>SUM(C48:E48)</f>
        <v>227.09284001</v>
      </c>
      <c r="G48" s="33">
        <f>F48/$F$50</f>
        <v>0.50690093129007241</v>
      </c>
      <c r="H48" s="33">
        <f>RANK(G48,$G$47:$G$49)</f>
        <v>1</v>
      </c>
      <c r="I48" s="33" t="str">
        <f>IF(ABS(G42-G48)&lt;=0.01, "YES","NO")</f>
        <v>NO</v>
      </c>
    </row>
    <row r="49" spans="2:14" ht="17" thickBot="1" x14ac:dyDescent="0.25">
      <c r="B49" s="57" t="s">
        <v>5</v>
      </c>
      <c r="C49" s="56">
        <v>9.9258533399999997</v>
      </c>
      <c r="D49" s="56">
        <v>7.4435355799999998</v>
      </c>
      <c r="E49" s="56">
        <v>33.530900010000003</v>
      </c>
      <c r="F49" s="33">
        <f>SUM(C49:E49)</f>
        <v>50.900288930000002</v>
      </c>
      <c r="G49" s="33">
        <f>F49/$F$50</f>
        <v>0.11361610458706935</v>
      </c>
      <c r="H49" s="33">
        <f>RANK(G49,$G$47:$G$49)</f>
        <v>3</v>
      </c>
      <c r="I49" s="33" t="str">
        <f>IF(ABS(G43-G49)&lt;=0.01, "YES","NO")</f>
        <v>YES</v>
      </c>
      <c r="M49" s="33"/>
    </row>
    <row r="50" spans="2:14" x14ac:dyDescent="0.2">
      <c r="B50" s="33"/>
      <c r="C50" s="33"/>
      <c r="D50" s="33"/>
      <c r="E50" s="33"/>
      <c r="F50" s="33">
        <f>SUM(F47:F49)</f>
        <v>448.00241229</v>
      </c>
      <c r="G50" s="33">
        <f>F50/$F$50</f>
        <v>1</v>
      </c>
      <c r="H50" s="33"/>
      <c r="I50" s="33"/>
      <c r="M50" s="33"/>
    </row>
    <row r="51" spans="2:14" ht="17" thickBot="1" x14ac:dyDescent="0.25">
      <c r="B51" s="33"/>
      <c r="C51" s="33"/>
      <c r="D51" s="33"/>
      <c r="E51" s="33"/>
      <c r="F51" s="33"/>
      <c r="G51" s="33"/>
      <c r="H51" s="33"/>
      <c r="I51" s="33"/>
      <c r="M51" s="33"/>
    </row>
    <row r="52" spans="2:14" ht="17" thickBot="1" x14ac:dyDescent="0.25">
      <c r="B52" s="60"/>
      <c r="C52" s="54" t="s">
        <v>33</v>
      </c>
      <c r="D52" s="55" t="s">
        <v>3</v>
      </c>
      <c r="E52" s="55" t="s">
        <v>5</v>
      </c>
      <c r="F52" s="52" t="s">
        <v>40</v>
      </c>
      <c r="G52" s="52" t="s">
        <v>41</v>
      </c>
      <c r="H52" s="52" t="s">
        <v>42</v>
      </c>
      <c r="I52" s="52" t="s">
        <v>43</v>
      </c>
      <c r="M52" s="33"/>
    </row>
    <row r="53" spans="2:14" ht="17" thickBot="1" x14ac:dyDescent="0.25">
      <c r="B53" s="54" t="s">
        <v>33</v>
      </c>
      <c r="C53" s="56">
        <f t="array" ref="C53:E55">MMULT(C47:E49,C47:E49)</f>
        <v>3341.079756492838</v>
      </c>
      <c r="D53" s="56">
        <v>2495.3027091483946</v>
      </c>
      <c r="E53" s="56">
        <v>11183.231710799912</v>
      </c>
      <c r="F53" s="33">
        <f>SUM(C53:E53)</f>
        <v>17019.614176441144</v>
      </c>
      <c r="G53" s="64">
        <f>F53/$F$56</f>
        <v>0.3791301878701917</v>
      </c>
      <c r="H53" s="33">
        <f>RANK(G53,$G$53:$G$55)</f>
        <v>2</v>
      </c>
      <c r="I53" s="33" t="str">
        <f>IF(ABS(G47-G53)&lt;=0.01, "YES","NO")</f>
        <v>YES</v>
      </c>
      <c r="M53" s="62"/>
    </row>
    <row r="54" spans="2:14" ht="17" thickBot="1" x14ac:dyDescent="0.25">
      <c r="B54" s="57" t="s">
        <v>3</v>
      </c>
      <c r="C54" s="56">
        <v>4473.2926843199639</v>
      </c>
      <c r="D54" s="56">
        <v>3340.988956655181</v>
      </c>
      <c r="E54" s="56">
        <v>14972.724253266937</v>
      </c>
      <c r="F54" s="33">
        <f>SUM(C54:E54)</f>
        <v>22787.00589424208</v>
      </c>
      <c r="G54" s="64">
        <f>F54/$F$56</f>
        <v>0.50760503358776243</v>
      </c>
      <c r="H54" s="33">
        <f>RANK(G54,$G$53:$G$55)</f>
        <v>1</v>
      </c>
      <c r="I54" s="33" t="str">
        <f>IF(ABS(G48-G54)&lt;=0.01, "YES","NO")</f>
        <v>YES</v>
      </c>
      <c r="M54" s="33"/>
    </row>
    <row r="55" spans="2:14" ht="17" thickBot="1" x14ac:dyDescent="0.25">
      <c r="B55" s="57" t="s">
        <v>5</v>
      </c>
      <c r="C55" s="56">
        <v>998.12108365935774</v>
      </c>
      <c r="D55" s="56">
        <v>745.48330582568758</v>
      </c>
      <c r="E55" s="56">
        <v>3340.9889566551815</v>
      </c>
      <c r="F55" s="33">
        <f>SUM(C55:E55)</f>
        <v>5084.5933461402274</v>
      </c>
      <c r="G55" s="64">
        <f>F55/$F$56</f>
        <v>0.11326477854204589</v>
      </c>
      <c r="H55" s="33">
        <f>RANK(G55,$G$53:$G$55)</f>
        <v>3</v>
      </c>
      <c r="I55" s="33" t="str">
        <f>IF(ABS(G49-G55)&lt;=0.01, "YES","NO")</f>
        <v>YES</v>
      </c>
      <c r="M55" s="62"/>
    </row>
    <row r="56" spans="2:14" x14ac:dyDescent="0.2">
      <c r="B56" s="33"/>
      <c r="C56" s="33"/>
      <c r="D56" s="33"/>
      <c r="E56" s="33"/>
      <c r="F56" s="33">
        <f>SUM(F53:F55)</f>
        <v>44891.213416823448</v>
      </c>
      <c r="G56" s="33">
        <f>SUM(G53:G55)</f>
        <v>1</v>
      </c>
      <c r="H56" s="33"/>
      <c r="I56" s="33"/>
      <c r="M56" s="33"/>
    </row>
    <row r="57" spans="2:14" x14ac:dyDescent="0.2">
      <c r="B57" s="33"/>
      <c r="C57" s="33"/>
      <c r="D57" s="33"/>
      <c r="E57" s="33"/>
      <c r="F57" s="33"/>
      <c r="G57" s="33"/>
      <c r="H57" s="33"/>
      <c r="I57" s="33"/>
      <c r="M57" s="33"/>
    </row>
    <row r="58" spans="2:14" ht="17" thickBot="1" x14ac:dyDescent="0.25">
      <c r="B58" s="94" t="s">
        <v>44</v>
      </c>
      <c r="C58" s="94"/>
      <c r="D58" s="94"/>
      <c r="E58" s="94"/>
      <c r="F58" s="94"/>
      <c r="G58" s="94"/>
      <c r="H58" s="94"/>
      <c r="I58" s="94"/>
      <c r="M58" s="33"/>
    </row>
    <row r="59" spans="2:14" ht="17" thickBot="1" x14ac:dyDescent="0.25">
      <c r="D59" s="54" t="s">
        <v>33</v>
      </c>
      <c r="E59" s="33">
        <f>G53</f>
        <v>0.3791301878701917</v>
      </c>
      <c r="G59" s="33"/>
      <c r="H59" s="33"/>
      <c r="I59" s="33"/>
      <c r="M59" s="33"/>
    </row>
    <row r="60" spans="2:14" ht="17" thickBot="1" x14ac:dyDescent="0.25">
      <c r="D60" s="57" t="s">
        <v>3</v>
      </c>
      <c r="E60" s="33">
        <f>G54</f>
        <v>0.50760503358776243</v>
      </c>
      <c r="G60" s="33"/>
      <c r="H60" s="33"/>
      <c r="I60" s="33"/>
      <c r="M60" s="33"/>
    </row>
    <row r="61" spans="2:14" ht="17" thickBot="1" x14ac:dyDescent="0.25">
      <c r="D61" s="57" t="s">
        <v>5</v>
      </c>
      <c r="E61" s="33">
        <f>G55</f>
        <v>0.11326477854204589</v>
      </c>
      <c r="G61" s="33"/>
      <c r="H61" s="33"/>
      <c r="I61" s="33"/>
      <c r="M61" s="33"/>
    </row>
    <row r="62" spans="2:14" x14ac:dyDescent="0.2">
      <c r="D62" s="33"/>
      <c r="E62" s="33"/>
      <c r="F62" s="33"/>
      <c r="G62" s="33"/>
      <c r="H62" s="33"/>
      <c r="I62" s="33"/>
      <c r="M62" s="33"/>
    </row>
    <row r="63" spans="2:14" x14ac:dyDescent="0.2">
      <c r="B63" s="94" t="s">
        <v>45</v>
      </c>
      <c r="C63" s="94"/>
      <c r="D63" s="94"/>
      <c r="E63" s="94"/>
      <c r="F63" s="94"/>
      <c r="G63" s="94"/>
      <c r="H63" s="94"/>
      <c r="I63" s="94"/>
      <c r="M63" s="33"/>
    </row>
    <row r="64" spans="2:14" ht="17" thickBot="1" x14ac:dyDescent="0.25">
      <c r="B64" s="92" t="s">
        <v>33</v>
      </c>
      <c r="C64" s="92"/>
      <c r="D64" s="33"/>
      <c r="E64" s="93" t="s">
        <v>3</v>
      </c>
      <c r="F64" s="93"/>
      <c r="G64" s="33"/>
      <c r="H64" s="93" t="s">
        <v>5</v>
      </c>
      <c r="I64" s="93"/>
      <c r="M64" s="33"/>
      <c r="N64" s="33"/>
    </row>
    <row r="65" spans="2:14" ht="17" thickBot="1" x14ac:dyDescent="0.25">
      <c r="B65" s="54" t="s">
        <v>36</v>
      </c>
      <c r="C65" s="33">
        <f>P37</f>
        <v>0.375</v>
      </c>
      <c r="D65" s="33"/>
      <c r="E65" s="54" t="s">
        <v>36</v>
      </c>
      <c r="F65" s="33">
        <f>W37</f>
        <v>8.4580619354376496E-2</v>
      </c>
      <c r="G65" s="33"/>
      <c r="H65" s="54" t="s">
        <v>36</v>
      </c>
      <c r="I65" s="33">
        <f>AD37</f>
        <v>0.57500179688061526</v>
      </c>
      <c r="M65" s="33"/>
      <c r="N65" s="33"/>
    </row>
    <row r="66" spans="2:14" ht="17" thickBot="1" x14ac:dyDescent="0.25">
      <c r="B66" s="57" t="s">
        <v>37</v>
      </c>
      <c r="C66" s="33">
        <f>P38</f>
        <v>0.5</v>
      </c>
      <c r="D66" s="33"/>
      <c r="E66" s="57" t="s">
        <v>37</v>
      </c>
      <c r="F66" s="33">
        <f>W38</f>
        <v>0.31839376227633925</v>
      </c>
      <c r="G66" s="33"/>
      <c r="H66" s="57" t="s">
        <v>37</v>
      </c>
      <c r="I66" s="33">
        <f>AD38</f>
        <v>0.11377848055775173</v>
      </c>
      <c r="M66" s="33"/>
      <c r="N66" s="33"/>
    </row>
    <row r="67" spans="2:14" ht="17" thickBot="1" x14ac:dyDescent="0.25">
      <c r="B67" s="57" t="s">
        <v>38</v>
      </c>
      <c r="C67" s="33">
        <f>P39</f>
        <v>0.125</v>
      </c>
      <c r="D67" s="33"/>
      <c r="E67" s="57" t="s">
        <v>38</v>
      </c>
      <c r="F67" s="33">
        <f>W39</f>
        <v>0.59702561836928425</v>
      </c>
      <c r="G67" s="33"/>
      <c r="H67" s="57" t="s">
        <v>38</v>
      </c>
      <c r="I67" s="33">
        <f>AD39</f>
        <v>0.31121972256163299</v>
      </c>
      <c r="M67" s="33"/>
      <c r="N67" s="33"/>
    </row>
    <row r="68" spans="2:14" x14ac:dyDescent="0.2">
      <c r="B68" s="63"/>
      <c r="C68" s="33"/>
      <c r="D68" s="33"/>
      <c r="E68" s="63"/>
      <c r="F68" s="33"/>
      <c r="G68" s="33"/>
      <c r="H68" s="33"/>
      <c r="I68" s="33"/>
      <c r="M68" s="33"/>
      <c r="N68" s="33"/>
    </row>
    <row r="69" spans="2:14" ht="17" thickBot="1" x14ac:dyDescent="0.25">
      <c r="B69" s="33"/>
      <c r="C69" s="33"/>
      <c r="D69" s="33"/>
      <c r="E69" s="33"/>
      <c r="F69" s="33"/>
      <c r="G69" s="33"/>
      <c r="H69" s="33"/>
      <c r="I69" s="33"/>
      <c r="M69" s="33"/>
      <c r="N69" s="33"/>
    </row>
    <row r="70" spans="2:14" ht="17" thickBot="1" x14ac:dyDescent="0.25">
      <c r="B70" s="54"/>
      <c r="C70" s="61" t="s">
        <v>33</v>
      </c>
      <c r="D70" s="65" t="s">
        <v>3</v>
      </c>
      <c r="E70" s="65" t="s">
        <v>5</v>
      </c>
      <c r="F70" s="54" t="s">
        <v>46</v>
      </c>
      <c r="G70" s="59" t="s">
        <v>57</v>
      </c>
      <c r="H70" s="33"/>
      <c r="I70" s="33"/>
      <c r="M70" s="33"/>
      <c r="N70" s="33"/>
    </row>
    <row r="71" spans="2:14" ht="17" thickBot="1" x14ac:dyDescent="0.25">
      <c r="B71" s="57" t="s">
        <v>36</v>
      </c>
      <c r="C71" s="56">
        <f>C65</f>
        <v>0.375</v>
      </c>
      <c r="D71" s="56">
        <f>F65</f>
        <v>8.4580619354376496E-2</v>
      </c>
      <c r="E71" s="56">
        <f>I65</f>
        <v>0.57500179688061526</v>
      </c>
      <c r="F71" s="57">
        <f>MMULT(C71:E71,$E$59:$E$61)</f>
        <v>0.25023481976453527</v>
      </c>
      <c r="G71" s="33">
        <f>RANK(F71,$F$71:$F$73)</f>
        <v>3</v>
      </c>
      <c r="H71" s="33"/>
      <c r="I71" s="33"/>
      <c r="M71" s="33"/>
      <c r="N71" s="33"/>
    </row>
    <row r="72" spans="2:14" ht="17" thickBot="1" x14ac:dyDescent="0.25">
      <c r="B72" s="57" t="s">
        <v>37</v>
      </c>
      <c r="C72" s="56">
        <f>C66</f>
        <v>0.5</v>
      </c>
      <c r="D72" s="56">
        <f>F66</f>
        <v>0.31839376227633925</v>
      </c>
      <c r="E72" s="56">
        <f>I66</f>
        <v>0.11377848055775173</v>
      </c>
      <c r="F72" s="57">
        <f>MMULT(C72:E72,$E$59:$E$61)</f>
        <v>0.3640704647327353</v>
      </c>
      <c r="G72" s="33">
        <f>RANK(F72,$F$71:$F$73)</f>
        <v>2</v>
      </c>
      <c r="H72" s="33"/>
      <c r="I72" s="33"/>
      <c r="M72" s="33"/>
      <c r="N72" s="33"/>
    </row>
    <row r="73" spans="2:14" ht="17" thickBot="1" x14ac:dyDescent="0.25">
      <c r="B73" s="109" t="s">
        <v>38</v>
      </c>
      <c r="C73" s="110">
        <f>C67</f>
        <v>0.125</v>
      </c>
      <c r="D73" s="110">
        <f>F67</f>
        <v>0.59702561836928425</v>
      </c>
      <c r="E73" s="110">
        <f>I67</f>
        <v>0.31121972256163299</v>
      </c>
      <c r="F73" s="66">
        <f>MMULT(C73:E73,$E$59:$E$61)</f>
        <v>0.38569471550272943</v>
      </c>
      <c r="G73" s="33">
        <f>RANK(F73,$F$71:$F$73)</f>
        <v>1</v>
      </c>
      <c r="H73" s="33"/>
      <c r="I73" s="33"/>
      <c r="M73" s="33"/>
      <c r="N73" s="33"/>
    </row>
    <row r="74" spans="2:14" x14ac:dyDescent="0.2">
      <c r="M74" s="33"/>
      <c r="N74" s="33"/>
    </row>
    <row r="75" spans="2:14" x14ac:dyDescent="0.2">
      <c r="I75" s="89"/>
      <c r="J75" s="89"/>
      <c r="M75" s="33"/>
      <c r="N75" s="33"/>
    </row>
    <row r="76" spans="2:14" ht="24" x14ac:dyDescent="0.2">
      <c r="B76" s="108" t="s">
        <v>51</v>
      </c>
      <c r="I76" s="89"/>
      <c r="J76" s="89"/>
      <c r="M76" s="33"/>
      <c r="N76" s="33"/>
    </row>
    <row r="77" spans="2:14" ht="17" thickBot="1" x14ac:dyDescent="0.25">
      <c r="I77" s="89"/>
      <c r="J77" s="89"/>
      <c r="M77" s="33"/>
      <c r="N77" s="33"/>
    </row>
    <row r="78" spans="2:14" ht="17" thickBot="1" x14ac:dyDescent="0.25">
      <c r="B78" s="60"/>
      <c r="C78" s="54" t="s">
        <v>33</v>
      </c>
      <c r="D78" s="55" t="s">
        <v>3</v>
      </c>
      <c r="E78" s="55" t="s">
        <v>5</v>
      </c>
      <c r="F78" s="67" t="s">
        <v>53</v>
      </c>
      <c r="G78" s="67" t="s">
        <v>52</v>
      </c>
      <c r="H78" s="67" t="s">
        <v>55</v>
      </c>
      <c r="I78" s="59" t="s">
        <v>56</v>
      </c>
      <c r="J78" s="67" t="s">
        <v>54</v>
      </c>
      <c r="M78" s="33"/>
      <c r="N78" s="33"/>
    </row>
    <row r="79" spans="2:14" ht="17" thickBot="1" x14ac:dyDescent="0.25">
      <c r="B79" s="54" t="s">
        <v>33</v>
      </c>
      <c r="C79" s="56">
        <v>1</v>
      </c>
      <c r="D79" s="56">
        <v>0.5</v>
      </c>
      <c r="E79" s="56">
        <v>5</v>
      </c>
      <c r="F79" s="68">
        <f>G53</f>
        <v>0.3791301878701917</v>
      </c>
      <c r="G79" s="68">
        <f>MMULT(C79:E79,$F$79:$F$81)</f>
        <v>1.1992565973743023</v>
      </c>
      <c r="H79" s="68">
        <f>G79/F79</f>
        <v>3.1631788650523109</v>
      </c>
      <c r="I79" s="68">
        <f>AVERAGE(H79:H81)</f>
        <v>3.1631847380059384</v>
      </c>
      <c r="J79" s="68">
        <f>(I79-3)/(3-1)</f>
        <v>8.1592369002969178E-2</v>
      </c>
      <c r="M79" s="33"/>
      <c r="N79" s="33"/>
    </row>
    <row r="80" spans="2:14" ht="17" thickBot="1" x14ac:dyDescent="0.25">
      <c r="B80" s="57" t="s">
        <v>3</v>
      </c>
      <c r="C80" s="56">
        <v>2</v>
      </c>
      <c r="D80" s="56">
        <v>1</v>
      </c>
      <c r="E80" s="56">
        <v>3</v>
      </c>
      <c r="F80" s="68">
        <f>G54</f>
        <v>0.50760503358776243</v>
      </c>
      <c r="G80" s="68">
        <f>MMULT(C80:E80,$F$79:$F$81)</f>
        <v>1.6056597449542835</v>
      </c>
      <c r="H80" s="68">
        <f>G80/F80</f>
        <v>3.1632069004624492</v>
      </c>
      <c r="I80" s="68"/>
      <c r="M80" s="33"/>
      <c r="N80" s="33"/>
    </row>
    <row r="81" spans="2:14" ht="17" thickBot="1" x14ac:dyDescent="0.25">
      <c r="B81" s="57" t="s">
        <v>5</v>
      </c>
      <c r="C81" s="56">
        <v>0.2</v>
      </c>
      <c r="D81" s="56">
        <v>0.33329999999999999</v>
      </c>
      <c r="E81" s="56">
        <v>1</v>
      </c>
      <c r="F81" s="68">
        <f>G55</f>
        <v>0.11326477854204589</v>
      </c>
      <c r="G81" s="68">
        <f>MMULT(C81:E81,$F$79:$F$81)</f>
        <v>0.35827557381088548</v>
      </c>
      <c r="H81" s="68">
        <f>G81/F81</f>
        <v>3.1631684485030558</v>
      </c>
      <c r="I81" s="68"/>
      <c r="M81" s="33"/>
      <c r="N81" s="33"/>
    </row>
    <row r="82" spans="2:14" x14ac:dyDescent="0.2">
      <c r="B82" s="68"/>
      <c r="C82" s="68"/>
      <c r="D82" s="68"/>
      <c r="E82" s="68"/>
      <c r="F82" s="68"/>
      <c r="G82" s="68"/>
      <c r="M82" s="33"/>
      <c r="N82" s="33"/>
    </row>
    <row r="83" spans="2:14" x14ac:dyDescent="0.2">
      <c r="M83" s="33"/>
      <c r="N83" s="33"/>
    </row>
    <row r="84" spans="2:14" x14ac:dyDescent="0.2">
      <c r="M84" s="33"/>
      <c r="N84" s="33"/>
    </row>
    <row r="85" spans="2:14" x14ac:dyDescent="0.2">
      <c r="B85" s="70" t="s">
        <v>58</v>
      </c>
      <c r="C85" s="70">
        <v>1</v>
      </c>
      <c r="D85" s="70">
        <v>2</v>
      </c>
      <c r="E85" s="70">
        <v>3</v>
      </c>
      <c r="F85" s="70">
        <v>4</v>
      </c>
      <c r="G85" s="70">
        <v>5</v>
      </c>
      <c r="H85" s="70">
        <v>6</v>
      </c>
      <c r="I85" s="70">
        <v>7</v>
      </c>
      <c r="J85" s="70">
        <v>8</v>
      </c>
      <c r="K85" s="70">
        <v>9</v>
      </c>
      <c r="L85" s="70">
        <v>10</v>
      </c>
      <c r="M85" s="33"/>
      <c r="N85" s="33"/>
    </row>
    <row r="86" spans="2:14" x14ac:dyDescent="0.2">
      <c r="B86" s="71" t="s">
        <v>59</v>
      </c>
      <c r="C86" s="72">
        <v>0</v>
      </c>
      <c r="D86" s="72">
        <v>0</v>
      </c>
      <c r="E86" s="72">
        <v>0.57999999999999996</v>
      </c>
      <c r="F86" s="72">
        <v>0.9</v>
      </c>
      <c r="G86" s="72">
        <v>1.1200000000000001</v>
      </c>
      <c r="H86" s="72">
        <v>1.24</v>
      </c>
      <c r="I86" s="72">
        <v>1.32</v>
      </c>
      <c r="J86" s="72">
        <v>1.41</v>
      </c>
      <c r="K86" s="72">
        <v>1.45</v>
      </c>
      <c r="L86" s="72">
        <v>1.49</v>
      </c>
      <c r="M86" s="33"/>
      <c r="N86" s="33"/>
    </row>
  </sheetData>
  <mergeCells count="12">
    <mergeCell ref="B2:G5"/>
    <mergeCell ref="Y34:AB34"/>
    <mergeCell ref="B32:C32"/>
    <mergeCell ref="R34:V34"/>
    <mergeCell ref="K34:L34"/>
    <mergeCell ref="B64:C64"/>
    <mergeCell ref="E64:F64"/>
    <mergeCell ref="H64:I64"/>
    <mergeCell ref="B63:I63"/>
    <mergeCell ref="B58:I58"/>
    <mergeCell ref="I75:J77"/>
    <mergeCell ref="L3:M3"/>
  </mergeCells>
  <conditionalFormatting sqref="H41:H43">
    <cfRule type="colorScale" priority="7">
      <colorScale>
        <cfvo type="min"/>
        <cfvo type="max"/>
        <color rgb="FFFFEF9C"/>
        <color rgb="FF63BE7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7:H49">
    <cfRule type="colorScale" priority="5">
      <colorScale>
        <cfvo type="min"/>
        <cfvo type="max"/>
        <color rgb="FFFFEF9C"/>
        <color rgb="FF63BE7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3:H5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1:G7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HW2_P1</vt:lpstr>
      <vt:lpstr>HW2_P2</vt:lpstr>
      <vt:lpstr>HW2_P3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2017-10-01T18:08:50Z</dcterms:created>
  <dcterms:modified xsi:type="dcterms:W3CDTF">2017-10-08T22:31:55Z</dcterms:modified>
</cp:coreProperties>
</file>