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517766115.CI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4" i="1" l="1"/>
  <c r="L84" i="1"/>
  <c r="K84" i="1"/>
  <c r="K85" i="1"/>
  <c r="K86" i="1"/>
  <c r="K83" i="1"/>
  <c r="J86" i="1"/>
  <c r="J85" i="1"/>
  <c r="J84" i="1"/>
  <c r="J83" i="1"/>
  <c r="I76" i="1"/>
  <c r="I75" i="1"/>
  <c r="I74" i="1"/>
  <c r="D61" i="1"/>
  <c r="D62" i="1"/>
  <c r="D63" i="1"/>
  <c r="D60" i="1"/>
  <c r="R67" i="1"/>
  <c r="R68" i="1"/>
  <c r="N67" i="1"/>
  <c r="N68" i="1"/>
  <c r="R66" i="1"/>
  <c r="N66" i="1"/>
  <c r="M67" i="1"/>
  <c r="M68" i="1"/>
  <c r="M66" i="1"/>
  <c r="J67" i="1"/>
  <c r="J68" i="1"/>
  <c r="J66" i="1"/>
  <c r="I67" i="1"/>
  <c r="I68" i="1"/>
  <c r="I66" i="1"/>
  <c r="AC46" i="1" a="1"/>
  <c r="AC46" i="1" s="1"/>
  <c r="U47" i="1" a="1"/>
  <c r="U47" i="1" s="1"/>
  <c r="M47" i="1" a="1"/>
  <c r="M47" i="1" s="1"/>
  <c r="E47" i="1" a="1"/>
  <c r="E47" i="1" s="1"/>
  <c r="F49" i="1"/>
  <c r="E27" i="1" a="1"/>
  <c r="E27" i="1" s="1"/>
  <c r="AD48" i="1" l="1"/>
  <c r="AE47" i="1"/>
  <c r="AC47" i="1"/>
  <c r="AD46" i="1"/>
  <c r="V49" i="1"/>
  <c r="U48" i="1"/>
  <c r="AC48" i="1"/>
  <c r="AF48" i="1" s="1"/>
  <c r="AE46" i="1"/>
  <c r="E48" i="1"/>
  <c r="AE48" i="1"/>
  <c r="AD47" i="1"/>
  <c r="U49" i="1"/>
  <c r="W47" i="1"/>
  <c r="W48" i="1"/>
  <c r="V47" i="1"/>
  <c r="W49" i="1"/>
  <c r="V48" i="1"/>
  <c r="N49" i="1"/>
  <c r="M48" i="1"/>
  <c r="M49" i="1"/>
  <c r="O47" i="1"/>
  <c r="O48" i="1"/>
  <c r="N47" i="1"/>
  <c r="O49" i="1"/>
  <c r="N48" i="1"/>
  <c r="E49" i="1"/>
  <c r="G47" i="1"/>
  <c r="G48" i="1"/>
  <c r="F47" i="1"/>
  <c r="G49" i="1"/>
  <c r="F48" i="1"/>
  <c r="H30" i="1"/>
  <c r="H29" i="1"/>
  <c r="H28" i="1"/>
  <c r="H27" i="1"/>
  <c r="G30" i="1"/>
  <c r="G29" i="1"/>
  <c r="G28" i="1"/>
  <c r="G27" i="1"/>
  <c r="F30" i="1"/>
  <c r="F29" i="1"/>
  <c r="F28" i="1"/>
  <c r="F27" i="1"/>
  <c r="E30" i="1"/>
  <c r="I30" i="1" s="1"/>
  <c r="E29" i="1"/>
  <c r="I29" i="1" s="1"/>
  <c r="E28" i="1"/>
  <c r="H47" i="1" l="1"/>
  <c r="AC51" i="1" a="1"/>
  <c r="AE51" i="1" s="1"/>
  <c r="AF46" i="1"/>
  <c r="AG48" i="1" s="1"/>
  <c r="H48" i="1"/>
  <c r="P47" i="1"/>
  <c r="P48" i="1"/>
  <c r="AF47" i="1"/>
  <c r="AG47" i="1" s="1"/>
  <c r="X48" i="1"/>
  <c r="P49" i="1"/>
  <c r="X47" i="1"/>
  <c r="E52" i="1" a="1"/>
  <c r="M52" i="1" a="1"/>
  <c r="X49" i="1"/>
  <c r="U52" i="1" a="1"/>
  <c r="H49" i="1"/>
  <c r="I28" i="1"/>
  <c r="E34" i="1" a="1"/>
  <c r="G34" i="1" s="1"/>
  <c r="I27" i="1"/>
  <c r="AD52" i="1" l="1"/>
  <c r="J27" i="1"/>
  <c r="AD51" i="1"/>
  <c r="AD53" i="1"/>
  <c r="AE53" i="1"/>
  <c r="Q49" i="1"/>
  <c r="AE52" i="1"/>
  <c r="AC52" i="1"/>
  <c r="AC53" i="1"/>
  <c r="I49" i="1"/>
  <c r="AC51" i="1"/>
  <c r="AG46" i="1"/>
  <c r="N52" i="1"/>
  <c r="O53" i="1"/>
  <c r="M53" i="1"/>
  <c r="P53" i="1" s="1"/>
  <c r="N54" i="1"/>
  <c r="M52" i="1"/>
  <c r="N53" i="1"/>
  <c r="O54" i="1"/>
  <c r="O52" i="1"/>
  <c r="M54" i="1"/>
  <c r="Q47" i="1"/>
  <c r="I48" i="1"/>
  <c r="Q48" i="1"/>
  <c r="I47" i="1"/>
  <c r="Y49" i="1"/>
  <c r="G52" i="1"/>
  <c r="E54" i="1"/>
  <c r="E52" i="1"/>
  <c r="F53" i="1"/>
  <c r="G54" i="1"/>
  <c r="E53" i="1"/>
  <c r="F54" i="1"/>
  <c r="F52" i="1"/>
  <c r="G53" i="1"/>
  <c r="U52" i="1"/>
  <c r="U53" i="1"/>
  <c r="V52" i="1"/>
  <c r="U54" i="1"/>
  <c r="W54" i="1"/>
  <c r="W52" i="1"/>
  <c r="V53" i="1"/>
  <c r="V54" i="1"/>
  <c r="W53" i="1"/>
  <c r="Y47" i="1"/>
  <c r="Y48" i="1"/>
  <c r="E37" i="1"/>
  <c r="H34" i="1"/>
  <c r="G36" i="1"/>
  <c r="E36" i="1"/>
  <c r="H37" i="1"/>
  <c r="G37" i="1"/>
  <c r="H36" i="1"/>
  <c r="F35" i="1"/>
  <c r="G35" i="1"/>
  <c r="F34" i="1"/>
  <c r="H35" i="1"/>
  <c r="F37" i="1"/>
  <c r="F36" i="1"/>
  <c r="E34" i="1"/>
  <c r="I34" i="1" s="1"/>
  <c r="E35" i="1"/>
  <c r="J28" i="1"/>
  <c r="J30" i="1"/>
  <c r="J29" i="1"/>
  <c r="H53" i="1" l="1"/>
  <c r="AF52" i="1"/>
  <c r="AF53" i="1"/>
  <c r="H52" i="1"/>
  <c r="AC56" i="1" a="1"/>
  <c r="AF51" i="1"/>
  <c r="X52" i="1"/>
  <c r="H54" i="1"/>
  <c r="P54" i="1"/>
  <c r="P52" i="1"/>
  <c r="X54" i="1"/>
  <c r="X53" i="1"/>
  <c r="I37" i="1"/>
  <c r="K30" i="1"/>
  <c r="I35" i="1"/>
  <c r="I36" i="1"/>
  <c r="K28" i="1"/>
  <c r="K29" i="1"/>
  <c r="K27" i="1"/>
  <c r="E66" i="1" l="1"/>
  <c r="F66" i="1"/>
  <c r="AG51" i="1"/>
  <c r="AH51" i="1" s="1"/>
  <c r="F68" i="1"/>
  <c r="E68" i="1"/>
  <c r="K53" i="1"/>
  <c r="E67" i="1"/>
  <c r="F67" i="1"/>
  <c r="I54" i="1"/>
  <c r="J54" i="1" s="1"/>
  <c r="K54" i="1"/>
  <c r="Y53" i="1"/>
  <c r="K52" i="1"/>
  <c r="AG52" i="1"/>
  <c r="AH52" i="1" s="1"/>
  <c r="AG53" i="1"/>
  <c r="AH53" i="1" s="1"/>
  <c r="Q54" i="1"/>
  <c r="AC58" i="1"/>
  <c r="AD56" i="1"/>
  <c r="AE56" i="1"/>
  <c r="AC56" i="1"/>
  <c r="AD57" i="1"/>
  <c r="AC57" i="1"/>
  <c r="AE57" i="1"/>
  <c r="AD58" i="1"/>
  <c r="AE58" i="1"/>
  <c r="Q52" i="1"/>
  <c r="I52" i="1"/>
  <c r="J52" i="1" s="1"/>
  <c r="I53" i="1"/>
  <c r="J53" i="1" s="1"/>
  <c r="Q53" i="1"/>
  <c r="Y52" i="1"/>
  <c r="Y54" i="1"/>
  <c r="J36" i="1"/>
  <c r="J35" i="1"/>
  <c r="L35" i="1" s="1"/>
  <c r="J37" i="1"/>
  <c r="J34" i="1"/>
  <c r="Z54" i="1" l="1"/>
  <c r="AA54" i="1"/>
  <c r="R53" i="1"/>
  <c r="S53" i="1"/>
  <c r="R54" i="1"/>
  <c r="S54" i="1"/>
  <c r="Z53" i="1"/>
  <c r="AA53" i="1"/>
  <c r="Z52" i="1"/>
  <c r="AA52" i="1"/>
  <c r="R52" i="1"/>
  <c r="S52" i="1"/>
  <c r="AF56" i="1"/>
  <c r="K36" i="1"/>
  <c r="AF57" i="1"/>
  <c r="AF58" i="1"/>
  <c r="AI58" i="1" s="1"/>
  <c r="L36" i="1"/>
  <c r="K35" i="1"/>
  <c r="L34" i="1"/>
  <c r="K34" i="1"/>
  <c r="K37" i="1"/>
  <c r="L37" i="1"/>
  <c r="AI57" i="1" l="1"/>
  <c r="AI56" i="1"/>
  <c r="AG57" i="1"/>
  <c r="AH57" i="1" s="1"/>
  <c r="AG56" i="1"/>
  <c r="AH56" i="1" s="1"/>
  <c r="AG58" i="1"/>
  <c r="AH58" i="1" s="1"/>
</calcChain>
</file>

<file path=xl/sharedStrings.xml><?xml version="1.0" encoding="utf-8"?>
<sst xmlns="http://schemas.openxmlformats.org/spreadsheetml/2006/main" count="201" uniqueCount="26">
  <si>
    <t>Visibility</t>
  </si>
  <si>
    <t>Competition</t>
  </si>
  <si>
    <t>Frequency</t>
  </si>
  <si>
    <t>Renting costs</t>
  </si>
  <si>
    <t>Row Sum</t>
  </si>
  <si>
    <t>Normalized Sum</t>
  </si>
  <si>
    <t>Rank</t>
  </si>
  <si>
    <t>&lt; 1% Change?</t>
  </si>
  <si>
    <t>Industrial area</t>
  </si>
  <si>
    <t>City centre</t>
  </si>
  <si>
    <t>Shopping centre</t>
  </si>
  <si>
    <t>Priority</t>
  </si>
  <si>
    <t>Rental Cost</t>
  </si>
  <si>
    <t>&lt; 1% Change</t>
  </si>
  <si>
    <t>Local Priority</t>
  </si>
  <si>
    <t>LP1</t>
  </si>
  <si>
    <t>LP2</t>
  </si>
  <si>
    <t>LP3</t>
  </si>
  <si>
    <t>LP4</t>
  </si>
  <si>
    <t>Local Priorities</t>
  </si>
  <si>
    <t>Local x Global</t>
  </si>
  <si>
    <t>Attribute</t>
  </si>
  <si>
    <t>Global Priorities</t>
  </si>
  <si>
    <t>Eigenvector</t>
  </si>
  <si>
    <t>Aw</t>
  </si>
  <si>
    <t>Consistency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</si>
</sst>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2" fontId="2" fillId="0" borderId="0" xfId="0" applyNumberFormat="1" applyFont="1"/>
    <xf numFmtId="12" fontId="2" fillId="0" borderId="0" xfId="0" applyNumberFormat="1" applyFont="1" applyAlignment="1">
      <alignment horizontal="center"/>
    </xf>
    <xf numFmtId="1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12" fontId="0" fillId="0" borderId="0" xfId="0" applyNumberFormat="1"/>
    <xf numFmtId="12" fontId="2" fillId="2" borderId="1" xfId="0" applyNumberFormat="1" applyFont="1" applyFill="1" applyBorder="1" applyAlignment="1">
      <alignment horizontal="left" indent="5"/>
    </xf>
    <xf numFmtId="12" fontId="3" fillId="0" borderId="1" xfId="0" applyNumberFormat="1" applyFont="1" applyBorder="1" applyAlignment="1">
      <alignment horizontal="left" indent="5"/>
    </xf>
    <xf numFmtId="12" fontId="3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left" indent="5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2" fontId="3" fillId="0" borderId="0" xfId="0" applyNumberFormat="1" applyFont="1" applyBorder="1" applyAlignment="1">
      <alignment horizontal="left" indent="5"/>
    </xf>
    <xf numFmtId="12" fontId="3" fillId="0" borderId="0" xfId="0" applyNumberFormat="1" applyFont="1" applyBorder="1" applyAlignment="1">
      <alignment horizontal="center"/>
    </xf>
    <xf numFmtId="12" fontId="2" fillId="2" borderId="0" xfId="0" applyNumberFormat="1" applyFont="1" applyFill="1" applyBorder="1" applyAlignment="1">
      <alignment horizontal="left" indent="5"/>
    </xf>
    <xf numFmtId="12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165" fontId="0" fillId="3" borderId="0" xfId="0" applyNumberFormat="1" applyFill="1"/>
    <xf numFmtId="165" fontId="0" fillId="4" borderId="0" xfId="0" applyNumberFormat="1" applyFill="1"/>
    <xf numFmtId="0" fontId="0" fillId="4" borderId="0" xfId="0" applyFill="1"/>
    <xf numFmtId="12" fontId="4" fillId="0" borderId="0" xfId="0" applyNumberFormat="1" applyFont="1" applyFill="1" applyBorder="1"/>
    <xf numFmtId="0" fontId="6" fillId="0" borderId="0" xfId="0" applyFont="1" applyBorder="1"/>
    <xf numFmtId="2" fontId="2" fillId="0" borderId="0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/>
    <xf numFmtId="12" fontId="2" fillId="0" borderId="0" xfId="0" applyNumberFormat="1" applyFont="1" applyBorder="1" applyAlignment="1">
      <alignment horizontal="center"/>
    </xf>
    <xf numFmtId="12" fontId="2" fillId="0" borderId="0" xfId="0" applyNumberFormat="1" applyFont="1" applyBorder="1" applyAlignment="1">
      <alignment horizontal="left" indent="5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4" borderId="0" xfId="0" applyNumberFormat="1" applyFill="1"/>
    <xf numFmtId="12" fontId="2" fillId="0" borderId="1" xfId="0" applyNumberFormat="1" applyFont="1" applyBorder="1"/>
    <xf numFmtId="12" fontId="2" fillId="0" borderId="2" xfId="0" applyNumberFormat="1" applyFont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171450</xdr:rowOff>
    </xdr:from>
    <xdr:to>
      <xdr:col>7</xdr:col>
      <xdr:colOff>590550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609600" y="361950"/>
          <a:ext cx="3638550" cy="14573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200" i="1"/>
            <a:t>Analytic Heirarchy</a:t>
          </a:r>
          <a:r>
            <a:rPr lang="en-US" sz="2200" i="1" baseline="0"/>
            <a:t> Process</a:t>
          </a:r>
        </a:p>
        <a:p>
          <a:pPr algn="ctr"/>
          <a:r>
            <a:rPr lang="en-US" sz="2200" i="1" baseline="0"/>
            <a:t>(AHP)</a:t>
          </a:r>
          <a:endParaRPr lang="en-US" sz="2200" i="1"/>
        </a:p>
      </xdr:txBody>
    </xdr:sp>
    <xdr:clientData/>
  </xdr:twoCellAnchor>
  <xdr:twoCellAnchor>
    <xdr:from>
      <xdr:col>8</xdr:col>
      <xdr:colOff>257175</xdr:colOff>
      <xdr:row>1</xdr:row>
      <xdr:rowOff>95250</xdr:rowOff>
    </xdr:from>
    <xdr:to>
      <xdr:col>13</xdr:col>
      <xdr:colOff>466725</xdr:colOff>
      <xdr:row>23</xdr:row>
      <xdr:rowOff>133350</xdr:rowOff>
    </xdr:to>
    <xdr:sp macro="" textlink="">
      <xdr:nvSpPr>
        <xdr:cNvPr id="3" name="TextBox 2"/>
        <xdr:cNvSpPr txBox="1"/>
      </xdr:nvSpPr>
      <xdr:spPr>
        <a:xfrm>
          <a:off x="6410325" y="285750"/>
          <a:ext cx="5934075" cy="422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200" i="1" u="sng"/>
            <a:t>Steps:</a:t>
          </a:r>
          <a:endParaRPr lang="en-US" sz="2200" i="0" u="sng"/>
        </a:p>
        <a:p>
          <a:pPr algn="l"/>
          <a:endParaRPr lang="en-US" sz="1200" i="0"/>
        </a:p>
        <a:p>
          <a:pPr algn="l"/>
          <a:r>
            <a:rPr lang="en-US" sz="1200" b="1" i="0"/>
            <a:t>1. </a:t>
          </a:r>
          <a:r>
            <a:rPr lang="en-US" sz="1200" i="0"/>
            <a:t>Collect a pairwise</a:t>
          </a:r>
          <a:r>
            <a:rPr lang="en-US" sz="1200" i="0" baseline="0"/>
            <a:t> comparison matrix A. This contains, k criteria compared to all other k criteria row-wise. This is row from left to right; row1col1 = how much I prefer attribute 1 to attribute 1, row1col2 = how much I prefer attribute 1 to attribute 2, ect..</a:t>
          </a:r>
        </a:p>
        <a:p>
          <a:pPr algn="l"/>
          <a:endParaRPr lang="en-US" sz="1200" i="0" baseline="0"/>
        </a:p>
        <a:p>
          <a:pPr algn="l"/>
          <a:r>
            <a:rPr lang="en-US" sz="1200" b="1" i="0" baseline="0"/>
            <a:t>1.2. </a:t>
          </a:r>
          <a:r>
            <a:rPr lang="en-US" sz="1200" b="0" i="0" baseline="0"/>
            <a:t>Square the resulting matrix, sum the rows and normalize them.</a:t>
          </a:r>
        </a:p>
        <a:p>
          <a:pPr algn="l"/>
          <a:endParaRPr lang="en-US" sz="1200" b="0" i="0" baseline="0"/>
        </a:p>
        <a:p>
          <a:pPr algn="l"/>
          <a:r>
            <a:rPr lang="en-US" sz="1200" b="1" i="0" baseline="0"/>
            <a:t>1.3. </a:t>
          </a:r>
          <a:r>
            <a:rPr lang="en-US" sz="1200" b="0" i="0" baseline="0"/>
            <a:t>Iterate step 2 until no change in the Normalized Sum</a:t>
          </a:r>
        </a:p>
        <a:p>
          <a:pPr algn="l"/>
          <a:endParaRPr lang="en-US" sz="1200" b="0" i="0" baseline="0"/>
        </a:p>
        <a:p>
          <a:pPr algn="l"/>
          <a:r>
            <a:rPr lang="en-US" sz="1200" b="1" i="0" baseline="0"/>
            <a:t>2. </a:t>
          </a:r>
          <a:r>
            <a:rPr lang="en-US" sz="1200" b="0" i="0" baseline="0"/>
            <a:t>Create local comparison matrices ( For each attribute, create pairwise comparison matrices for each of the alternatives, i.e., the subtree for each attribute is considered LOCAL)</a:t>
          </a:r>
        </a:p>
        <a:p>
          <a:pPr algn="l"/>
          <a:endParaRPr lang="en-US" sz="1200" b="0" i="0" baseline="0"/>
        </a:p>
        <a:p>
          <a:pPr algn="l"/>
          <a:r>
            <a:rPr lang="en-US" sz="1200" b="1" i="0" baseline="0"/>
            <a:t>3. </a:t>
          </a:r>
          <a:r>
            <a:rPr lang="en-US" sz="1200" b="0" i="0" baseline="0"/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local priorities (same algorithm as step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Compuate Global Priorities</a:t>
          </a:r>
        </a:p>
        <a:p>
          <a:pPr algn="l"/>
          <a:endParaRPr lang="en-US" sz="1200" b="1" i="1"/>
        </a:p>
      </xdr:txBody>
    </xdr:sp>
    <xdr:clientData/>
  </xdr:twoCellAnchor>
  <xdr:oneCellAnchor>
    <xdr:from>
      <xdr:col>3</xdr:col>
      <xdr:colOff>47625</xdr:colOff>
      <xdr:row>18</xdr:row>
      <xdr:rowOff>19050</xdr:rowOff>
    </xdr:from>
    <xdr:ext cx="8096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66825" y="3448050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66825" y="3448050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25</xdr:row>
      <xdr:rowOff>28575</xdr:rowOff>
    </xdr:from>
    <xdr:ext cx="80962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47775" y="4791075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47775" y="4791075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32</xdr:row>
      <xdr:rowOff>28575</xdr:rowOff>
    </xdr:from>
    <xdr:ext cx="809625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247775" y="6124575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247775" y="6124575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𝐴^4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66675</xdr:colOff>
      <xdr:row>65</xdr:row>
      <xdr:rowOff>57150</xdr:rowOff>
    </xdr:from>
    <xdr:to>
      <xdr:col>4</xdr:col>
      <xdr:colOff>76200</xdr:colOff>
      <xdr:row>70</xdr:row>
      <xdr:rowOff>180975</xdr:rowOff>
    </xdr:to>
    <xdr:cxnSp macro="">
      <xdr:nvCxnSpPr>
        <xdr:cNvPr id="10" name="Straight Arrow Connector 9"/>
        <xdr:cNvCxnSpPr/>
      </xdr:nvCxnSpPr>
      <xdr:spPr>
        <a:xfrm>
          <a:off x="2933700" y="11677650"/>
          <a:ext cx="95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65</xdr:row>
      <xdr:rowOff>28575</xdr:rowOff>
    </xdr:from>
    <xdr:to>
      <xdr:col>8</xdr:col>
      <xdr:colOff>171450</xdr:colOff>
      <xdr:row>70</xdr:row>
      <xdr:rowOff>161925</xdr:rowOff>
    </xdr:to>
    <xdr:cxnSp macro="">
      <xdr:nvCxnSpPr>
        <xdr:cNvPr id="14" name="Straight Arrow Connector 13"/>
        <xdr:cNvCxnSpPr/>
      </xdr:nvCxnSpPr>
      <xdr:spPr>
        <a:xfrm flipH="1">
          <a:off x="4019550" y="11649075"/>
          <a:ext cx="29146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65</xdr:row>
      <xdr:rowOff>66675</xdr:rowOff>
    </xdr:from>
    <xdr:to>
      <xdr:col>12</xdr:col>
      <xdr:colOff>47625</xdr:colOff>
      <xdr:row>71</xdr:row>
      <xdr:rowOff>19050</xdr:rowOff>
    </xdr:to>
    <xdr:cxnSp macro="">
      <xdr:nvCxnSpPr>
        <xdr:cNvPr id="16" name="Straight Arrow Connector 15"/>
        <xdr:cNvCxnSpPr/>
      </xdr:nvCxnSpPr>
      <xdr:spPr>
        <a:xfrm flipH="1">
          <a:off x="5181600" y="11687175"/>
          <a:ext cx="6172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65</xdr:row>
      <xdr:rowOff>76200</xdr:rowOff>
    </xdr:from>
    <xdr:to>
      <xdr:col>16</xdr:col>
      <xdr:colOff>57150</xdr:colOff>
      <xdr:row>70</xdr:row>
      <xdr:rowOff>180975</xdr:rowOff>
    </xdr:to>
    <xdr:cxnSp macro="">
      <xdr:nvCxnSpPr>
        <xdr:cNvPr id="18" name="Straight Arrow Connector 17"/>
        <xdr:cNvCxnSpPr/>
      </xdr:nvCxnSpPr>
      <xdr:spPr>
        <a:xfrm flipH="1">
          <a:off x="6734175" y="11696700"/>
          <a:ext cx="85058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58</xdr:row>
      <xdr:rowOff>47623</xdr:rowOff>
    </xdr:from>
    <xdr:to>
      <xdr:col>5</xdr:col>
      <xdr:colOff>628650</xdr:colOff>
      <xdr:row>61</xdr:row>
      <xdr:rowOff>57150</xdr:rowOff>
    </xdr:to>
    <xdr:sp macro="" textlink="">
      <xdr:nvSpPr>
        <xdr:cNvPr id="17" name="TextBox 16"/>
        <xdr:cNvSpPr txBox="1"/>
      </xdr:nvSpPr>
      <xdr:spPr>
        <a:xfrm>
          <a:off x="3181350" y="11096623"/>
          <a:ext cx="1590675" cy="58102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Overall Attribute Preferences From</a:t>
          </a:r>
          <a:r>
            <a:rPr lang="en-US" sz="1100" baseline="0"/>
            <a:t> Step 1</a:t>
          </a:r>
          <a:endParaRPr lang="en-US" sz="1100"/>
        </a:p>
      </xdr:txBody>
    </xdr:sp>
    <xdr:clientData/>
  </xdr:twoCellAnchor>
  <xdr:twoCellAnchor>
    <xdr:from>
      <xdr:col>8</xdr:col>
      <xdr:colOff>695325</xdr:colOff>
      <xdr:row>72</xdr:row>
      <xdr:rowOff>123825</xdr:rowOff>
    </xdr:from>
    <xdr:to>
      <xdr:col>9</xdr:col>
      <xdr:colOff>352425</xdr:colOff>
      <xdr:row>76</xdr:row>
      <xdr:rowOff>114301</xdr:rowOff>
    </xdr:to>
    <xdr:sp macro="" textlink="">
      <xdr:nvSpPr>
        <xdr:cNvPr id="27" name="Oval 26"/>
        <xdr:cNvSpPr/>
      </xdr:nvSpPr>
      <xdr:spPr>
        <a:xfrm>
          <a:off x="8324850" y="13839825"/>
          <a:ext cx="1076325" cy="7524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409575</xdr:colOff>
      <xdr:row>73</xdr:row>
      <xdr:rowOff>104774</xdr:rowOff>
    </xdr:from>
    <xdr:to>
      <xdr:col>10</xdr:col>
      <xdr:colOff>847725</xdr:colOff>
      <xdr:row>75</xdr:row>
      <xdr:rowOff>85725</xdr:rowOff>
    </xdr:to>
    <xdr:sp macro="" textlink="">
      <xdr:nvSpPr>
        <xdr:cNvPr id="28" name="TextBox 27"/>
        <xdr:cNvSpPr txBox="1"/>
      </xdr:nvSpPr>
      <xdr:spPr>
        <a:xfrm>
          <a:off x="9458325" y="14011274"/>
          <a:ext cx="1485900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Final Weights</a:t>
          </a:r>
        </a:p>
      </xdr:txBody>
    </xdr:sp>
    <xdr:clientData/>
  </xdr:twoCellAnchor>
  <xdr:twoCellAnchor>
    <xdr:from>
      <xdr:col>2</xdr:col>
      <xdr:colOff>9526</xdr:colOff>
      <xdr:row>77</xdr:row>
      <xdr:rowOff>9526</xdr:rowOff>
    </xdr:from>
    <xdr:to>
      <xdr:col>7</xdr:col>
      <xdr:colOff>9526</xdr:colOff>
      <xdr:row>79</xdr:row>
      <xdr:rowOff>123826</xdr:rowOff>
    </xdr:to>
    <xdr:sp macro="" textlink="">
      <xdr:nvSpPr>
        <xdr:cNvPr id="31" name="TextBox 30"/>
        <xdr:cNvSpPr txBox="1"/>
      </xdr:nvSpPr>
      <xdr:spPr>
        <a:xfrm>
          <a:off x="1590676" y="14678026"/>
          <a:ext cx="4972050" cy="495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i="1" u="sng"/>
            <a:t>For Inconsistent Matrices:</a:t>
          </a:r>
          <a:endParaRPr lang="en-US" sz="2200" i="0" u="sng"/>
        </a:p>
        <a:p>
          <a:pPr algn="l"/>
          <a:endParaRPr lang="en-US" sz="1200" i="0"/>
        </a:p>
        <a:p>
          <a:pPr algn="l"/>
          <a:endParaRPr lang="en-US" sz="1200" b="1" i="1"/>
        </a:p>
      </xdr:txBody>
    </xdr:sp>
    <xdr:clientData/>
  </xdr:twoCellAnchor>
  <xdr:oneCellAnchor>
    <xdr:from>
      <xdr:col>10</xdr:col>
      <xdr:colOff>269843</xdr:colOff>
      <xdr:row>81</xdr:row>
      <xdr:rowOff>17938</xdr:rowOff>
    </xdr:from>
    <xdr:ext cx="3349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10366343" y="15448438"/>
              <a:ext cx="3349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0366343" y="15448438"/>
              <a:ext cx="3349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1000125</xdr:colOff>
      <xdr:row>81</xdr:row>
      <xdr:rowOff>9525</xdr:rowOff>
    </xdr:from>
    <xdr:ext cx="1085850" cy="360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11096625" y="15440025"/>
              <a:ext cx="1085850" cy="360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𝐴𝑣𝑔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11096625" y="15440025"/>
              <a:ext cx="1085850" cy="360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𝐴𝑣𝑔(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𝑚𝑎𝑥)</a:t>
              </a:r>
              <a:endParaRPr lang="en-US" sz="1100" b="0">
                <a:ea typeface="Cambria Math" panose="02040503050406030204" pitchFamily="18" charset="0"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8:AI86"/>
  <sheetViews>
    <sheetView tabSelected="1" topLeftCell="A58" workbookViewId="0">
      <selection activeCell="C62" sqref="C62"/>
    </sheetView>
  </sheetViews>
  <sheetFormatPr defaultRowHeight="15" x14ac:dyDescent="0.25"/>
  <cols>
    <col min="1" max="1" width="8.140625" customWidth="1"/>
    <col min="2" max="2" width="15.5703125" customWidth="1"/>
    <col min="3" max="3" width="13.28515625" customWidth="1"/>
    <col min="4" max="4" width="15.5703125" bestFit="1" customWidth="1"/>
    <col min="5" max="5" width="15" bestFit="1" customWidth="1"/>
    <col min="6" max="6" width="15.140625" bestFit="1" customWidth="1"/>
    <col min="7" max="7" width="15.5703125" bestFit="1" customWidth="1"/>
    <col min="8" max="8" width="16.140625" customWidth="1"/>
    <col min="9" max="9" width="21.28515625" customWidth="1"/>
    <col min="10" max="10" width="15.7109375" bestFit="1" customWidth="1"/>
    <col min="11" max="12" width="15.5703125" bestFit="1" customWidth="1"/>
    <col min="13" max="13" width="17.7109375" customWidth="1"/>
    <col min="14" max="14" width="15.5703125" bestFit="1" customWidth="1"/>
    <col min="15" max="15" width="9.140625" bestFit="1" customWidth="1"/>
    <col min="16" max="16" width="15.7109375" bestFit="1" customWidth="1"/>
    <col min="17" max="17" width="12" bestFit="1" customWidth="1"/>
    <col min="18" max="20" width="15.5703125" bestFit="1" customWidth="1"/>
    <col min="21" max="21" width="13.85546875" bestFit="1" customWidth="1"/>
    <col min="22" max="22" width="12.7109375" bestFit="1" customWidth="1"/>
    <col min="23" max="23" width="15.5703125" bestFit="1" customWidth="1"/>
    <col min="24" max="24" width="9.140625" bestFit="1" customWidth="1"/>
    <col min="25" max="25" width="15.7109375" bestFit="1" customWidth="1"/>
    <col min="26" max="26" width="12" bestFit="1" customWidth="1"/>
    <col min="27" max="27" width="13.85546875" bestFit="1" customWidth="1"/>
    <col min="28" max="28" width="15.5703125" bestFit="1" customWidth="1"/>
    <col min="29" max="29" width="14.85546875" bestFit="1" customWidth="1"/>
    <col min="30" max="30" width="15.85546875" bestFit="1" customWidth="1"/>
    <col min="31" max="31" width="15.5703125" bestFit="1" customWidth="1"/>
    <col min="32" max="32" width="10.5703125" bestFit="1" customWidth="1"/>
    <col min="33" max="33" width="15.7109375" bestFit="1" customWidth="1"/>
    <col min="34" max="34" width="12" bestFit="1" customWidth="1"/>
  </cols>
  <sheetData>
    <row r="18" spans="2:11" x14ac:dyDescent="0.25">
      <c r="B18" s="6">
        <v>1</v>
      </c>
      <c r="C18" s="6"/>
    </row>
    <row r="19" spans="2:11" x14ac:dyDescent="0.25">
      <c r="D19" s="1"/>
      <c r="E19" s="2" t="s">
        <v>0</v>
      </c>
      <c r="F19" s="2" t="s">
        <v>1</v>
      </c>
      <c r="G19" s="2" t="s">
        <v>2</v>
      </c>
      <c r="H19" s="2" t="s">
        <v>3</v>
      </c>
    </row>
    <row r="20" spans="2:11" x14ac:dyDescent="0.25">
      <c r="D20" s="1" t="s">
        <v>0</v>
      </c>
      <c r="E20" s="3">
        <v>1</v>
      </c>
      <c r="F20" s="3">
        <v>0.25</v>
      </c>
      <c r="G20" s="3">
        <v>0.2</v>
      </c>
      <c r="H20" s="3">
        <v>2</v>
      </c>
    </row>
    <row r="21" spans="2:11" x14ac:dyDescent="0.25">
      <c r="D21" s="1" t="s">
        <v>1</v>
      </c>
      <c r="E21" s="3">
        <v>4</v>
      </c>
      <c r="F21" s="3">
        <v>1</v>
      </c>
      <c r="G21" s="3">
        <v>0.5</v>
      </c>
      <c r="H21" s="3">
        <v>1</v>
      </c>
    </row>
    <row r="22" spans="2:11" x14ac:dyDescent="0.25">
      <c r="D22" s="1" t="s">
        <v>2</v>
      </c>
      <c r="E22" s="3">
        <v>5</v>
      </c>
      <c r="F22" s="3">
        <v>2</v>
      </c>
      <c r="G22" s="3">
        <v>1</v>
      </c>
      <c r="H22" s="3">
        <v>4</v>
      </c>
    </row>
    <row r="23" spans="2:11" x14ac:dyDescent="0.25">
      <c r="D23" s="1" t="s">
        <v>3</v>
      </c>
      <c r="E23" s="3">
        <v>0.5</v>
      </c>
      <c r="F23" s="3">
        <v>1</v>
      </c>
      <c r="G23" s="3">
        <v>0.25</v>
      </c>
      <c r="H23" s="3">
        <v>1</v>
      </c>
    </row>
    <row r="25" spans="2:11" x14ac:dyDescent="0.25">
      <c r="B25" s="6">
        <v>1.2</v>
      </c>
      <c r="C25" s="6"/>
    </row>
    <row r="26" spans="2:11" x14ac:dyDescent="0.25">
      <c r="D26" s="1"/>
      <c r="E26" s="2" t="s">
        <v>0</v>
      </c>
      <c r="F26" s="2" t="s">
        <v>1</v>
      </c>
      <c r="G26" s="2" t="s">
        <v>2</v>
      </c>
      <c r="H26" s="2" t="s">
        <v>3</v>
      </c>
      <c r="I26" s="2" t="s">
        <v>4</v>
      </c>
      <c r="J26" s="2" t="s">
        <v>5</v>
      </c>
      <c r="K26" s="2" t="s">
        <v>6</v>
      </c>
    </row>
    <row r="27" spans="2:11" x14ac:dyDescent="0.25">
      <c r="D27" s="1" t="s">
        <v>0</v>
      </c>
      <c r="E27" s="4">
        <f t="array" ref="E27:H30">MMULT(E20:H23,E20:H23)</f>
        <v>4</v>
      </c>
      <c r="F27" s="4">
        <v>2.9</v>
      </c>
      <c r="G27" s="4">
        <v>1.0249999999999999</v>
      </c>
      <c r="H27" s="4">
        <v>5.05</v>
      </c>
      <c r="I27" s="5">
        <f>SUM(E27:H27)</f>
        <v>12.975000000000001</v>
      </c>
      <c r="J27">
        <f>I27/SUM(I$27:I$30)</f>
        <v>0.11876430205949658</v>
      </c>
      <c r="K27">
        <f>RANK(J27, J$27:J$30)</f>
        <v>4</v>
      </c>
    </row>
    <row r="28" spans="2:11" x14ac:dyDescent="0.25">
      <c r="D28" s="1" t="s">
        <v>1</v>
      </c>
      <c r="E28" s="4">
        <v>11</v>
      </c>
      <c r="F28" s="4">
        <v>4</v>
      </c>
      <c r="G28" s="4">
        <v>2.0499999999999998</v>
      </c>
      <c r="H28" s="4">
        <v>12</v>
      </c>
      <c r="I28" s="5">
        <f t="shared" ref="I28:I30" si="0">SUM(E28:H28)</f>
        <v>29.05</v>
      </c>
      <c r="J28">
        <f t="shared" ref="J28:J30" si="1">I28/SUM(I$27:I$30)</f>
        <v>0.26590389016018307</v>
      </c>
      <c r="K28">
        <f t="shared" ref="K28:K30" si="2">RANK(J28, J$27:J$30)</f>
        <v>2</v>
      </c>
    </row>
    <row r="29" spans="2:11" x14ac:dyDescent="0.25">
      <c r="D29" s="1" t="s">
        <v>2</v>
      </c>
      <c r="E29" s="4">
        <v>20</v>
      </c>
      <c r="F29" s="4">
        <v>9.25</v>
      </c>
      <c r="G29" s="4">
        <v>4</v>
      </c>
      <c r="H29" s="4">
        <v>20</v>
      </c>
      <c r="I29" s="5">
        <f t="shared" si="0"/>
        <v>53.25</v>
      </c>
      <c r="J29">
        <f t="shared" si="1"/>
        <v>0.48741418764302058</v>
      </c>
      <c r="K29">
        <f t="shared" si="2"/>
        <v>1</v>
      </c>
    </row>
    <row r="30" spans="2:11" x14ac:dyDescent="0.25">
      <c r="D30" s="1" t="s">
        <v>3</v>
      </c>
      <c r="E30" s="4">
        <v>6.25</v>
      </c>
      <c r="F30" s="4">
        <v>2.625</v>
      </c>
      <c r="G30" s="4">
        <v>1.1000000000000001</v>
      </c>
      <c r="H30" s="4">
        <v>4</v>
      </c>
      <c r="I30" s="5">
        <f t="shared" si="0"/>
        <v>13.975</v>
      </c>
      <c r="J30">
        <f t="shared" si="1"/>
        <v>0.12791762013729976</v>
      </c>
      <c r="K30">
        <f t="shared" si="2"/>
        <v>3</v>
      </c>
    </row>
    <row r="31" spans="2:11" x14ac:dyDescent="0.25">
      <c r="I31" s="5"/>
    </row>
    <row r="32" spans="2:11" x14ac:dyDescent="0.25">
      <c r="B32" s="6">
        <v>1.3</v>
      </c>
      <c r="C32" s="6"/>
    </row>
    <row r="33" spans="2:33" x14ac:dyDescent="0.25">
      <c r="D33" s="1"/>
      <c r="E33" s="2" t="s">
        <v>0</v>
      </c>
      <c r="F33" s="2" t="s">
        <v>1</v>
      </c>
      <c r="G33" s="2" t="s">
        <v>2</v>
      </c>
      <c r="H33" s="2" t="s">
        <v>3</v>
      </c>
      <c r="I33" s="2" t="s">
        <v>4</v>
      </c>
      <c r="J33" s="2" t="s">
        <v>5</v>
      </c>
      <c r="K33" s="2" t="s">
        <v>6</v>
      </c>
      <c r="L33" s="2" t="s">
        <v>7</v>
      </c>
      <c r="N33" s="2"/>
    </row>
    <row r="34" spans="2:33" x14ac:dyDescent="0.25">
      <c r="D34" s="1" t="s">
        <v>0</v>
      </c>
      <c r="E34" s="4">
        <f t="array" ref="E34:H37">MMULT(E27:H30,E27:H30)</f>
        <v>99.962500000000006</v>
      </c>
      <c r="F34" s="4">
        <v>45.9375</v>
      </c>
      <c r="G34" s="4">
        <v>19.7</v>
      </c>
      <c r="H34" s="4">
        <v>95.7</v>
      </c>
      <c r="I34" s="5">
        <f>SUM(E34:H34)</f>
        <v>261.3</v>
      </c>
      <c r="J34" s="27">
        <f>I34/SUM(I$34:I$37)</f>
        <v>0.12504635999282168</v>
      </c>
      <c r="K34">
        <f>RANK(J34,J$34:J$37)</f>
        <v>4</v>
      </c>
      <c r="L34" t="str">
        <f>IF(ABS(J27-J34)&lt;=0.01, "YES","NO")</f>
        <v>YES</v>
      </c>
      <c r="N34" s="7"/>
    </row>
    <row r="35" spans="2:33" x14ac:dyDescent="0.25">
      <c r="D35" s="1" t="s">
        <v>1</v>
      </c>
      <c r="E35" s="4">
        <v>204</v>
      </c>
      <c r="F35" s="4">
        <v>98.362499999999997</v>
      </c>
      <c r="G35" s="4">
        <v>40.875</v>
      </c>
      <c r="H35" s="4">
        <v>192.55</v>
      </c>
      <c r="I35" s="5">
        <f t="shared" ref="I35:I37" si="3">SUM(E35:H35)</f>
        <v>535.78750000000002</v>
      </c>
      <c r="J35" s="27">
        <f t="shared" ref="J35:J37" si="4">I35/SUM(I$34:I$37)</f>
        <v>0.25640366094394929</v>
      </c>
      <c r="K35">
        <f t="shared" ref="K35:K37" si="5">RANK(J35,J$34:J$37)</f>
        <v>2</v>
      </c>
      <c r="L35" t="str">
        <f>IF(ABS(J28-J35)&lt;=0.01, "YES","NO")</f>
        <v>YES</v>
      </c>
    </row>
    <row r="36" spans="2:33" x14ac:dyDescent="0.25">
      <c r="D36" s="1" t="s">
        <v>2</v>
      </c>
      <c r="E36" s="4">
        <v>386.75</v>
      </c>
      <c r="F36" s="4">
        <v>184.5</v>
      </c>
      <c r="G36" s="4">
        <v>77.462500000000006</v>
      </c>
      <c r="H36" s="4">
        <v>372</v>
      </c>
      <c r="I36" s="5">
        <f t="shared" si="3"/>
        <v>1020.7125</v>
      </c>
      <c r="J36" s="27">
        <f t="shared" si="4"/>
        <v>0.4884668301728779</v>
      </c>
      <c r="K36">
        <f t="shared" si="5"/>
        <v>1</v>
      </c>
      <c r="L36" t="str">
        <f>IF(ABS(J29-J36)&lt;=0.01, "YES","NO")</f>
        <v>YES</v>
      </c>
    </row>
    <row r="37" spans="2:33" x14ac:dyDescent="0.25">
      <c r="D37" s="1" t="s">
        <v>3</v>
      </c>
      <c r="E37" s="4">
        <v>100.875</v>
      </c>
      <c r="F37" s="4">
        <v>49.3</v>
      </c>
      <c r="G37" s="4">
        <v>20.587499999999999</v>
      </c>
      <c r="H37" s="4">
        <v>101.0625</v>
      </c>
      <c r="I37" s="5">
        <f t="shared" si="3"/>
        <v>271.82500000000005</v>
      </c>
      <c r="J37" s="27">
        <f t="shared" si="4"/>
        <v>0.13008314889035116</v>
      </c>
      <c r="K37">
        <f t="shared" si="5"/>
        <v>3</v>
      </c>
      <c r="L37" t="str">
        <f>IF(ABS(J30-J37)&lt;=0.01, "YES","NO")</f>
        <v>YES</v>
      </c>
    </row>
    <row r="39" spans="2:33" x14ac:dyDescent="0.25">
      <c r="B39" s="6">
        <v>2</v>
      </c>
      <c r="C39" s="6"/>
    </row>
    <row r="40" spans="2:33" x14ac:dyDescent="0.25">
      <c r="D40" s="12" t="s">
        <v>1</v>
      </c>
      <c r="E40" s="1" t="s">
        <v>8</v>
      </c>
      <c r="F40" s="1" t="s">
        <v>9</v>
      </c>
      <c r="G40" s="1" t="s">
        <v>10</v>
      </c>
      <c r="L40" s="13" t="s">
        <v>0</v>
      </c>
      <c r="M40" s="1" t="s">
        <v>8</v>
      </c>
      <c r="N40" s="1" t="s">
        <v>9</v>
      </c>
      <c r="O40" s="1" t="s">
        <v>10</v>
      </c>
      <c r="T40" s="15" t="s">
        <v>2</v>
      </c>
      <c r="U40" s="1" t="s">
        <v>8</v>
      </c>
      <c r="V40" s="1" t="s">
        <v>9</v>
      </c>
      <c r="W40" s="1" t="s">
        <v>10</v>
      </c>
      <c r="X40" s="16"/>
      <c r="Y40" s="16"/>
      <c r="AB40" s="15" t="s">
        <v>12</v>
      </c>
      <c r="AC40" s="1" t="s">
        <v>8</v>
      </c>
      <c r="AD40" s="1" t="s">
        <v>9</v>
      </c>
      <c r="AE40" s="1" t="s">
        <v>10</v>
      </c>
    </row>
    <row r="41" spans="2:33" x14ac:dyDescent="0.25">
      <c r="D41" s="1" t="s">
        <v>8</v>
      </c>
      <c r="E41" s="8">
        <v>1</v>
      </c>
      <c r="F41" s="11">
        <v>6</v>
      </c>
      <c r="G41" s="11">
        <v>3</v>
      </c>
      <c r="L41" s="1" t="s">
        <v>8</v>
      </c>
      <c r="M41" s="8">
        <v>1</v>
      </c>
      <c r="N41" s="11">
        <v>0.2</v>
      </c>
      <c r="O41" s="11">
        <v>0.2</v>
      </c>
      <c r="T41" s="1" t="s">
        <v>8</v>
      </c>
      <c r="U41" s="8">
        <v>1</v>
      </c>
      <c r="V41" s="11">
        <v>0.25</v>
      </c>
      <c r="W41" s="11">
        <v>0.2</v>
      </c>
      <c r="X41" s="17"/>
      <c r="Y41" s="17"/>
      <c r="AB41" s="1" t="s">
        <v>8</v>
      </c>
      <c r="AC41" s="8">
        <v>1</v>
      </c>
      <c r="AD41" s="11">
        <v>0.14285714285714285</v>
      </c>
      <c r="AE41" s="11">
        <v>0.2</v>
      </c>
    </row>
    <row r="42" spans="2:33" x14ac:dyDescent="0.25">
      <c r="D42" s="1" t="s">
        <v>9</v>
      </c>
      <c r="E42" s="3">
        <v>0.16666666666666666</v>
      </c>
      <c r="F42" s="8">
        <v>1</v>
      </c>
      <c r="G42" s="3">
        <v>0.5</v>
      </c>
      <c r="L42" s="1" t="s">
        <v>9</v>
      </c>
      <c r="M42" s="3">
        <v>5</v>
      </c>
      <c r="N42" s="8">
        <v>1</v>
      </c>
      <c r="O42" s="3">
        <v>0.5</v>
      </c>
      <c r="T42" s="1" t="s">
        <v>9</v>
      </c>
      <c r="U42" s="3">
        <v>4</v>
      </c>
      <c r="V42" s="8">
        <v>1</v>
      </c>
      <c r="W42" s="3">
        <v>0.33333333333333331</v>
      </c>
      <c r="X42" s="18"/>
      <c r="Y42" s="18"/>
      <c r="AB42" s="1" t="s">
        <v>9</v>
      </c>
      <c r="AC42" s="3">
        <v>7</v>
      </c>
      <c r="AD42" s="8">
        <v>1</v>
      </c>
      <c r="AE42" s="3">
        <v>0.2</v>
      </c>
    </row>
    <row r="43" spans="2:33" x14ac:dyDescent="0.25">
      <c r="D43" s="1" t="s">
        <v>10</v>
      </c>
      <c r="E43" s="3">
        <v>0.33333333333333331</v>
      </c>
      <c r="F43" s="11">
        <v>2</v>
      </c>
      <c r="G43" s="8">
        <v>1</v>
      </c>
      <c r="L43" s="1" t="s">
        <v>10</v>
      </c>
      <c r="M43" s="3">
        <v>5</v>
      </c>
      <c r="N43" s="11">
        <v>2</v>
      </c>
      <c r="O43" s="8">
        <v>1</v>
      </c>
      <c r="T43" s="1" t="s">
        <v>10</v>
      </c>
      <c r="U43" s="3">
        <v>5</v>
      </c>
      <c r="V43" s="11">
        <v>3</v>
      </c>
      <c r="W43" s="8">
        <v>1</v>
      </c>
      <c r="X43" s="18"/>
      <c r="Y43" s="18"/>
      <c r="AB43" s="1" t="s">
        <v>10</v>
      </c>
      <c r="AC43" s="3">
        <v>5</v>
      </c>
      <c r="AD43" s="11">
        <v>5</v>
      </c>
      <c r="AE43" s="8">
        <v>1</v>
      </c>
    </row>
    <row r="45" spans="2:33" x14ac:dyDescent="0.25">
      <c r="B45" s="6">
        <v>3</v>
      </c>
      <c r="C45" s="6"/>
      <c r="AB45" s="15" t="s">
        <v>12</v>
      </c>
      <c r="AC45" s="1" t="s">
        <v>8</v>
      </c>
      <c r="AD45" s="1" t="s">
        <v>9</v>
      </c>
      <c r="AE45" s="1" t="s">
        <v>10</v>
      </c>
      <c r="AF45" s="1" t="s">
        <v>4</v>
      </c>
      <c r="AG45" s="1" t="s">
        <v>5</v>
      </c>
    </row>
    <row r="46" spans="2:33" x14ac:dyDescent="0.25">
      <c r="D46" s="12" t="s">
        <v>1</v>
      </c>
      <c r="E46" s="1" t="s">
        <v>8</v>
      </c>
      <c r="F46" s="1" t="s">
        <v>9</v>
      </c>
      <c r="G46" s="1" t="s">
        <v>10</v>
      </c>
      <c r="H46" s="20" t="s">
        <v>4</v>
      </c>
      <c r="I46" s="2" t="s">
        <v>5</v>
      </c>
      <c r="J46" s="20"/>
      <c r="L46" s="13" t="s">
        <v>0</v>
      </c>
      <c r="M46" s="1" t="s">
        <v>8</v>
      </c>
      <c r="N46" s="1" t="s">
        <v>9</v>
      </c>
      <c r="O46" s="1" t="s">
        <v>10</v>
      </c>
      <c r="P46" s="1" t="s">
        <v>4</v>
      </c>
      <c r="Q46" s="1" t="s">
        <v>5</v>
      </c>
      <c r="T46" s="15" t="s">
        <v>2</v>
      </c>
      <c r="U46" s="1" t="s">
        <v>8</v>
      </c>
      <c r="V46" s="1" t="s">
        <v>9</v>
      </c>
      <c r="W46" s="1" t="s">
        <v>10</v>
      </c>
      <c r="X46" s="1" t="s">
        <v>4</v>
      </c>
      <c r="Y46" s="1" t="s">
        <v>5</v>
      </c>
      <c r="AB46" s="1" t="s">
        <v>8</v>
      </c>
      <c r="AC46" s="8">
        <f t="array" ref="AC46:AE48">MMULT(AC41:AE43,AC41:AE43)</f>
        <v>3</v>
      </c>
      <c r="AD46" s="11">
        <v>1.2857142857142856</v>
      </c>
      <c r="AE46" s="11">
        <v>0.4285714285714286</v>
      </c>
      <c r="AF46" s="23">
        <f>SUM(AC46:AE46)</f>
        <v>4.7142857142857144</v>
      </c>
      <c r="AG46" s="23">
        <f>AF46/SUM(AF$46:AF$48)</f>
        <v>5.6642636457260559E-2</v>
      </c>
    </row>
    <row r="47" spans="2:33" x14ac:dyDescent="0.25">
      <c r="D47" s="1" t="s">
        <v>8</v>
      </c>
      <c r="E47" s="8">
        <f t="array" ref="E47:G49">MMULT(E41:G43,E41:G43)</f>
        <v>3</v>
      </c>
      <c r="F47" s="9">
        <v>18</v>
      </c>
      <c r="G47" s="9">
        <v>9</v>
      </c>
      <c r="H47" s="21">
        <f>SUM(E47:G47)</f>
        <v>30</v>
      </c>
      <c r="I47" s="5">
        <f>H47/SUM(H$47:H$49)</f>
        <v>0.66666666666666663</v>
      </c>
      <c r="L47" s="1" t="s">
        <v>8</v>
      </c>
      <c r="M47" s="8">
        <f t="array" ref="M47:O49">MMULT(M41:O43,M41:O43)</f>
        <v>3</v>
      </c>
      <c r="N47" s="9">
        <v>0.8</v>
      </c>
      <c r="O47" s="9">
        <v>0.5</v>
      </c>
      <c r="P47" s="5">
        <f>SUM(M47:O47)</f>
        <v>4.3</v>
      </c>
      <c r="Q47" s="23">
        <f>P47/SUM(P$47:P$49)</f>
        <v>8.6345381526104423E-2</v>
      </c>
      <c r="T47" s="1" t="s">
        <v>8</v>
      </c>
      <c r="U47" s="8">
        <f t="array" ref="U47:W49">MMULT(U41:W43,U41:W43)</f>
        <v>3</v>
      </c>
      <c r="V47" s="11">
        <v>1.1000000000000001</v>
      </c>
      <c r="W47" s="11">
        <v>0.48333333333333334</v>
      </c>
      <c r="X47" s="23">
        <f>SUM(U47:W47)</f>
        <v>4.583333333333333</v>
      </c>
      <c r="Y47" s="23">
        <f>X47/SUM(X$47:X$49)</f>
        <v>8.9928057553956831E-2</v>
      </c>
      <c r="AB47" s="1" t="s">
        <v>9</v>
      </c>
      <c r="AC47" s="3">
        <v>15</v>
      </c>
      <c r="AD47" s="8">
        <v>3</v>
      </c>
      <c r="AE47" s="3">
        <v>1.8</v>
      </c>
      <c r="AF47" s="23">
        <f t="shared" ref="AF47:AF48" si="6">SUM(AC47:AE47)</f>
        <v>19.8</v>
      </c>
      <c r="AG47" s="23">
        <f>AF47/SUM(AF$46:AF$48)</f>
        <v>0.23789907312049435</v>
      </c>
    </row>
    <row r="48" spans="2:33" x14ac:dyDescent="0.25">
      <c r="D48" s="1" t="s">
        <v>9</v>
      </c>
      <c r="E48" s="3">
        <v>0.5</v>
      </c>
      <c r="F48" s="8">
        <v>3</v>
      </c>
      <c r="G48" s="10">
        <v>1.5</v>
      </c>
      <c r="H48" s="22">
        <f t="shared" ref="H48:H49" si="7">SUM(E48:G48)</f>
        <v>5</v>
      </c>
      <c r="I48" s="5">
        <f t="shared" ref="I48:I49" si="8">H48/SUM(H$47:H$49)</f>
        <v>0.1111111111111111</v>
      </c>
      <c r="L48" s="1" t="s">
        <v>9</v>
      </c>
      <c r="M48" s="3">
        <v>12.5</v>
      </c>
      <c r="N48" s="8">
        <v>3</v>
      </c>
      <c r="O48" s="10">
        <v>2</v>
      </c>
      <c r="P48" s="5">
        <f t="shared" ref="P48:P49" si="9">SUM(M48:O48)</f>
        <v>17.5</v>
      </c>
      <c r="Q48" s="23">
        <f>P48/SUM(P$47:P$49)</f>
        <v>0.35140562248995988</v>
      </c>
      <c r="T48" s="1" t="s">
        <v>9</v>
      </c>
      <c r="U48" s="3">
        <v>9.6666666666666661</v>
      </c>
      <c r="V48" s="8">
        <v>3</v>
      </c>
      <c r="W48" s="3">
        <v>1.4666666666666666</v>
      </c>
      <c r="X48" s="23">
        <f t="shared" ref="X48:X49" si="10">SUM(U48:W48)</f>
        <v>14.133333333333333</v>
      </c>
      <c r="Y48" s="23">
        <f>X48/SUM(X$47:X$49)</f>
        <v>0.27730542838456507</v>
      </c>
      <c r="AB48" s="1" t="s">
        <v>10</v>
      </c>
      <c r="AC48" s="3">
        <v>45</v>
      </c>
      <c r="AD48" s="11">
        <v>10.714285714285715</v>
      </c>
      <c r="AE48" s="8">
        <v>3</v>
      </c>
      <c r="AF48" s="23">
        <f t="shared" si="6"/>
        <v>58.714285714285715</v>
      </c>
      <c r="AG48" s="23">
        <f>AF48/SUM(AF$46:AF$48)</f>
        <v>0.70545829042224517</v>
      </c>
    </row>
    <row r="49" spans="2:35" x14ac:dyDescent="0.25">
      <c r="D49" s="1" t="s">
        <v>10</v>
      </c>
      <c r="E49" s="3">
        <v>1</v>
      </c>
      <c r="F49" s="11">
        <v>6</v>
      </c>
      <c r="G49" s="8">
        <v>3</v>
      </c>
      <c r="H49" s="22">
        <f t="shared" si="7"/>
        <v>10</v>
      </c>
      <c r="I49" s="5">
        <f t="shared" si="8"/>
        <v>0.22222222222222221</v>
      </c>
      <c r="L49" s="1" t="s">
        <v>10</v>
      </c>
      <c r="M49" s="3">
        <v>20</v>
      </c>
      <c r="N49" s="11">
        <v>5</v>
      </c>
      <c r="O49" s="8">
        <v>3</v>
      </c>
      <c r="P49" s="5">
        <f t="shared" si="9"/>
        <v>28</v>
      </c>
      <c r="Q49" s="23">
        <f>P49/SUM(P$47:P$49)</f>
        <v>0.56224899598393574</v>
      </c>
      <c r="T49" s="1" t="s">
        <v>10</v>
      </c>
      <c r="U49" s="3">
        <v>22</v>
      </c>
      <c r="V49" s="11">
        <v>7.25</v>
      </c>
      <c r="W49" s="8">
        <v>3</v>
      </c>
      <c r="X49" s="23">
        <f t="shared" si="10"/>
        <v>32.25</v>
      </c>
      <c r="Y49" s="23">
        <f>X49/SUM(X$47:X$49)</f>
        <v>0.6327665140614781</v>
      </c>
    </row>
    <row r="50" spans="2:35" x14ac:dyDescent="0.25">
      <c r="Q50" s="23"/>
      <c r="AB50" s="15" t="s">
        <v>12</v>
      </c>
      <c r="AC50" s="1" t="s">
        <v>8</v>
      </c>
      <c r="AD50" s="1" t="s">
        <v>9</v>
      </c>
      <c r="AE50" s="1" t="s">
        <v>10</v>
      </c>
      <c r="AF50" s="1" t="s">
        <v>4</v>
      </c>
      <c r="AG50" s="1" t="s">
        <v>5</v>
      </c>
      <c r="AH50" s="1" t="s">
        <v>13</v>
      </c>
    </row>
    <row r="51" spans="2:35" x14ac:dyDescent="0.25">
      <c r="D51" s="12" t="s">
        <v>1</v>
      </c>
      <c r="E51" s="1" t="s">
        <v>8</v>
      </c>
      <c r="F51" s="1" t="s">
        <v>9</v>
      </c>
      <c r="G51" s="1" t="s">
        <v>10</v>
      </c>
      <c r="H51" s="20" t="s">
        <v>4</v>
      </c>
      <c r="I51" s="2" t="s">
        <v>5</v>
      </c>
      <c r="J51" s="2" t="s">
        <v>7</v>
      </c>
      <c r="K51" t="s">
        <v>14</v>
      </c>
      <c r="L51" s="13" t="s">
        <v>0</v>
      </c>
      <c r="M51" s="1" t="s">
        <v>8</v>
      </c>
      <c r="N51" s="1" t="s">
        <v>9</v>
      </c>
      <c r="O51" s="1" t="s">
        <v>10</v>
      </c>
      <c r="P51" s="1" t="s">
        <v>4</v>
      </c>
      <c r="Q51" s="24" t="s">
        <v>5</v>
      </c>
      <c r="R51" s="1" t="s">
        <v>13</v>
      </c>
      <c r="S51" t="s">
        <v>14</v>
      </c>
      <c r="T51" s="15" t="s">
        <v>2</v>
      </c>
      <c r="U51" s="1" t="s">
        <v>8</v>
      </c>
      <c r="V51" s="1" t="s">
        <v>9</v>
      </c>
      <c r="W51" s="1" t="s">
        <v>10</v>
      </c>
      <c r="X51" s="1" t="s">
        <v>4</v>
      </c>
      <c r="Y51" s="1" t="s">
        <v>5</v>
      </c>
      <c r="Z51" s="1" t="s">
        <v>13</v>
      </c>
      <c r="AA51" t="s">
        <v>14</v>
      </c>
      <c r="AB51" s="1" t="s">
        <v>8</v>
      </c>
      <c r="AC51" s="8">
        <f t="array" ref="AC51:AE53">MMULT(AC46:AE48,AC46:AE48)</f>
        <v>47.571428571428569</v>
      </c>
      <c r="AD51" s="11">
        <v>12.306122448979592</v>
      </c>
      <c r="AE51" s="11">
        <v>4.8857142857142852</v>
      </c>
      <c r="AF51" s="23">
        <f>SUM(AC51:AE51)</f>
        <v>64.763265306122449</v>
      </c>
      <c r="AG51" s="23">
        <f>AF51/SUM(AF$51:AF$53)</f>
        <v>7.1879969013739969E-2</v>
      </c>
      <c r="AH51" t="str">
        <f>IF(ABS(AG46-AG51)&lt;=0.01, "YES","NO")</f>
        <v>NO</v>
      </c>
    </row>
    <row r="52" spans="2:35" x14ac:dyDescent="0.25">
      <c r="D52" s="1" t="s">
        <v>8</v>
      </c>
      <c r="E52" s="8">
        <f t="array" ref="E52:G54">MMULT(E47:G49,E47:G49)</f>
        <v>27</v>
      </c>
      <c r="F52" s="9">
        <v>162</v>
      </c>
      <c r="G52" s="9">
        <v>81</v>
      </c>
      <c r="H52" s="21">
        <f>SUM(E52:G52)</f>
        <v>270</v>
      </c>
      <c r="I52" s="5">
        <f>H52/SUM(H$52:H$54)</f>
        <v>0.66666666666666663</v>
      </c>
      <c r="J52" t="str">
        <f>IF(ABS(I47-I52)&lt;=0.01, "YES","NO")</f>
        <v>YES</v>
      </c>
      <c r="K52">
        <f>RANK(H52,$H$52:$H$54)</f>
        <v>1</v>
      </c>
      <c r="L52" s="1" t="s">
        <v>8</v>
      </c>
      <c r="M52" s="8">
        <f t="array" ref="M52:O54">MMULT(M47:O49,M47:O49)</f>
        <v>29</v>
      </c>
      <c r="N52" s="9">
        <v>7.3000000000000007</v>
      </c>
      <c r="O52" s="9">
        <v>4.5999999999999996</v>
      </c>
      <c r="P52" s="5">
        <f>SUM(M52:O52)</f>
        <v>40.9</v>
      </c>
      <c r="Q52" s="23">
        <f>P52/SUM(P$52:P$54)</f>
        <v>8.8787582763486375E-2</v>
      </c>
      <c r="R52" t="str">
        <f>IF(ABS(Q47-Q52)&lt;=0.01, "YES","NO")</f>
        <v>YES</v>
      </c>
      <c r="S52">
        <f>RANK(Q52,Q$52:Q$54)</f>
        <v>3</v>
      </c>
      <c r="T52" s="1" t="s">
        <v>8</v>
      </c>
      <c r="U52" s="8">
        <f t="array" ref="U52:W54">MMULT(U47:W49,U47:W49)</f>
        <v>30.266666666666666</v>
      </c>
      <c r="V52" s="11">
        <v>10.104166666666668</v>
      </c>
      <c r="W52" s="11">
        <v>4.5133333333333336</v>
      </c>
      <c r="X52" s="23">
        <f>SUM(U52:W52)</f>
        <v>44.884166666666673</v>
      </c>
      <c r="Y52" s="23">
        <f>X52/SUM(X$52:X$54)</f>
        <v>9.3715690271856306E-2</v>
      </c>
      <c r="Z52" t="str">
        <f>IF(ABS(Y47-Y52)&lt;=0.01, "YES","NO")</f>
        <v>YES</v>
      </c>
      <c r="AA52">
        <f>RANK(Y52,Y$52:Y$54)</f>
        <v>3</v>
      </c>
      <c r="AB52" s="1" t="s">
        <v>9</v>
      </c>
      <c r="AC52" s="3">
        <v>171</v>
      </c>
      <c r="AD52" s="8">
        <v>47.571428571428569</v>
      </c>
      <c r="AE52" s="3">
        <v>17.228571428571428</v>
      </c>
      <c r="AF52" s="23">
        <f t="shared" ref="AF52:AF53" si="11">SUM(AC52:AE52)</f>
        <v>235.79999999999998</v>
      </c>
      <c r="AG52" s="23">
        <f>AF52/SUM(AF$51:AF$53)</f>
        <v>0.26171158315325965</v>
      </c>
      <c r="AH52" t="str">
        <f t="shared" ref="AH52:AH53" si="12">IF(ABS(AG47-AG52)&lt;=0.01, "YES","NO")</f>
        <v>NO</v>
      </c>
    </row>
    <row r="53" spans="2:35" x14ac:dyDescent="0.25">
      <c r="D53" s="1" t="s">
        <v>9</v>
      </c>
      <c r="E53" s="3">
        <v>4.5</v>
      </c>
      <c r="F53" s="8">
        <v>27</v>
      </c>
      <c r="G53" s="10">
        <v>13.5</v>
      </c>
      <c r="H53" s="22">
        <f t="shared" ref="H53:H54" si="13">SUM(E53:G53)</f>
        <v>45</v>
      </c>
      <c r="I53" s="5">
        <f t="shared" ref="I53:I54" si="14">H53/SUM(H$52:H$54)</f>
        <v>0.1111111111111111</v>
      </c>
      <c r="J53" t="str">
        <f t="shared" ref="J53:J54" si="15">IF(ABS(I48-I53)&lt;=0.01, "YES","NO")</f>
        <v>YES</v>
      </c>
      <c r="K53">
        <f>RANK(H53,$H$52:$H$54)</f>
        <v>3</v>
      </c>
      <c r="L53" s="1" t="s">
        <v>9</v>
      </c>
      <c r="M53" s="3">
        <v>115</v>
      </c>
      <c r="N53" s="8">
        <v>29</v>
      </c>
      <c r="O53" s="10">
        <v>18.25</v>
      </c>
      <c r="P53" s="5">
        <f t="shared" ref="P53:P54" si="16">SUM(M53:O53)</f>
        <v>162.25</v>
      </c>
      <c r="Q53" s="23">
        <f>P53/SUM(P$52:P$54)</f>
        <v>0.35221968956908717</v>
      </c>
      <c r="R53" t="str">
        <f t="shared" ref="R53:R54" si="17">IF(ABS(Q48-Q53)&lt;=0.01, "YES","NO")</f>
        <v>YES</v>
      </c>
      <c r="S53">
        <f t="shared" ref="S53:S54" si="18">RANK(Q53,Q$52:Q$54)</f>
        <v>2</v>
      </c>
      <c r="T53" s="1" t="s">
        <v>9</v>
      </c>
      <c r="U53" s="3">
        <v>90.266666666666666</v>
      </c>
      <c r="V53" s="8">
        <v>30.266666666666666</v>
      </c>
      <c r="W53" s="3">
        <v>13.472222222222221</v>
      </c>
      <c r="X53" s="23">
        <f t="shared" ref="X53:X54" si="19">SUM(U53:W53)</f>
        <v>134.00555555555556</v>
      </c>
      <c r="Y53" s="26">
        <f>X53/SUM(X$52:X$54)</f>
        <v>0.27979628612508073</v>
      </c>
      <c r="Z53" s="27" t="str">
        <f t="shared" ref="Z53:Z54" si="20">IF(ABS(Y48-Y53)&lt;=0.01, "YES","NO")</f>
        <v>YES</v>
      </c>
      <c r="AA53">
        <f t="shared" ref="AA53:AA54" si="21">RANK(Y53,Y$52:Y$54)</f>
        <v>2</v>
      </c>
      <c r="AB53" s="1" t="s">
        <v>10</v>
      </c>
      <c r="AC53" s="3">
        <v>430.71428571428572</v>
      </c>
      <c r="AD53" s="11">
        <v>122.14285714285714</v>
      </c>
      <c r="AE53" s="8">
        <v>47.571428571428577</v>
      </c>
      <c r="AF53" s="23">
        <f t="shared" si="11"/>
        <v>600.42857142857144</v>
      </c>
      <c r="AG53" s="23">
        <f>AF53/SUM(AF$51:AF$53)</f>
        <v>0.66640844783300046</v>
      </c>
      <c r="AH53" t="str">
        <f t="shared" si="12"/>
        <v>NO</v>
      </c>
    </row>
    <row r="54" spans="2:35" x14ac:dyDescent="0.25">
      <c r="D54" s="1" t="s">
        <v>10</v>
      </c>
      <c r="E54" s="3">
        <v>9</v>
      </c>
      <c r="F54" s="11">
        <v>54</v>
      </c>
      <c r="G54" s="8">
        <v>27</v>
      </c>
      <c r="H54" s="22">
        <f t="shared" si="13"/>
        <v>90</v>
      </c>
      <c r="I54" s="5">
        <f t="shared" si="14"/>
        <v>0.22222222222222221</v>
      </c>
      <c r="J54" t="str">
        <f t="shared" si="15"/>
        <v>YES</v>
      </c>
      <c r="K54">
        <f>RANK(H54,$H$52:$H$54)</f>
        <v>2</v>
      </c>
      <c r="L54" s="1" t="s">
        <v>10</v>
      </c>
      <c r="M54" s="3">
        <v>182.5</v>
      </c>
      <c r="N54" s="11">
        <v>46</v>
      </c>
      <c r="O54" s="8">
        <v>29</v>
      </c>
      <c r="P54" s="5">
        <f t="shared" si="16"/>
        <v>257.5</v>
      </c>
      <c r="Q54" s="23">
        <f>P54/SUM(P$52:P$54)</f>
        <v>0.55899272766742647</v>
      </c>
      <c r="R54" t="str">
        <f t="shared" si="17"/>
        <v>YES</v>
      </c>
      <c r="S54">
        <f t="shared" si="18"/>
        <v>1</v>
      </c>
      <c r="T54" s="1" t="s">
        <v>10</v>
      </c>
      <c r="U54" s="3">
        <v>202.08333333333331</v>
      </c>
      <c r="V54" s="11">
        <v>67.7</v>
      </c>
      <c r="W54" s="8">
        <v>30.266666666666666</v>
      </c>
      <c r="X54" s="23">
        <f t="shared" si="19"/>
        <v>300.04999999999995</v>
      </c>
      <c r="Y54" s="23">
        <f>X54/SUM(X$52:X$54)</f>
        <v>0.62648802360306299</v>
      </c>
      <c r="Z54" t="str">
        <f t="shared" si="20"/>
        <v>YES</v>
      </c>
      <c r="AA54">
        <f t="shared" si="21"/>
        <v>1</v>
      </c>
    </row>
    <row r="55" spans="2:35" x14ac:dyDescent="0.25">
      <c r="AB55" s="15" t="s">
        <v>12</v>
      </c>
      <c r="AC55" s="1" t="s">
        <v>8</v>
      </c>
      <c r="AD55" s="1" t="s">
        <v>9</v>
      </c>
      <c r="AE55" s="1" t="s">
        <v>10</v>
      </c>
      <c r="AF55" s="1" t="s">
        <v>4</v>
      </c>
      <c r="AG55" s="1" t="s">
        <v>5</v>
      </c>
      <c r="AH55" s="1" t="s">
        <v>13</v>
      </c>
      <c r="AI55" t="s">
        <v>14</v>
      </c>
    </row>
    <row r="56" spans="2:35" x14ac:dyDescent="0.25">
      <c r="AB56" s="1" t="s">
        <v>8</v>
      </c>
      <c r="AC56" s="8">
        <f t="array" ref="AC56:AE58">MMULT(AC51:AE53,AC51:AE53)</f>
        <v>6471.7346938775518</v>
      </c>
      <c r="AD56" s="11">
        <v>1767.5947521865887</v>
      </c>
      <c r="AE56" s="11">
        <v>676.85772594752177</v>
      </c>
      <c r="AF56" s="23">
        <f>SUM(AC56:AE56)</f>
        <v>8916.1871720116633</v>
      </c>
      <c r="AG56" s="26">
        <f>AF56/SUM(AF$56:AF$58)</f>
        <v>7.0310518476804695E-2</v>
      </c>
      <c r="AH56" s="27" t="str">
        <f>IF(ABS(AG51-AG56)&lt;=0.01, "YES","NO")</f>
        <v>YES</v>
      </c>
      <c r="AI56">
        <f>RANK(AF56,AF$56:AF$58)</f>
        <v>3</v>
      </c>
    </row>
    <row r="57" spans="2:35" x14ac:dyDescent="0.25">
      <c r="AB57" s="1" t="s">
        <v>9</v>
      </c>
      <c r="AC57" s="3">
        <v>23690.020408163266</v>
      </c>
      <c r="AD57" s="8">
        <v>6471.7346938775518</v>
      </c>
      <c r="AE57" s="3">
        <v>2474.6326530612246</v>
      </c>
      <c r="AF57" s="23">
        <f t="shared" ref="AF57:AF58" si="22">SUM(AC57:AE57)</f>
        <v>32636.387755102041</v>
      </c>
      <c r="AG57" s="23">
        <f>AF57/SUM(AF$51:AF$53)</f>
        <v>36.222734129734583</v>
      </c>
      <c r="AH57" t="str">
        <f t="shared" ref="AH57:AH58" si="23">IF(ABS(AG52-AG57)&lt;=0.01, "YES","NO")</f>
        <v>NO</v>
      </c>
      <c r="AI57">
        <f t="shared" ref="AI57:AI58" si="24">RANK(AF57,AF$56:AF$58)</f>
        <v>2</v>
      </c>
    </row>
    <row r="58" spans="2:35" x14ac:dyDescent="0.25">
      <c r="B58" s="6">
        <v>4</v>
      </c>
      <c r="AB58" s="1" t="s">
        <v>10</v>
      </c>
      <c r="AC58" s="3">
        <v>61865.816326530621</v>
      </c>
      <c r="AD58" s="11">
        <v>16921.443148688046</v>
      </c>
      <c r="AE58" s="8">
        <v>6471.7346938775509</v>
      </c>
      <c r="AF58" s="23">
        <f t="shared" si="22"/>
        <v>85258.994169096215</v>
      </c>
      <c r="AG58" s="23">
        <f>AF58/SUM(AF$51:AF$53)</f>
        <v>94.627931900121737</v>
      </c>
      <c r="AH58" t="str">
        <f t="shared" si="23"/>
        <v>NO</v>
      </c>
      <c r="AI58">
        <f t="shared" si="24"/>
        <v>1</v>
      </c>
    </row>
    <row r="59" spans="2:35" x14ac:dyDescent="0.25">
      <c r="B59" s="42" t="s">
        <v>22</v>
      </c>
      <c r="C59" s="35" t="s">
        <v>21</v>
      </c>
      <c r="D59" s="35" t="s">
        <v>11</v>
      </c>
      <c r="AB59" s="1"/>
      <c r="AC59" s="33"/>
      <c r="AD59" s="34"/>
      <c r="AE59" s="19"/>
      <c r="AF59" s="23"/>
      <c r="AG59" s="23"/>
    </row>
    <row r="60" spans="2:35" x14ac:dyDescent="0.25">
      <c r="B60" s="42"/>
      <c r="C60" t="s">
        <v>0</v>
      </c>
      <c r="D60" s="37">
        <f>J34</f>
        <v>0.12504635999282168</v>
      </c>
      <c r="AB60" s="1"/>
      <c r="AC60" s="33"/>
      <c r="AD60" s="34"/>
      <c r="AE60" s="19"/>
      <c r="AF60" s="23"/>
      <c r="AG60" s="23"/>
    </row>
    <row r="61" spans="2:35" x14ac:dyDescent="0.25">
      <c r="B61" s="42"/>
      <c r="C61" t="s">
        <v>1</v>
      </c>
      <c r="D61" s="37">
        <f>J35</f>
        <v>0.25640366094394929</v>
      </c>
      <c r="AB61" s="1"/>
      <c r="AC61" s="33"/>
      <c r="AD61" s="34"/>
      <c r="AE61" s="19"/>
      <c r="AF61" s="23"/>
      <c r="AG61" s="23"/>
    </row>
    <row r="62" spans="2:35" x14ac:dyDescent="0.25">
      <c r="B62" s="42"/>
      <c r="C62" t="s">
        <v>2</v>
      </c>
      <c r="D62" s="37">
        <f>J36</f>
        <v>0.4884668301728779</v>
      </c>
      <c r="AB62" s="1"/>
      <c r="AC62" s="33"/>
      <c r="AD62" s="34"/>
      <c r="AE62" s="19"/>
      <c r="AF62" s="23"/>
      <c r="AG62" s="23"/>
    </row>
    <row r="63" spans="2:35" x14ac:dyDescent="0.25">
      <c r="B63" s="42"/>
      <c r="C63" t="s">
        <v>3</v>
      </c>
      <c r="D63" s="37">
        <f>J37</f>
        <v>0.13008314889035116</v>
      </c>
    </row>
    <row r="64" spans="2:35" x14ac:dyDescent="0.25">
      <c r="B64" s="36"/>
    </row>
    <row r="65" spans="3:18" x14ac:dyDescent="0.25">
      <c r="C65" s="42" t="s">
        <v>19</v>
      </c>
      <c r="D65" s="28" t="s">
        <v>14</v>
      </c>
      <c r="E65" t="s">
        <v>15</v>
      </c>
      <c r="H65" s="28" t="s">
        <v>14</v>
      </c>
      <c r="I65" t="s">
        <v>16</v>
      </c>
      <c r="L65" s="28" t="s">
        <v>14</v>
      </c>
      <c r="M65" t="s">
        <v>17</v>
      </c>
      <c r="P65" s="28" t="s">
        <v>14</v>
      </c>
      <c r="Q65" t="s">
        <v>18</v>
      </c>
    </row>
    <row r="66" spans="3:18" x14ac:dyDescent="0.25">
      <c r="C66" s="42"/>
      <c r="D66" s="1" t="s">
        <v>8</v>
      </c>
      <c r="E66" s="5">
        <f>H52/SUM(H$52:H$54)</f>
        <v>0.66666666666666663</v>
      </c>
      <c r="F66">
        <f>RANK(H52,H$52:H$54)</f>
        <v>1</v>
      </c>
      <c r="H66" s="1" t="s">
        <v>8</v>
      </c>
      <c r="I66" s="23">
        <f>Q52/SUM(Q$52:Q$54)</f>
        <v>8.8787582763486375E-2</v>
      </c>
      <c r="J66">
        <f>RANK(Q52,Q52:Q54)</f>
        <v>3</v>
      </c>
      <c r="L66" s="1" t="s">
        <v>8</v>
      </c>
      <c r="M66" s="23">
        <f>X52/SUM(X$52:X$548)</f>
        <v>9.3715690271856306E-2</v>
      </c>
      <c r="N66">
        <f>RANK(M66,M66:M68)</f>
        <v>3</v>
      </c>
      <c r="P66" s="1" t="s">
        <v>8</v>
      </c>
      <c r="Q66" s="25">
        <v>7.0310518476804695E-2</v>
      </c>
      <c r="R66">
        <f>RANK(Q66,Q66:Q68)</f>
        <v>3</v>
      </c>
    </row>
    <row r="67" spans="3:18" x14ac:dyDescent="0.25">
      <c r="C67" s="42"/>
      <c r="D67" s="1" t="s">
        <v>9</v>
      </c>
      <c r="E67" s="5">
        <f>H53/SUM(H$52:H$54)</f>
        <v>0.1111111111111111</v>
      </c>
      <c r="F67">
        <f>RANK(H53,H$52:H$54)</f>
        <v>3</v>
      </c>
      <c r="H67" s="1" t="s">
        <v>9</v>
      </c>
      <c r="I67" s="23">
        <f>Q53/SUM(Q$52:Q$54)</f>
        <v>0.35221968956908717</v>
      </c>
      <c r="J67">
        <f>RANK(Q53,Q53:Q55)</f>
        <v>2</v>
      </c>
      <c r="L67" s="1" t="s">
        <v>9</v>
      </c>
      <c r="M67" s="23">
        <f>X53/SUM(X$52:X$548)</f>
        <v>0.27979628612508073</v>
      </c>
      <c r="N67">
        <f t="shared" ref="N67:N68" si="25">RANK(M67,M67:M69)</f>
        <v>2</v>
      </c>
      <c r="P67" s="1" t="s">
        <v>9</v>
      </c>
      <c r="Q67" s="25">
        <v>36.222734129734583</v>
      </c>
      <c r="R67">
        <f t="shared" ref="R67:R68" si="26">RANK(Q67,Q67:Q69)</f>
        <v>2</v>
      </c>
    </row>
    <row r="68" spans="3:18" x14ac:dyDescent="0.25">
      <c r="C68" s="42"/>
      <c r="D68" s="1" t="s">
        <v>10</v>
      </c>
      <c r="E68" s="5">
        <f>H54/SUM(H$52:H$54)</f>
        <v>0.22222222222222221</v>
      </c>
      <c r="F68">
        <f>RANK(H54,H$52:H$54)</f>
        <v>2</v>
      </c>
      <c r="H68" s="1" t="s">
        <v>10</v>
      </c>
      <c r="I68" s="23">
        <f>Q54/SUM(Q$52:Q$54)</f>
        <v>0.55899272766742647</v>
      </c>
      <c r="J68">
        <f>RANK(Q54,Q54:Q56)</f>
        <v>1</v>
      </c>
      <c r="L68" s="1" t="s">
        <v>10</v>
      </c>
      <c r="M68" s="23">
        <f>X54/SUM(X$52:X$548)</f>
        <v>0.62648802360306299</v>
      </c>
      <c r="N68">
        <f t="shared" si="25"/>
        <v>1</v>
      </c>
      <c r="P68" s="1" t="s">
        <v>10</v>
      </c>
      <c r="Q68" s="25">
        <v>94.627931900121737</v>
      </c>
      <c r="R68">
        <f t="shared" si="26"/>
        <v>1</v>
      </c>
    </row>
    <row r="70" spans="3:18" x14ac:dyDescent="0.25">
      <c r="C70" s="6"/>
    </row>
    <row r="71" spans="3:18" x14ac:dyDescent="0.25">
      <c r="D71" s="29" t="s">
        <v>19</v>
      </c>
    </row>
    <row r="72" spans="3:18" x14ac:dyDescent="0.25">
      <c r="E72" s="30" t="s">
        <v>0</v>
      </c>
      <c r="F72" s="14" t="s">
        <v>1</v>
      </c>
      <c r="G72" s="14" t="s">
        <v>2</v>
      </c>
      <c r="H72" s="14" t="s">
        <v>12</v>
      </c>
      <c r="I72" s="14"/>
      <c r="J72" s="14"/>
    </row>
    <row r="73" spans="3:18" x14ac:dyDescent="0.25">
      <c r="E73" t="s">
        <v>15</v>
      </c>
      <c r="F73" t="s">
        <v>16</v>
      </c>
      <c r="G73" t="s">
        <v>17</v>
      </c>
      <c r="H73" t="s">
        <v>18</v>
      </c>
      <c r="I73" t="s">
        <v>20</v>
      </c>
    </row>
    <row r="74" spans="3:18" x14ac:dyDescent="0.25">
      <c r="D74" t="s">
        <v>8</v>
      </c>
      <c r="E74" s="31">
        <v>0.66666666666666663</v>
      </c>
      <c r="F74" s="31">
        <v>8.8787582763486375E-2</v>
      </c>
      <c r="G74" s="31">
        <v>9.3715690271856306E-2</v>
      </c>
      <c r="H74" s="31">
        <v>7.0310518476804695E-2</v>
      </c>
      <c r="I74" s="31">
        <f>MMULT(E$74:H$74,D60:D63)</f>
        <v>0.16105292107026908</v>
      </c>
    </row>
    <row r="75" spans="3:18" x14ac:dyDescent="0.25">
      <c r="D75" t="s">
        <v>9</v>
      </c>
      <c r="E75" s="31">
        <v>0.1111111111111111</v>
      </c>
      <c r="F75" s="31">
        <v>0.35221968956908717</v>
      </c>
      <c r="G75" s="31">
        <v>0.27979628612508073</v>
      </c>
      <c r="H75" s="31">
        <v>0.27682498858255411</v>
      </c>
      <c r="I75" s="31">
        <f>MMULT(E75:H75,D60:D63)</f>
        <v>0.27688592904527359</v>
      </c>
    </row>
    <row r="76" spans="3:18" x14ac:dyDescent="0.25">
      <c r="D76" t="s">
        <v>10</v>
      </c>
      <c r="E76" s="31">
        <v>0.22222222222222221</v>
      </c>
      <c r="F76" s="31">
        <v>0.55899272766742647</v>
      </c>
      <c r="G76" s="31">
        <v>0.62648802360306299</v>
      </c>
      <c r="H76" s="31">
        <v>1</v>
      </c>
      <c r="I76" s="31">
        <f>MMULT(E76:H76,D60:D63)</f>
        <v>0.60721762973438742</v>
      </c>
    </row>
    <row r="78" spans="3:18" x14ac:dyDescent="0.25">
      <c r="D78" s="6"/>
    </row>
    <row r="79" spans="3:18" x14ac:dyDescent="0.25">
      <c r="E79" s="30"/>
      <c r="F79" s="14"/>
      <c r="G79" s="14"/>
      <c r="H79" s="14"/>
      <c r="I79" s="14"/>
      <c r="J79" s="14"/>
    </row>
    <row r="82" spans="4:14" x14ac:dyDescent="0.25">
      <c r="D82" s="1"/>
      <c r="E82" s="3" t="s">
        <v>0</v>
      </c>
      <c r="F82" s="3" t="s">
        <v>1</v>
      </c>
      <c r="G82" s="3" t="s">
        <v>2</v>
      </c>
      <c r="H82" s="3" t="s">
        <v>3</v>
      </c>
      <c r="I82" s="32" t="s">
        <v>23</v>
      </c>
      <c r="J82" s="40" t="s">
        <v>24</v>
      </c>
      <c r="K82" s="41"/>
      <c r="L82" s="43"/>
      <c r="M82" s="44" t="s">
        <v>25</v>
      </c>
      <c r="N82" s="44"/>
    </row>
    <row r="83" spans="4:14" x14ac:dyDescent="0.25">
      <c r="D83" s="38" t="s">
        <v>0</v>
      </c>
      <c r="E83" s="3">
        <v>1</v>
      </c>
      <c r="F83" s="3">
        <v>0.25</v>
      </c>
      <c r="G83" s="3">
        <v>0.2</v>
      </c>
      <c r="H83" s="39">
        <v>2</v>
      </c>
      <c r="I83" s="31">
        <v>0.12504635999282168</v>
      </c>
      <c r="J83" s="41">
        <f>MMULT(E83:H83,I83:I86)</f>
        <v>0.54700693904408693</v>
      </c>
      <c r="K83" s="41">
        <f>I83/J83</f>
        <v>0.22860104884838284</v>
      </c>
      <c r="L83" s="43"/>
      <c r="M83" s="44"/>
      <c r="N83" s="44"/>
    </row>
    <row r="84" spans="4:14" x14ac:dyDescent="0.25">
      <c r="D84" s="38" t="s">
        <v>1</v>
      </c>
      <c r="E84" s="3">
        <v>4</v>
      </c>
      <c r="F84" s="3">
        <v>1</v>
      </c>
      <c r="G84" s="3">
        <v>0.5</v>
      </c>
      <c r="H84" s="39">
        <v>1</v>
      </c>
      <c r="I84" s="31">
        <v>0.25640366094394929</v>
      </c>
      <c r="J84" s="41">
        <f>MMULT(E84:H84,I83:I86)</f>
        <v>1.1309056648920262</v>
      </c>
      <c r="K84" s="41">
        <f t="shared" ref="K84:K86" si="27">I84/J84</f>
        <v>0.22672418125028101</v>
      </c>
      <c r="L84">
        <f>AVERAGE(K83:K86)</f>
        <v>0.22765487669998435</v>
      </c>
      <c r="M84" s="45">
        <f>(L84-4)/(4-1)</f>
        <v>-1.2574483744333385</v>
      </c>
      <c r="N84" s="45"/>
    </row>
    <row r="85" spans="4:14" x14ac:dyDescent="0.25">
      <c r="D85" s="38" t="s">
        <v>2</v>
      </c>
      <c r="E85" s="3">
        <v>5</v>
      </c>
      <c r="F85" s="3">
        <v>2</v>
      </c>
      <c r="G85" s="3">
        <v>1</v>
      </c>
      <c r="H85" s="39">
        <v>4</v>
      </c>
      <c r="I85" s="31">
        <v>0.4884668301728779</v>
      </c>
      <c r="J85" s="41">
        <f>MMULT(E85:H85,I83:I86)</f>
        <v>2.1468385475862894</v>
      </c>
      <c r="K85" s="41">
        <f t="shared" si="27"/>
        <v>0.22752844210015966</v>
      </c>
    </row>
    <row r="86" spans="4:14" x14ac:dyDescent="0.25">
      <c r="D86" s="38" t="s">
        <v>3</v>
      </c>
      <c r="E86" s="3">
        <v>0.5</v>
      </c>
      <c r="F86" s="3">
        <v>1</v>
      </c>
      <c r="G86" s="3">
        <v>0.25</v>
      </c>
      <c r="H86" s="39">
        <v>1</v>
      </c>
      <c r="I86" s="31">
        <v>0.13008314889035116</v>
      </c>
      <c r="J86" s="41">
        <f>MMULT(E86:H86,I83:I86)</f>
        <v>0.57112669737393074</v>
      </c>
      <c r="K86" s="41">
        <f t="shared" si="27"/>
        <v>0.22776583460111394</v>
      </c>
    </row>
  </sheetData>
  <mergeCells count="5">
    <mergeCell ref="B59:B63"/>
    <mergeCell ref="C65:C68"/>
    <mergeCell ref="L82:L83"/>
    <mergeCell ref="M82:N83"/>
    <mergeCell ref="M84:N84"/>
  </mergeCells>
  <conditionalFormatting sqref="K27:K30">
    <cfRule type="colorScale" priority="13">
      <colorScale>
        <cfvo type="min"/>
        <cfvo type="max"/>
        <color rgb="FF63BE7B"/>
        <color rgb="FFFFEF9C"/>
      </colorScale>
    </cfRule>
  </conditionalFormatting>
  <conditionalFormatting sqref="K34:K37">
    <cfRule type="colorScale" priority="12">
      <colorScale>
        <cfvo type="min"/>
        <cfvo type="max"/>
        <color rgb="FF63BE7B"/>
        <color rgb="FFFFEF9C"/>
      </colorScale>
    </cfRule>
  </conditionalFormatting>
  <conditionalFormatting sqref="AI55:AI62">
    <cfRule type="colorScale" priority="11">
      <colorScale>
        <cfvo type="min"/>
        <cfvo type="max"/>
        <color rgb="FF63BE7B"/>
        <color rgb="FFFFEF9C"/>
      </colorScale>
    </cfRule>
  </conditionalFormatting>
  <conditionalFormatting sqref="AA51:AA54">
    <cfRule type="colorScale" priority="10">
      <colorScale>
        <cfvo type="min"/>
        <cfvo type="max"/>
        <color rgb="FF63BE7B"/>
        <color rgb="FFFFEF9C"/>
      </colorScale>
    </cfRule>
  </conditionalFormatting>
  <conditionalFormatting sqref="S51:S54">
    <cfRule type="colorScale" priority="7">
      <colorScale>
        <cfvo type="min"/>
        <cfvo type="max"/>
        <color rgb="FF63BE7B"/>
        <color rgb="FFFFEF9C"/>
      </colorScale>
    </cfRule>
  </conditionalFormatting>
  <conditionalFormatting sqref="K51:K54">
    <cfRule type="colorScale" priority="8">
      <colorScale>
        <cfvo type="min"/>
        <cfvo type="max"/>
        <color rgb="FF63BE7B"/>
        <color rgb="FFFFEF9C"/>
      </colorScale>
    </cfRule>
  </conditionalFormatting>
  <conditionalFormatting sqref="F66:F68">
    <cfRule type="colorScale" priority="6">
      <colorScale>
        <cfvo type="min"/>
        <cfvo type="max"/>
        <color rgb="FF63BE7B"/>
        <color rgb="FFFFEF9C"/>
      </colorScale>
    </cfRule>
  </conditionalFormatting>
  <conditionalFormatting sqref="J66:J68">
    <cfRule type="colorScale" priority="5">
      <colorScale>
        <cfvo type="min"/>
        <cfvo type="max"/>
        <color rgb="FF63BE7B"/>
        <color rgb="FFFFEF9C"/>
      </colorScale>
    </cfRule>
  </conditionalFormatting>
  <conditionalFormatting sqref="N66:N68">
    <cfRule type="colorScale" priority="4">
      <colorScale>
        <cfvo type="min"/>
        <cfvo type="max"/>
        <color rgb="FF63BE7B"/>
        <color rgb="FFFFEF9C"/>
      </colorScale>
    </cfRule>
  </conditionalFormatting>
  <conditionalFormatting sqref="R66:R68">
    <cfRule type="colorScale" priority="3">
      <colorScale>
        <cfvo type="min"/>
        <cfvo type="max"/>
        <color rgb="FF63BE7B"/>
        <color rgb="FFFFEF9C"/>
      </colorScale>
    </cfRule>
  </conditionalFormatting>
  <conditionalFormatting sqref="J74:J76">
    <cfRule type="colorScale" priority="2">
      <colorScale>
        <cfvo type="min"/>
        <cfvo type="max"/>
        <color rgb="FF63BE7B"/>
        <color rgb="FFFFEF9C"/>
      </colorScale>
    </cfRule>
  </conditionalFormatting>
  <conditionalFormatting sqref="J81:J82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Blake M Mr CIV USARMY TRADOC</dc:creator>
  <cp:lastModifiedBy>Conrad, Blake M Mr CIV USARMY TRADOC</cp:lastModifiedBy>
  <dcterms:created xsi:type="dcterms:W3CDTF">2017-09-27T13:25:17Z</dcterms:created>
  <dcterms:modified xsi:type="dcterms:W3CDTF">2017-09-29T16:43:00Z</dcterms:modified>
</cp:coreProperties>
</file>