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tc4455\Documents\IMSE 991 MCDM\Lecture Slides\"/>
    </mc:Choice>
  </mc:AlternateContent>
  <bookViews>
    <workbookView xWindow="0" yWindow="0" windowWidth="20460" windowHeight="7380"/>
  </bookViews>
  <sheets>
    <sheet name="Fighter Aircraft Proble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3" i="1" l="1"/>
  <c r="P82" i="1"/>
  <c r="P81" i="1"/>
  <c r="O83" i="1"/>
  <c r="O81" i="1"/>
  <c r="N82" i="1"/>
  <c r="M83" i="1"/>
  <c r="M82" i="1"/>
  <c r="M81" i="1"/>
  <c r="P80" i="1"/>
  <c r="O80" i="1"/>
  <c r="N80" i="1"/>
  <c r="D26" i="1" l="1"/>
  <c r="D36" i="1" s="1"/>
  <c r="E26" i="1"/>
  <c r="E36" i="1" s="1"/>
  <c r="E77" i="1" s="1"/>
  <c r="F26" i="1"/>
  <c r="F36" i="1" s="1"/>
  <c r="F77" i="1" s="1"/>
  <c r="G26" i="1"/>
  <c r="G36" i="1" s="1"/>
  <c r="G75" i="1" s="1"/>
  <c r="H26" i="1"/>
  <c r="H36" i="1" s="1"/>
  <c r="D27" i="1"/>
  <c r="D37" i="1" s="1"/>
  <c r="E27" i="1"/>
  <c r="E37" i="1" s="1"/>
  <c r="E47" i="1" s="1"/>
  <c r="E62" i="1" s="1"/>
  <c r="F27" i="1"/>
  <c r="F37" i="1" s="1"/>
  <c r="F79" i="1" s="1"/>
  <c r="G27" i="1"/>
  <c r="G37" i="1" s="1"/>
  <c r="H27" i="1"/>
  <c r="H37" i="1" s="1"/>
  <c r="H80" i="1" s="1"/>
  <c r="D28" i="1"/>
  <c r="D38" i="1" s="1"/>
  <c r="E28" i="1"/>
  <c r="E38" i="1" s="1"/>
  <c r="E83" i="1" s="1"/>
  <c r="F28" i="1"/>
  <c r="F38" i="1" s="1"/>
  <c r="F83" i="1" s="1"/>
  <c r="G28" i="1"/>
  <c r="G38" i="1" s="1"/>
  <c r="H28" i="1"/>
  <c r="H38" i="1" s="1"/>
  <c r="H54" i="1" s="1"/>
  <c r="H69" i="1" s="1"/>
  <c r="H25" i="1"/>
  <c r="H35" i="1" s="1"/>
  <c r="H74" i="1" s="1"/>
  <c r="G25" i="1"/>
  <c r="G35" i="1" s="1"/>
  <c r="F25" i="1"/>
  <c r="F35" i="1" s="1"/>
  <c r="E25" i="1"/>
  <c r="E35" i="1" s="1"/>
  <c r="D25" i="1"/>
  <c r="D35" i="1" s="1"/>
  <c r="C26" i="1"/>
  <c r="C36" i="1" s="1"/>
  <c r="C27" i="1"/>
  <c r="C37" i="1" s="1"/>
  <c r="C80" i="1" s="1"/>
  <c r="C28" i="1"/>
  <c r="C38" i="1" s="1"/>
  <c r="C82" i="1" s="1"/>
  <c r="C25" i="1"/>
  <c r="C35" i="1" s="1"/>
  <c r="C74" i="1" l="1"/>
  <c r="C72" i="1"/>
  <c r="C45" i="1"/>
  <c r="C73" i="1"/>
  <c r="E73" i="1"/>
  <c r="E72" i="1"/>
  <c r="E74" i="1"/>
  <c r="D82" i="1"/>
  <c r="J82" i="1" s="1"/>
  <c r="D83" i="1"/>
  <c r="D81" i="1"/>
  <c r="D74" i="1"/>
  <c r="D72" i="1"/>
  <c r="D73" i="1"/>
  <c r="D44" i="1"/>
  <c r="D59" i="1" s="1"/>
  <c r="G52" i="1"/>
  <c r="G67" i="1" s="1"/>
  <c r="G82" i="1"/>
  <c r="G81" i="1"/>
  <c r="G83" i="1"/>
  <c r="D80" i="1"/>
  <c r="F73" i="1"/>
  <c r="F74" i="1"/>
  <c r="F72" i="1"/>
  <c r="C76" i="1"/>
  <c r="C77" i="1"/>
  <c r="C75" i="1"/>
  <c r="G74" i="1"/>
  <c r="G73" i="1"/>
  <c r="G72" i="1"/>
  <c r="G80" i="1"/>
  <c r="H76" i="1"/>
  <c r="H77" i="1"/>
  <c r="H75" i="1"/>
  <c r="D76" i="1"/>
  <c r="D77" i="1"/>
  <c r="D75" i="1"/>
  <c r="D48" i="1"/>
  <c r="D63" i="1" s="1"/>
  <c r="E75" i="1"/>
  <c r="G76" i="1"/>
  <c r="G77" i="1"/>
  <c r="G78" i="1"/>
  <c r="C79" i="1"/>
  <c r="G79" i="1"/>
  <c r="C81" i="1"/>
  <c r="E81" i="1"/>
  <c r="E82" i="1"/>
  <c r="C83" i="1"/>
  <c r="C49" i="1"/>
  <c r="H73" i="1"/>
  <c r="F76" i="1"/>
  <c r="F78" i="1"/>
  <c r="D79" i="1"/>
  <c r="H79" i="1"/>
  <c r="F80" i="1"/>
  <c r="H81" i="1"/>
  <c r="F82" i="1"/>
  <c r="H83" i="1"/>
  <c r="E76" i="1"/>
  <c r="C78" i="1"/>
  <c r="E78" i="1"/>
  <c r="E79" i="1"/>
  <c r="E80" i="1"/>
  <c r="J80" i="1" s="1"/>
  <c r="H45" i="1"/>
  <c r="H60" i="1" s="1"/>
  <c r="H72" i="1"/>
  <c r="F75" i="1"/>
  <c r="H78" i="1"/>
  <c r="D78" i="1"/>
  <c r="F81" i="1"/>
  <c r="H82" i="1"/>
  <c r="F51" i="1"/>
  <c r="F66" i="1" s="1"/>
  <c r="F50" i="1"/>
  <c r="F65" i="1" s="1"/>
  <c r="F44" i="1"/>
  <c r="F59" i="1" s="1"/>
  <c r="F49" i="1"/>
  <c r="F64" i="1" s="1"/>
  <c r="C53" i="1"/>
  <c r="C52" i="1"/>
  <c r="C54" i="1"/>
  <c r="F47" i="1"/>
  <c r="F62" i="1" s="1"/>
  <c r="F43" i="1"/>
  <c r="F58" i="1" s="1"/>
  <c r="F48" i="1"/>
  <c r="F63" i="1" s="1"/>
  <c r="F46" i="1"/>
  <c r="F61" i="1" s="1"/>
  <c r="F52" i="1"/>
  <c r="F67" i="1" s="1"/>
  <c r="F53" i="1"/>
  <c r="F68" i="1" s="1"/>
  <c r="G44" i="1"/>
  <c r="G59" i="1" s="1"/>
  <c r="G54" i="1"/>
  <c r="G69" i="1" s="1"/>
  <c r="G49" i="1"/>
  <c r="G64" i="1" s="1"/>
  <c r="G51" i="1"/>
  <c r="G66" i="1" s="1"/>
  <c r="F45" i="1"/>
  <c r="F60" i="1" s="1"/>
  <c r="E53" i="1"/>
  <c r="E68" i="1" s="1"/>
  <c r="E45" i="1"/>
  <c r="E60" i="1" s="1"/>
  <c r="E52" i="1"/>
  <c r="E67" i="1" s="1"/>
  <c r="E54" i="1"/>
  <c r="E69" i="1" s="1"/>
  <c r="G48" i="1"/>
  <c r="G63" i="1" s="1"/>
  <c r="G47" i="1"/>
  <c r="G62" i="1" s="1"/>
  <c r="G43" i="1"/>
  <c r="G58" i="1" s="1"/>
  <c r="H47" i="1"/>
  <c r="H62" i="1" s="1"/>
  <c r="H43" i="1"/>
  <c r="H58" i="1" s="1"/>
  <c r="H48" i="1"/>
  <c r="H63" i="1" s="1"/>
  <c r="H46" i="1"/>
  <c r="H61" i="1" s="1"/>
  <c r="H53" i="1"/>
  <c r="H68" i="1" s="1"/>
  <c r="C60" i="1"/>
  <c r="E49" i="1"/>
  <c r="E64" i="1" s="1"/>
  <c r="E44" i="1"/>
  <c r="E59" i="1" s="1"/>
  <c r="E50" i="1"/>
  <c r="E65" i="1" s="1"/>
  <c r="E51" i="1"/>
  <c r="E66" i="1" s="1"/>
  <c r="D46" i="1"/>
  <c r="D61" i="1" s="1"/>
  <c r="D47" i="1"/>
  <c r="D62" i="1" s="1"/>
  <c r="D43" i="1"/>
  <c r="D58" i="1" s="1"/>
  <c r="F54" i="1"/>
  <c r="F69" i="1" s="1"/>
  <c r="C64" i="1"/>
  <c r="C51" i="1"/>
  <c r="C44" i="1"/>
  <c r="C50" i="1"/>
  <c r="H51" i="1"/>
  <c r="H66" i="1" s="1"/>
  <c r="H50" i="1"/>
  <c r="H65" i="1" s="1"/>
  <c r="H44" i="1"/>
  <c r="H59" i="1" s="1"/>
  <c r="H49" i="1"/>
  <c r="H64" i="1" s="1"/>
  <c r="D50" i="1"/>
  <c r="D65" i="1" s="1"/>
  <c r="D49" i="1"/>
  <c r="D64" i="1" s="1"/>
  <c r="D51" i="1"/>
  <c r="D66" i="1" s="1"/>
  <c r="E46" i="1"/>
  <c r="E61" i="1" s="1"/>
  <c r="E48" i="1"/>
  <c r="E63" i="1" s="1"/>
  <c r="D54" i="1"/>
  <c r="D69" i="1" s="1"/>
  <c r="D53" i="1"/>
  <c r="D68" i="1" s="1"/>
  <c r="D52" i="1"/>
  <c r="D67" i="1" s="1"/>
  <c r="D45" i="1"/>
  <c r="D60" i="1" s="1"/>
  <c r="C47" i="1"/>
  <c r="E43" i="1"/>
  <c r="E58" i="1" s="1"/>
  <c r="G46" i="1"/>
  <c r="G61" i="1" s="1"/>
  <c r="G50" i="1"/>
  <c r="G65" i="1" s="1"/>
  <c r="G45" i="1"/>
  <c r="G60" i="1" s="1"/>
  <c r="C48" i="1"/>
  <c r="H52" i="1"/>
  <c r="H67" i="1" s="1"/>
  <c r="G53" i="1"/>
  <c r="G68" i="1" s="1"/>
  <c r="C46" i="1"/>
  <c r="C43" i="1"/>
  <c r="J77" i="1" l="1"/>
  <c r="J81" i="1"/>
  <c r="J76" i="1"/>
  <c r="I78" i="1"/>
  <c r="J78" i="1"/>
  <c r="J83" i="1"/>
  <c r="J72" i="1"/>
  <c r="I72" i="1"/>
  <c r="K72" i="1" s="1"/>
  <c r="N72" i="1" s="1"/>
  <c r="J73" i="1"/>
  <c r="J79" i="1"/>
  <c r="I79" i="1"/>
  <c r="K79" i="1" s="1"/>
  <c r="N74" i="1" s="1"/>
  <c r="J75" i="1"/>
  <c r="J74" i="1"/>
  <c r="I74" i="1"/>
  <c r="K74" i="1" s="1"/>
  <c r="P72" i="1" s="1"/>
  <c r="C58" i="1"/>
  <c r="I43" i="1"/>
  <c r="L43" i="1" s="1"/>
  <c r="I44" i="1"/>
  <c r="M43" i="1" s="1"/>
  <c r="C59" i="1"/>
  <c r="I73" i="1" s="1"/>
  <c r="K73" i="1" s="1"/>
  <c r="O72" i="1" s="1"/>
  <c r="C61" i="1"/>
  <c r="I75" i="1" s="1"/>
  <c r="K75" i="1" s="1"/>
  <c r="M73" i="1" s="1"/>
  <c r="I46" i="1"/>
  <c r="K44" i="1" s="1"/>
  <c r="C62" i="1"/>
  <c r="I76" i="1" s="1"/>
  <c r="K76" i="1" s="1"/>
  <c r="O73" i="1" s="1"/>
  <c r="I47" i="1"/>
  <c r="M44" i="1" s="1"/>
  <c r="C66" i="1"/>
  <c r="I80" i="1" s="1"/>
  <c r="K80" i="1" s="1"/>
  <c r="P74" i="1" s="1"/>
  <c r="I51" i="1"/>
  <c r="N45" i="1" s="1"/>
  <c r="I45" i="1"/>
  <c r="N43" i="1" s="1"/>
  <c r="C69" i="1"/>
  <c r="I83" i="1" s="1"/>
  <c r="K83" i="1" s="1"/>
  <c r="O75" i="1" s="1"/>
  <c r="I54" i="1"/>
  <c r="M46" i="1" s="1"/>
  <c r="I52" i="1"/>
  <c r="K46" i="1" s="1"/>
  <c r="C67" i="1"/>
  <c r="I81" i="1" s="1"/>
  <c r="K81" i="1" s="1"/>
  <c r="M75" i="1" s="1"/>
  <c r="I48" i="1"/>
  <c r="N44" i="1" s="1"/>
  <c r="C63" i="1"/>
  <c r="I77" i="1" s="1"/>
  <c r="K77" i="1" s="1"/>
  <c r="P73" i="1" s="1"/>
  <c r="I50" i="1"/>
  <c r="L45" i="1" s="1"/>
  <c r="C65" i="1"/>
  <c r="I49" i="1"/>
  <c r="K45" i="1" s="1"/>
  <c r="I53" i="1"/>
  <c r="L46" i="1" s="1"/>
  <c r="C68" i="1"/>
  <c r="I82" i="1" s="1"/>
  <c r="K82" i="1" s="1"/>
  <c r="N75" i="1" s="1"/>
  <c r="M51" i="1" l="1"/>
  <c r="O88" i="1" s="1"/>
  <c r="K78" i="1"/>
  <c r="M74" i="1" s="1"/>
  <c r="N77" i="1" s="1"/>
  <c r="K54" i="1"/>
  <c r="L48" i="1"/>
  <c r="L51" i="1"/>
  <c r="L53" i="1"/>
  <c r="L54" i="1"/>
  <c r="N91" i="1" l="1"/>
  <c r="N51" i="1"/>
  <c r="P88" i="1" s="1"/>
  <c r="K53" i="1"/>
  <c r="N90" i="1"/>
  <c r="K52" i="1"/>
  <c r="N52" i="1"/>
  <c r="P89" i="1" s="1"/>
  <c r="M54" i="1"/>
  <c r="O91" i="1" s="1"/>
  <c r="M52" i="1"/>
  <c r="O89" i="1" s="1"/>
  <c r="N53" i="1"/>
  <c r="N88" i="1"/>
  <c r="M91" i="1"/>
  <c r="M89" i="1" l="1"/>
  <c r="P90" i="1"/>
  <c r="M90" i="1"/>
</calcChain>
</file>

<file path=xl/sharedStrings.xml><?xml version="1.0" encoding="utf-8"?>
<sst xmlns="http://schemas.openxmlformats.org/spreadsheetml/2006/main" count="192" uniqueCount="64">
  <si>
    <t>Decision Matrix</t>
  </si>
  <si>
    <t>A1</t>
  </si>
  <si>
    <t>A2</t>
  </si>
  <si>
    <t>A3</t>
  </si>
  <si>
    <t>A4</t>
  </si>
  <si>
    <t>X1</t>
  </si>
  <si>
    <t>Maximum Speed (mach)</t>
  </si>
  <si>
    <t>Ferry Range (NM)</t>
  </si>
  <si>
    <t>Maximum payload (pounds)</t>
  </si>
  <si>
    <r>
      <t>Acquisition Cost ($x10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)</t>
    </r>
  </si>
  <si>
    <t>Reliability (high-low)</t>
  </si>
  <si>
    <t>Manueuverability (high-low)</t>
  </si>
  <si>
    <t>X2</t>
  </si>
  <si>
    <t>X3</t>
  </si>
  <si>
    <t>X4</t>
  </si>
  <si>
    <t>X5</t>
  </si>
  <si>
    <t>X6</t>
  </si>
  <si>
    <t>average</t>
  </si>
  <si>
    <t>low</t>
  </si>
  <si>
    <t>high</t>
  </si>
  <si>
    <t>very high</t>
  </si>
  <si>
    <t>Substituting numerical values for qualitative assessments</t>
  </si>
  <si>
    <t>Benefit</t>
  </si>
  <si>
    <t>Cost</t>
  </si>
  <si>
    <t>Normalized Decision Matrix</t>
  </si>
  <si>
    <t>Weighted Normalized Decision Matrix</t>
  </si>
  <si>
    <t>Weights</t>
  </si>
  <si>
    <r>
      <t>C</t>
    </r>
    <r>
      <rPr>
        <vertAlign val="subscript"/>
        <sz val="11"/>
        <color theme="1"/>
        <rFont val="Calibri"/>
        <family val="2"/>
        <scheme val="minor"/>
      </rPr>
      <t>12</t>
    </r>
  </si>
  <si>
    <r>
      <t>C</t>
    </r>
    <r>
      <rPr>
        <vertAlign val="subscript"/>
        <sz val="11"/>
        <color theme="1"/>
        <rFont val="Calibri"/>
        <family val="2"/>
        <scheme val="minor"/>
      </rPr>
      <t>13</t>
    </r>
  </si>
  <si>
    <r>
      <t>C</t>
    </r>
    <r>
      <rPr>
        <vertAlign val="subscript"/>
        <sz val="11"/>
        <color theme="1"/>
        <rFont val="Calibri"/>
        <family val="2"/>
        <scheme val="minor"/>
      </rPr>
      <t>14</t>
    </r>
  </si>
  <si>
    <r>
      <t>C</t>
    </r>
    <r>
      <rPr>
        <vertAlign val="subscript"/>
        <sz val="11"/>
        <color theme="1"/>
        <rFont val="Calibri"/>
        <family val="2"/>
        <scheme val="minor"/>
      </rPr>
      <t>21</t>
    </r>
  </si>
  <si>
    <r>
      <t>C</t>
    </r>
    <r>
      <rPr>
        <vertAlign val="subscript"/>
        <sz val="11"/>
        <color theme="1"/>
        <rFont val="Calibri"/>
        <family val="2"/>
        <scheme val="minor"/>
      </rPr>
      <t>23</t>
    </r>
  </si>
  <si>
    <r>
      <t>C</t>
    </r>
    <r>
      <rPr>
        <vertAlign val="subscript"/>
        <sz val="11"/>
        <color theme="1"/>
        <rFont val="Calibri"/>
        <family val="2"/>
        <scheme val="minor"/>
      </rPr>
      <t>24</t>
    </r>
  </si>
  <si>
    <r>
      <t>C</t>
    </r>
    <r>
      <rPr>
        <vertAlign val="subscript"/>
        <sz val="11"/>
        <color theme="1"/>
        <rFont val="Calibri"/>
        <family val="2"/>
        <scheme val="minor"/>
      </rPr>
      <t>31</t>
    </r>
  </si>
  <si>
    <r>
      <t>C</t>
    </r>
    <r>
      <rPr>
        <vertAlign val="subscript"/>
        <sz val="11"/>
        <color theme="1"/>
        <rFont val="Calibri"/>
        <family val="2"/>
        <scheme val="minor"/>
      </rPr>
      <t>32</t>
    </r>
  </si>
  <si>
    <r>
      <t>C</t>
    </r>
    <r>
      <rPr>
        <vertAlign val="subscript"/>
        <sz val="11"/>
        <color theme="1"/>
        <rFont val="Calibri"/>
        <family val="2"/>
        <scheme val="minor"/>
      </rPr>
      <t>34</t>
    </r>
  </si>
  <si>
    <r>
      <t>C</t>
    </r>
    <r>
      <rPr>
        <vertAlign val="subscript"/>
        <sz val="11"/>
        <color theme="1"/>
        <rFont val="Calibri"/>
        <family val="2"/>
        <scheme val="minor"/>
      </rPr>
      <t>41</t>
    </r>
  </si>
  <si>
    <r>
      <t>C</t>
    </r>
    <r>
      <rPr>
        <vertAlign val="subscript"/>
        <sz val="11"/>
        <color theme="1"/>
        <rFont val="Calibri"/>
        <family val="2"/>
        <scheme val="minor"/>
      </rPr>
      <t>42</t>
    </r>
  </si>
  <si>
    <r>
      <t>C</t>
    </r>
    <r>
      <rPr>
        <vertAlign val="subscript"/>
        <sz val="11"/>
        <color theme="1"/>
        <rFont val="Calibri"/>
        <family val="2"/>
        <scheme val="minor"/>
      </rPr>
      <t>43</t>
    </r>
  </si>
  <si>
    <r>
      <t>D</t>
    </r>
    <r>
      <rPr>
        <vertAlign val="subscript"/>
        <sz val="11"/>
        <color theme="1"/>
        <rFont val="Calibri"/>
        <family val="2"/>
        <scheme val="minor"/>
      </rPr>
      <t>12</t>
    </r>
  </si>
  <si>
    <r>
      <t>D</t>
    </r>
    <r>
      <rPr>
        <vertAlign val="subscript"/>
        <sz val="11"/>
        <color theme="1"/>
        <rFont val="Calibri"/>
        <family val="2"/>
        <scheme val="minor"/>
      </rPr>
      <t>13</t>
    </r>
  </si>
  <si>
    <r>
      <t>D</t>
    </r>
    <r>
      <rPr>
        <vertAlign val="subscript"/>
        <sz val="11"/>
        <color theme="1"/>
        <rFont val="Calibri"/>
        <family val="2"/>
        <scheme val="minor"/>
      </rPr>
      <t>14</t>
    </r>
  </si>
  <si>
    <r>
      <t>D</t>
    </r>
    <r>
      <rPr>
        <vertAlign val="subscript"/>
        <sz val="11"/>
        <color theme="1"/>
        <rFont val="Calibri"/>
        <family val="2"/>
        <scheme val="minor"/>
      </rPr>
      <t>21</t>
    </r>
  </si>
  <si>
    <r>
      <t>D</t>
    </r>
    <r>
      <rPr>
        <vertAlign val="subscript"/>
        <sz val="11"/>
        <color theme="1"/>
        <rFont val="Calibri"/>
        <family val="2"/>
        <scheme val="minor"/>
      </rPr>
      <t>23</t>
    </r>
  </si>
  <si>
    <r>
      <t>D</t>
    </r>
    <r>
      <rPr>
        <vertAlign val="subscript"/>
        <sz val="11"/>
        <color theme="1"/>
        <rFont val="Calibri"/>
        <family val="2"/>
        <scheme val="minor"/>
      </rPr>
      <t>24</t>
    </r>
  </si>
  <si>
    <r>
      <t>D</t>
    </r>
    <r>
      <rPr>
        <vertAlign val="subscript"/>
        <sz val="11"/>
        <color theme="1"/>
        <rFont val="Calibri"/>
        <family val="2"/>
        <scheme val="minor"/>
      </rPr>
      <t>31</t>
    </r>
  </si>
  <si>
    <r>
      <t>D</t>
    </r>
    <r>
      <rPr>
        <vertAlign val="subscript"/>
        <sz val="11"/>
        <color theme="1"/>
        <rFont val="Calibri"/>
        <family val="2"/>
        <scheme val="minor"/>
      </rPr>
      <t>32</t>
    </r>
  </si>
  <si>
    <r>
      <t>D</t>
    </r>
    <r>
      <rPr>
        <vertAlign val="subscript"/>
        <sz val="11"/>
        <color theme="1"/>
        <rFont val="Calibri"/>
        <family val="2"/>
        <scheme val="minor"/>
      </rPr>
      <t>34</t>
    </r>
  </si>
  <si>
    <r>
      <t>D</t>
    </r>
    <r>
      <rPr>
        <vertAlign val="subscript"/>
        <sz val="11"/>
        <color theme="1"/>
        <rFont val="Calibri"/>
        <family val="2"/>
        <scheme val="minor"/>
      </rPr>
      <t>41</t>
    </r>
  </si>
  <si>
    <r>
      <t>D</t>
    </r>
    <r>
      <rPr>
        <vertAlign val="subscript"/>
        <sz val="11"/>
        <color theme="1"/>
        <rFont val="Calibri"/>
        <family val="2"/>
        <scheme val="minor"/>
      </rPr>
      <t>42</t>
    </r>
  </si>
  <si>
    <r>
      <t>D</t>
    </r>
    <r>
      <rPr>
        <vertAlign val="subscript"/>
        <sz val="11"/>
        <color theme="1"/>
        <rFont val="Calibri"/>
        <family val="2"/>
        <scheme val="minor"/>
      </rPr>
      <t>43</t>
    </r>
  </si>
  <si>
    <r>
      <t xml:space="preserve">Concordance set where k </t>
    </r>
    <r>
      <rPr>
        <sz val="11"/>
        <color theme="1"/>
        <rFont val="Calibri"/>
        <family val="2"/>
      </rPr>
      <t>≠ l</t>
    </r>
  </si>
  <si>
    <t>Discordance Set where k ≠ l</t>
  </si>
  <si>
    <t>Concordance Index</t>
  </si>
  <si>
    <t>---</t>
  </si>
  <si>
    <t>Concordance Matrix (mxm)</t>
  </si>
  <si>
    <t>Discordance Index</t>
  </si>
  <si>
    <t>Max dJ</t>
  </si>
  <si>
    <r>
      <t>Max d</t>
    </r>
    <r>
      <rPr>
        <vertAlign val="subscript"/>
        <sz val="11"/>
        <color theme="1"/>
        <rFont val="Calibri"/>
        <family val="2"/>
        <scheme val="minor"/>
      </rPr>
      <t>ij</t>
    </r>
  </si>
  <si>
    <t>Discordance Matrix (mxm)</t>
  </si>
  <si>
    <t>Threshold Value</t>
  </si>
  <si>
    <t>Concordance Dominance Matrix</t>
  </si>
  <si>
    <t>Discordance Dominance Matrix</t>
  </si>
  <si>
    <t>Aggregate Dominance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</si>
</sst>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left" wrapText="1"/>
    </xf>
    <xf numFmtId="164" fontId="0" fillId="0" borderId="1" xfId="0" applyNumberFormat="1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1" xfId="0" quotePrefix="1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164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horizontal="left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1"/>
  <sheetViews>
    <sheetView tabSelected="1" topLeftCell="A73" workbookViewId="0">
      <selection activeCell="M89" sqref="M89"/>
    </sheetView>
  </sheetViews>
  <sheetFormatPr defaultRowHeight="15" x14ac:dyDescent="0.25"/>
  <cols>
    <col min="1" max="1" width="9.140625" style="1"/>
    <col min="2" max="2" width="16.5703125" style="1" customWidth="1"/>
    <col min="3" max="3" width="11.5703125" style="1" bestFit="1" customWidth="1"/>
    <col min="4" max="4" width="9.5703125" style="1" customWidth="1"/>
    <col min="5" max="5" width="9.85546875" style="1" bestFit="1" customWidth="1"/>
    <col min="6" max="6" width="11.42578125" style="1" bestFit="1" customWidth="1"/>
    <col min="7" max="7" width="10.28515625" style="1" bestFit="1" customWidth="1"/>
    <col min="8" max="8" width="12.85546875" style="1" customWidth="1"/>
    <col min="9" max="9" width="13.140625" style="1" customWidth="1"/>
    <col min="10" max="10" width="9.140625" style="1"/>
    <col min="11" max="11" width="15.5703125" style="1" customWidth="1"/>
    <col min="12" max="12" width="11.85546875" style="1" customWidth="1"/>
    <col min="13" max="13" width="12" style="1" customWidth="1"/>
    <col min="14" max="14" width="12.85546875" style="1" customWidth="1"/>
    <col min="15" max="16384" width="9.140625" style="1"/>
  </cols>
  <sheetData>
    <row r="2" spans="2:8" x14ac:dyDescent="0.25">
      <c r="C2" s="3" t="s">
        <v>22</v>
      </c>
      <c r="D2" s="3" t="s">
        <v>22</v>
      </c>
      <c r="E2" s="3" t="s">
        <v>22</v>
      </c>
      <c r="F2" s="3" t="s">
        <v>23</v>
      </c>
      <c r="G2" s="3" t="s">
        <v>22</v>
      </c>
      <c r="H2" s="3" t="s">
        <v>22</v>
      </c>
    </row>
    <row r="3" spans="2:8" x14ac:dyDescent="0.25">
      <c r="C3" s="3" t="s">
        <v>5</v>
      </c>
      <c r="D3" s="3" t="s">
        <v>12</v>
      </c>
      <c r="E3" s="3" t="s">
        <v>13</v>
      </c>
      <c r="F3" s="3" t="s">
        <v>14</v>
      </c>
      <c r="G3" s="3" t="s">
        <v>15</v>
      </c>
      <c r="H3" s="3" t="s">
        <v>16</v>
      </c>
    </row>
    <row r="4" spans="2:8" ht="45" x14ac:dyDescent="0.25">
      <c r="B4" s="2" t="s">
        <v>0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spans="2:8" x14ac:dyDescent="0.25">
      <c r="B5" s="2" t="s">
        <v>1</v>
      </c>
      <c r="C5" s="2">
        <v>2</v>
      </c>
      <c r="D5" s="2">
        <v>1500</v>
      </c>
      <c r="E5" s="2">
        <v>20000</v>
      </c>
      <c r="F5" s="2">
        <v>5.5</v>
      </c>
      <c r="G5" s="2" t="s">
        <v>17</v>
      </c>
      <c r="H5" s="2" t="s">
        <v>20</v>
      </c>
    </row>
    <row r="6" spans="2:8" x14ac:dyDescent="0.25">
      <c r="B6" s="2" t="s">
        <v>2</v>
      </c>
      <c r="C6" s="2">
        <v>2.5</v>
      </c>
      <c r="D6" s="2">
        <v>2700</v>
      </c>
      <c r="E6" s="2">
        <v>18000</v>
      </c>
      <c r="F6" s="2">
        <v>6.5</v>
      </c>
      <c r="G6" s="2" t="s">
        <v>18</v>
      </c>
      <c r="H6" s="2" t="s">
        <v>17</v>
      </c>
    </row>
    <row r="7" spans="2:8" x14ac:dyDescent="0.25">
      <c r="B7" s="2" t="s">
        <v>3</v>
      </c>
      <c r="C7" s="2">
        <v>1.8</v>
      </c>
      <c r="D7" s="2">
        <v>2000</v>
      </c>
      <c r="E7" s="2">
        <v>21000</v>
      </c>
      <c r="F7" s="2">
        <v>4.5</v>
      </c>
      <c r="G7" s="2" t="s">
        <v>19</v>
      </c>
      <c r="H7" s="2" t="s">
        <v>19</v>
      </c>
    </row>
    <row r="8" spans="2:8" x14ac:dyDescent="0.25">
      <c r="B8" s="2" t="s">
        <v>4</v>
      </c>
      <c r="C8" s="2">
        <v>2.2000000000000002</v>
      </c>
      <c r="D8" s="2">
        <v>1800</v>
      </c>
      <c r="E8" s="2">
        <v>20000</v>
      </c>
      <c r="F8" s="2">
        <v>5</v>
      </c>
      <c r="G8" s="2" t="s">
        <v>17</v>
      </c>
      <c r="H8" s="2" t="s">
        <v>17</v>
      </c>
    </row>
    <row r="10" spans="2:8" x14ac:dyDescent="0.25">
      <c r="B10" s="11" t="s">
        <v>21</v>
      </c>
      <c r="C10" s="11"/>
      <c r="D10" s="11"/>
      <c r="E10" s="11"/>
      <c r="F10" s="11"/>
      <c r="G10" s="11"/>
      <c r="H10" s="11"/>
    </row>
    <row r="11" spans="2:8" x14ac:dyDescent="0.25">
      <c r="B11" s="4"/>
      <c r="C11" s="4"/>
      <c r="D11" s="4"/>
      <c r="E11" s="4"/>
      <c r="F11" s="4"/>
      <c r="G11" s="4"/>
      <c r="H11" s="4"/>
    </row>
    <row r="12" spans="2:8" x14ac:dyDescent="0.25">
      <c r="C12" s="3" t="s">
        <v>22</v>
      </c>
      <c r="D12" s="3" t="s">
        <v>22</v>
      </c>
      <c r="E12" s="3" t="s">
        <v>22</v>
      </c>
      <c r="F12" s="3" t="s">
        <v>23</v>
      </c>
      <c r="G12" s="3" t="s">
        <v>22</v>
      </c>
      <c r="H12" s="3" t="s">
        <v>22</v>
      </c>
    </row>
    <row r="13" spans="2:8" x14ac:dyDescent="0.25">
      <c r="C13" s="3" t="s">
        <v>5</v>
      </c>
      <c r="D13" s="3" t="s">
        <v>12</v>
      </c>
      <c r="E13" s="3" t="s">
        <v>13</v>
      </c>
      <c r="F13" s="3" t="s">
        <v>14</v>
      </c>
      <c r="G13" s="3" t="s">
        <v>15</v>
      </c>
      <c r="H13" s="3" t="s">
        <v>16</v>
      </c>
    </row>
    <row r="14" spans="2:8" ht="45" x14ac:dyDescent="0.25">
      <c r="B14" s="2" t="s">
        <v>0</v>
      </c>
      <c r="C14" s="3" t="s">
        <v>6</v>
      </c>
      <c r="D14" s="3" t="s">
        <v>7</v>
      </c>
      <c r="E14" s="3" t="s">
        <v>8</v>
      </c>
      <c r="F14" s="3" t="s">
        <v>9</v>
      </c>
      <c r="G14" s="3" t="s">
        <v>10</v>
      </c>
      <c r="H14" s="3" t="s">
        <v>11</v>
      </c>
    </row>
    <row r="15" spans="2:8" x14ac:dyDescent="0.25">
      <c r="B15" s="2" t="s">
        <v>1</v>
      </c>
      <c r="C15" s="2">
        <v>2</v>
      </c>
      <c r="D15" s="2">
        <v>1500</v>
      </c>
      <c r="E15" s="2">
        <v>20000</v>
      </c>
      <c r="F15" s="2">
        <v>5.5</v>
      </c>
      <c r="G15" s="2">
        <v>5</v>
      </c>
      <c r="H15" s="2">
        <v>9</v>
      </c>
    </row>
    <row r="16" spans="2:8" x14ac:dyDescent="0.25">
      <c r="B16" s="2" t="s">
        <v>2</v>
      </c>
      <c r="C16" s="2">
        <v>2.5</v>
      </c>
      <c r="D16" s="2">
        <v>2700</v>
      </c>
      <c r="E16" s="2">
        <v>18000</v>
      </c>
      <c r="F16" s="2">
        <v>6.5</v>
      </c>
      <c r="G16" s="2">
        <v>3</v>
      </c>
      <c r="H16" s="2">
        <v>5</v>
      </c>
    </row>
    <row r="17" spans="2:8" x14ac:dyDescent="0.25">
      <c r="B17" s="2" t="s">
        <v>3</v>
      </c>
      <c r="C17" s="2">
        <v>1.8</v>
      </c>
      <c r="D17" s="2">
        <v>2000</v>
      </c>
      <c r="E17" s="2">
        <v>21000</v>
      </c>
      <c r="F17" s="2">
        <v>4.5</v>
      </c>
      <c r="G17" s="2">
        <v>7</v>
      </c>
      <c r="H17" s="2">
        <v>7</v>
      </c>
    </row>
    <row r="18" spans="2:8" x14ac:dyDescent="0.25">
      <c r="B18" s="2" t="s">
        <v>4</v>
      </c>
      <c r="C18" s="2">
        <v>2.2000000000000002</v>
      </c>
      <c r="D18" s="2">
        <v>1800</v>
      </c>
      <c r="E18" s="2">
        <v>20000</v>
      </c>
      <c r="F18" s="2">
        <v>5</v>
      </c>
      <c r="G18" s="2">
        <v>5</v>
      </c>
      <c r="H18" s="2">
        <v>5</v>
      </c>
    </row>
    <row r="20" spans="2:8" x14ac:dyDescent="0.25">
      <c r="B20" s="11" t="s">
        <v>24</v>
      </c>
      <c r="C20" s="11"/>
      <c r="D20" s="11"/>
    </row>
    <row r="22" spans="2:8" x14ac:dyDescent="0.25">
      <c r="C22" s="3" t="s">
        <v>22</v>
      </c>
      <c r="D22" s="3" t="s">
        <v>22</v>
      </c>
      <c r="E22" s="3" t="s">
        <v>22</v>
      </c>
      <c r="F22" s="3" t="s">
        <v>23</v>
      </c>
      <c r="G22" s="3" t="s">
        <v>22</v>
      </c>
      <c r="H22" s="3" t="s">
        <v>22</v>
      </c>
    </row>
    <row r="23" spans="2:8" x14ac:dyDescent="0.25">
      <c r="C23" s="3" t="s">
        <v>5</v>
      </c>
      <c r="D23" s="3" t="s">
        <v>12</v>
      </c>
      <c r="E23" s="3" t="s">
        <v>13</v>
      </c>
      <c r="F23" s="3" t="s">
        <v>14</v>
      </c>
      <c r="G23" s="3" t="s">
        <v>15</v>
      </c>
      <c r="H23" s="3" t="s">
        <v>16</v>
      </c>
    </row>
    <row r="24" spans="2:8" ht="45" x14ac:dyDescent="0.25">
      <c r="B24" s="2" t="s">
        <v>0</v>
      </c>
      <c r="C24" s="3" t="s">
        <v>6</v>
      </c>
      <c r="D24" s="3" t="s">
        <v>7</v>
      </c>
      <c r="E24" s="3" t="s">
        <v>8</v>
      </c>
      <c r="F24" s="3" t="s">
        <v>9</v>
      </c>
      <c r="G24" s="3" t="s">
        <v>10</v>
      </c>
      <c r="H24" s="3" t="s">
        <v>11</v>
      </c>
    </row>
    <row r="25" spans="2:8" x14ac:dyDescent="0.25">
      <c r="B25" s="2" t="s">
        <v>1</v>
      </c>
      <c r="C25" s="5">
        <f>C15/SQRT(SUMSQ(C$15:C$18))</f>
        <v>0.46714183586705171</v>
      </c>
      <c r="D25" s="5">
        <f t="shared" ref="D25:H25" si="0">D15/SQRT(SUMSQ(D$15:D$18))</f>
        <v>0.36618055688195544</v>
      </c>
      <c r="E25" s="5">
        <f t="shared" si="0"/>
        <v>0.50556013916555864</v>
      </c>
      <c r="F25" s="5">
        <f t="shared" si="0"/>
        <v>0.50685324534250054</v>
      </c>
      <c r="G25" s="5">
        <f t="shared" si="0"/>
        <v>0.48112522432468813</v>
      </c>
      <c r="H25" s="5">
        <f t="shared" si="0"/>
        <v>0.67082039324993692</v>
      </c>
    </row>
    <row r="26" spans="2:8" x14ac:dyDescent="0.25">
      <c r="B26" s="2" t="s">
        <v>2</v>
      </c>
      <c r="C26" s="5">
        <f t="shared" ref="C26:H28" si="1">C16/SQRT(SUMSQ(C$15:C$18))</f>
        <v>0.58392729483381467</v>
      </c>
      <c r="D26" s="5">
        <f t="shared" si="1"/>
        <v>0.65912500238751981</v>
      </c>
      <c r="E26" s="5">
        <f t="shared" si="1"/>
        <v>0.4550041252490028</v>
      </c>
      <c r="F26" s="5">
        <f t="shared" si="1"/>
        <v>0.59900838085931885</v>
      </c>
      <c r="G26" s="5">
        <f t="shared" si="1"/>
        <v>0.28867513459481287</v>
      </c>
      <c r="H26" s="5">
        <f t="shared" si="1"/>
        <v>0.37267799624996495</v>
      </c>
    </row>
    <row r="27" spans="2:8" x14ac:dyDescent="0.25">
      <c r="B27" s="2" t="s">
        <v>3</v>
      </c>
      <c r="C27" s="5">
        <f t="shared" si="1"/>
        <v>0.42042765228034656</v>
      </c>
      <c r="D27" s="5">
        <f t="shared" si="1"/>
        <v>0.48824074250927396</v>
      </c>
      <c r="E27" s="5">
        <f t="shared" si="1"/>
        <v>0.53083814612383662</v>
      </c>
      <c r="F27" s="5">
        <f t="shared" si="1"/>
        <v>0.41469810982568223</v>
      </c>
      <c r="G27" s="5">
        <f t="shared" si="1"/>
        <v>0.67357531405456339</v>
      </c>
      <c r="H27" s="5">
        <f t="shared" si="1"/>
        <v>0.52174919474995085</v>
      </c>
    </row>
    <row r="28" spans="2:8" x14ac:dyDescent="0.25">
      <c r="B28" s="2" t="s">
        <v>4</v>
      </c>
      <c r="C28" s="5">
        <f t="shared" si="1"/>
        <v>0.51385601945375692</v>
      </c>
      <c r="D28" s="5">
        <f t="shared" si="1"/>
        <v>0.43941666825834658</v>
      </c>
      <c r="E28" s="5">
        <f t="shared" si="1"/>
        <v>0.50556013916555864</v>
      </c>
      <c r="F28" s="5">
        <f t="shared" si="1"/>
        <v>0.46077567758409138</v>
      </c>
      <c r="G28" s="5">
        <f t="shared" si="1"/>
        <v>0.48112522432468813</v>
      </c>
      <c r="H28" s="5">
        <f t="shared" si="1"/>
        <v>0.37267799624996495</v>
      </c>
    </row>
    <row r="30" spans="2:8" x14ac:dyDescent="0.25">
      <c r="B30" s="11" t="s">
        <v>25</v>
      </c>
      <c r="C30" s="11"/>
      <c r="D30" s="11"/>
      <c r="E30" s="11"/>
    </row>
    <row r="31" spans="2:8" x14ac:dyDescent="0.25">
      <c r="B31" s="2" t="s">
        <v>26</v>
      </c>
      <c r="C31" s="2">
        <v>0.2</v>
      </c>
      <c r="D31" s="2">
        <v>0.1</v>
      </c>
      <c r="E31" s="2">
        <v>0.1</v>
      </c>
      <c r="F31" s="2">
        <v>0.1</v>
      </c>
      <c r="G31" s="2">
        <v>0.2</v>
      </c>
      <c r="H31" s="2">
        <v>0.3</v>
      </c>
    </row>
    <row r="32" spans="2:8" x14ac:dyDescent="0.25">
      <c r="C32" s="3" t="s">
        <v>22</v>
      </c>
      <c r="D32" s="3" t="s">
        <v>22</v>
      </c>
      <c r="E32" s="3" t="s">
        <v>22</v>
      </c>
      <c r="F32" s="3" t="s">
        <v>23</v>
      </c>
      <c r="G32" s="3" t="s">
        <v>22</v>
      </c>
      <c r="H32" s="3" t="s">
        <v>22</v>
      </c>
    </row>
    <row r="33" spans="2:14" x14ac:dyDescent="0.25">
      <c r="C33" s="3" t="s">
        <v>5</v>
      </c>
      <c r="D33" s="3" t="s">
        <v>12</v>
      </c>
      <c r="E33" s="3" t="s">
        <v>13</v>
      </c>
      <c r="F33" s="3" t="s">
        <v>14</v>
      </c>
      <c r="G33" s="3" t="s">
        <v>15</v>
      </c>
      <c r="H33" s="3" t="s">
        <v>16</v>
      </c>
    </row>
    <row r="34" spans="2:14" ht="45" x14ac:dyDescent="0.25">
      <c r="B34" s="2" t="s">
        <v>0</v>
      </c>
      <c r="C34" s="3" t="s">
        <v>6</v>
      </c>
      <c r="D34" s="3" t="s">
        <v>7</v>
      </c>
      <c r="E34" s="3" t="s">
        <v>8</v>
      </c>
      <c r="F34" s="3" t="s">
        <v>9</v>
      </c>
      <c r="G34" s="3" t="s">
        <v>10</v>
      </c>
      <c r="H34" s="3" t="s">
        <v>11</v>
      </c>
    </row>
    <row r="35" spans="2:14" x14ac:dyDescent="0.25">
      <c r="B35" s="2" t="s">
        <v>1</v>
      </c>
      <c r="C35" s="5">
        <f>+C$31*C25</f>
        <v>9.3428367173410354E-2</v>
      </c>
      <c r="D35" s="5">
        <f t="shared" ref="D35:H35" si="2">+D$31*D25</f>
        <v>3.6618055688195546E-2</v>
      </c>
      <c r="E35" s="5">
        <f t="shared" si="2"/>
        <v>5.055601391655587E-2</v>
      </c>
      <c r="F35" s="5">
        <f t="shared" si="2"/>
        <v>5.0685324534250058E-2</v>
      </c>
      <c r="G35" s="5">
        <f t="shared" si="2"/>
        <v>9.6225044864937631E-2</v>
      </c>
      <c r="H35" s="5">
        <f t="shared" si="2"/>
        <v>0.20124611797498107</v>
      </c>
    </row>
    <row r="36" spans="2:14" x14ac:dyDescent="0.25">
      <c r="B36" s="2" t="s">
        <v>2</v>
      </c>
      <c r="C36" s="5">
        <f t="shared" ref="C36:H36" si="3">+C$31*C26</f>
        <v>0.11678545896676294</v>
      </c>
      <c r="D36" s="5">
        <f t="shared" si="3"/>
        <v>6.5912500238751989E-2</v>
      </c>
      <c r="E36" s="5">
        <f t="shared" si="3"/>
        <v>4.550041252490028E-2</v>
      </c>
      <c r="F36" s="5">
        <f t="shared" si="3"/>
        <v>5.9900838085931885E-2</v>
      </c>
      <c r="G36" s="5">
        <f t="shared" si="3"/>
        <v>5.7735026918962574E-2</v>
      </c>
      <c r="H36" s="5">
        <f t="shared" si="3"/>
        <v>0.11180339887498948</v>
      </c>
    </row>
    <row r="37" spans="2:14" x14ac:dyDescent="0.25">
      <c r="B37" s="2" t="s">
        <v>3</v>
      </c>
      <c r="C37" s="5">
        <f t="shared" ref="C37:H37" si="4">+C$31*C27</f>
        <v>8.4085530456069313E-2</v>
      </c>
      <c r="D37" s="5">
        <f t="shared" si="4"/>
        <v>4.8824074250927399E-2</v>
      </c>
      <c r="E37" s="5">
        <f t="shared" si="4"/>
        <v>5.3083814612383665E-2</v>
      </c>
      <c r="F37" s="5">
        <f t="shared" si="4"/>
        <v>4.1469810982568224E-2</v>
      </c>
      <c r="G37" s="5">
        <f t="shared" si="4"/>
        <v>0.13471506281091269</v>
      </c>
      <c r="H37" s="5">
        <f t="shared" si="4"/>
        <v>0.15652475842498526</v>
      </c>
    </row>
    <row r="38" spans="2:14" x14ac:dyDescent="0.25">
      <c r="B38" s="2" t="s">
        <v>4</v>
      </c>
      <c r="C38" s="5">
        <f t="shared" ref="C38:H38" si="5">+C$31*C28</f>
        <v>0.10277120389075139</v>
      </c>
      <c r="D38" s="5">
        <f t="shared" si="5"/>
        <v>4.3941666825834662E-2</v>
      </c>
      <c r="E38" s="5">
        <f t="shared" si="5"/>
        <v>5.055601391655587E-2</v>
      </c>
      <c r="F38" s="5">
        <f t="shared" si="5"/>
        <v>4.6077567758409141E-2</v>
      </c>
      <c r="G38" s="5">
        <f t="shared" si="5"/>
        <v>9.6225044864937631E-2</v>
      </c>
      <c r="H38" s="5">
        <f t="shared" si="5"/>
        <v>0.11180339887498948</v>
      </c>
    </row>
    <row r="40" spans="2:14" x14ac:dyDescent="0.25">
      <c r="B40" s="11" t="s">
        <v>51</v>
      </c>
      <c r="C40" s="11"/>
      <c r="D40" s="11"/>
      <c r="E40" s="11"/>
      <c r="F40" s="11"/>
      <c r="G40" s="11"/>
      <c r="H40" s="11"/>
    </row>
    <row r="41" spans="2:14" x14ac:dyDescent="0.25">
      <c r="B41" s="2" t="s">
        <v>26</v>
      </c>
      <c r="C41" s="2">
        <v>0.2</v>
      </c>
      <c r="D41" s="2">
        <v>0.1</v>
      </c>
      <c r="E41" s="2">
        <v>0.1</v>
      </c>
      <c r="F41" s="2">
        <v>0.1</v>
      </c>
      <c r="G41" s="2">
        <v>0.2</v>
      </c>
      <c r="H41" s="2">
        <v>0.3</v>
      </c>
    </row>
    <row r="42" spans="2:14" ht="30" x14ac:dyDescent="0.25">
      <c r="B42" s="2"/>
      <c r="C42" s="6" t="s">
        <v>5</v>
      </c>
      <c r="D42" s="6" t="s">
        <v>12</v>
      </c>
      <c r="E42" s="6" t="s">
        <v>13</v>
      </c>
      <c r="F42" s="6" t="s">
        <v>14</v>
      </c>
      <c r="G42" s="6" t="s">
        <v>15</v>
      </c>
      <c r="H42" s="6" t="s">
        <v>16</v>
      </c>
      <c r="I42" s="2" t="s">
        <v>53</v>
      </c>
      <c r="K42" s="11" t="s">
        <v>55</v>
      </c>
      <c r="L42" s="11"/>
      <c r="M42" s="11"/>
    </row>
    <row r="43" spans="2:14" ht="18" x14ac:dyDescent="0.35">
      <c r="B43" s="2" t="s">
        <v>27</v>
      </c>
      <c r="C43" s="2">
        <f>IF(C$35&gt;=C36,1,0)</f>
        <v>0</v>
      </c>
      <c r="D43" s="2">
        <f t="shared" ref="D43:H43" si="6">IF(D$35&gt;=D36,1,0)</f>
        <v>0</v>
      </c>
      <c r="E43" s="2">
        <f t="shared" si="6"/>
        <v>1</v>
      </c>
      <c r="F43" s="2">
        <f>IF(F$35&lt;=F36,1,0)</f>
        <v>1</v>
      </c>
      <c r="G43" s="2">
        <f t="shared" si="6"/>
        <v>1</v>
      </c>
      <c r="H43" s="2">
        <f t="shared" si="6"/>
        <v>1</v>
      </c>
      <c r="I43" s="2">
        <f>C43*C$31+D43*D$31+E43*E$31+F43*F$31+G43*G$31+H43*H$31</f>
        <v>0.7</v>
      </c>
      <c r="K43" s="8" t="s">
        <v>54</v>
      </c>
      <c r="L43" s="3">
        <f>+I43</f>
        <v>0.7</v>
      </c>
      <c r="M43" s="3">
        <f>+I44</f>
        <v>0.5</v>
      </c>
      <c r="N43" s="3">
        <f>+I45</f>
        <v>0.60000000000000009</v>
      </c>
    </row>
    <row r="44" spans="2:14" ht="18" x14ac:dyDescent="0.35">
      <c r="B44" s="2" t="s">
        <v>28</v>
      </c>
      <c r="C44" s="2">
        <f t="shared" ref="C44:E44" si="7">IF(C$35&gt;=C37,1,0)</f>
        <v>1</v>
      </c>
      <c r="D44" s="2">
        <f t="shared" si="7"/>
        <v>0</v>
      </c>
      <c r="E44" s="2">
        <f t="shared" si="7"/>
        <v>0</v>
      </c>
      <c r="F44" s="2">
        <f>IF(F$35&lt;=F37,1,0)</f>
        <v>0</v>
      </c>
      <c r="G44" s="2">
        <f t="shared" ref="G44:H44" si="8">IF(G$35&gt;=G37,1,0)</f>
        <v>0</v>
      </c>
      <c r="H44" s="2">
        <f t="shared" si="8"/>
        <v>1</v>
      </c>
      <c r="I44" s="2">
        <f t="shared" ref="I44:I54" si="9">C44*C$31+D44*D$31+E44*E$31+F44*F$31+G44*G$31+H44*H$31</f>
        <v>0.5</v>
      </c>
      <c r="K44" s="3">
        <f>+I46</f>
        <v>0.30000000000000004</v>
      </c>
      <c r="L44" s="8" t="s">
        <v>54</v>
      </c>
      <c r="M44" s="3">
        <f>+I47</f>
        <v>0.30000000000000004</v>
      </c>
      <c r="N44" s="3">
        <f>+I48</f>
        <v>0.60000000000000009</v>
      </c>
    </row>
    <row r="45" spans="2:14" ht="18" x14ac:dyDescent="0.35">
      <c r="B45" s="2" t="s">
        <v>29</v>
      </c>
      <c r="C45" s="2">
        <f>IF(C$35&gt;=C38,1,0)</f>
        <v>0</v>
      </c>
      <c r="D45" s="2">
        <f>IF(D$35&gt;=D38,1,0)</f>
        <v>0</v>
      </c>
      <c r="E45" s="2">
        <f>IF(E$35&gt;=E38,1,0)</f>
        <v>1</v>
      </c>
      <c r="F45" s="2">
        <f>IF(F$35&lt;=F38,1,0)</f>
        <v>0</v>
      </c>
      <c r="G45" s="2">
        <f>IF(G$35&gt;=G38,1,0)</f>
        <v>1</v>
      </c>
      <c r="H45" s="2">
        <f>IF(H$35&gt;=H38,1,0)</f>
        <v>1</v>
      </c>
      <c r="I45" s="2">
        <f t="shared" si="9"/>
        <v>0.60000000000000009</v>
      </c>
      <c r="K45" s="3">
        <f>+I49</f>
        <v>0.5</v>
      </c>
      <c r="L45" s="3">
        <f>+I50</f>
        <v>0.7</v>
      </c>
      <c r="M45" s="8" t="s">
        <v>54</v>
      </c>
      <c r="N45" s="3">
        <f>+I51</f>
        <v>0.8</v>
      </c>
    </row>
    <row r="46" spans="2:14" ht="18" x14ac:dyDescent="0.35">
      <c r="B46" s="2" t="s">
        <v>30</v>
      </c>
      <c r="C46" s="2">
        <f>IF(C$36&gt;=C35,1,0)</f>
        <v>1</v>
      </c>
      <c r="D46" s="2">
        <f>IF(D$36&gt;=D35,1,0)</f>
        <v>1</v>
      </c>
      <c r="E46" s="2">
        <f>IF(E$36&gt;=E35,1,0)</f>
        <v>0</v>
      </c>
      <c r="F46" s="2">
        <f>IF(F$36&lt;=F35,1,0)</f>
        <v>0</v>
      </c>
      <c r="G46" s="2">
        <f>IF(G$36&gt;=G35,1,0)</f>
        <v>0</v>
      </c>
      <c r="H46" s="2">
        <f>IF(H$36&gt;=H35,1,0)</f>
        <v>0</v>
      </c>
      <c r="I46" s="2">
        <f t="shared" si="9"/>
        <v>0.30000000000000004</v>
      </c>
      <c r="K46" s="3">
        <f>+I52</f>
        <v>0.7</v>
      </c>
      <c r="L46" s="3">
        <f>+I53</f>
        <v>0.7</v>
      </c>
      <c r="M46" s="3">
        <f>+I54</f>
        <v>0.2</v>
      </c>
      <c r="N46" s="8" t="s">
        <v>54</v>
      </c>
    </row>
    <row r="47" spans="2:14" ht="18" x14ac:dyDescent="0.35">
      <c r="B47" s="2" t="s">
        <v>31</v>
      </c>
      <c r="C47" s="2">
        <f t="shared" ref="C47:E48" si="10">IF(C$36&gt;=C37,1,0)</f>
        <v>1</v>
      </c>
      <c r="D47" s="2">
        <f t="shared" si="10"/>
        <v>1</v>
      </c>
      <c r="E47" s="2">
        <f t="shared" si="10"/>
        <v>0</v>
      </c>
      <c r="F47" s="2">
        <f>IF(F$36&lt;=F37,1,0)</f>
        <v>0</v>
      </c>
      <c r="G47" s="2">
        <f>IF(G$36&gt;=G37,1,0)</f>
        <v>0</v>
      </c>
      <c r="H47" s="2">
        <f>IF(H$36&gt;=H37,1,0)</f>
        <v>0</v>
      </c>
      <c r="I47" s="2">
        <f t="shared" si="9"/>
        <v>0.30000000000000004</v>
      </c>
    </row>
    <row r="48" spans="2:14" ht="18" x14ac:dyDescent="0.35">
      <c r="B48" s="2" t="s">
        <v>32</v>
      </c>
      <c r="C48" s="2">
        <f t="shared" si="10"/>
        <v>1</v>
      </c>
      <c r="D48" s="2">
        <f t="shared" si="10"/>
        <v>1</v>
      </c>
      <c r="E48" s="2">
        <f t="shared" si="10"/>
        <v>0</v>
      </c>
      <c r="F48" s="2">
        <f>IF(F$36&lt;=F38,1,0)</f>
        <v>0</v>
      </c>
      <c r="G48" s="2">
        <f>IF(G$36&gt;=G38,1,0)</f>
        <v>0</v>
      </c>
      <c r="H48" s="2">
        <f>IF(H$36&gt;=H38,1,0)</f>
        <v>1</v>
      </c>
      <c r="I48" s="2">
        <f t="shared" si="9"/>
        <v>0.60000000000000009</v>
      </c>
      <c r="K48" s="1" t="s">
        <v>60</v>
      </c>
      <c r="L48" s="1">
        <f>(L43+M43+N43+K44+M44+N44+K45+L45+N45+K46+L46+M46)/(4*3)</f>
        <v>0.55000000000000004</v>
      </c>
    </row>
    <row r="49" spans="2:14" ht="18" x14ac:dyDescent="0.35">
      <c r="B49" s="2" t="s">
        <v>33</v>
      </c>
      <c r="C49" s="2">
        <f>IF(C$37&gt;=C35,1,0)</f>
        <v>0</v>
      </c>
      <c r="D49" s="2">
        <f>IF(D$37&gt;=D35,1,0)</f>
        <v>1</v>
      </c>
      <c r="E49" s="2">
        <f>IF(E$37&gt;=E35,1,0)</f>
        <v>1</v>
      </c>
      <c r="F49" s="2">
        <f>IF(F$37&lt;=F35,1,0)</f>
        <v>1</v>
      </c>
      <c r="G49" s="2">
        <f>IF(G$37&gt;=G35,1,0)</f>
        <v>1</v>
      </c>
      <c r="H49" s="2">
        <f>IF(H$37&gt;=H35,1,0)</f>
        <v>0</v>
      </c>
      <c r="I49" s="2">
        <f t="shared" si="9"/>
        <v>0.5</v>
      </c>
    </row>
    <row r="50" spans="2:14" ht="18" x14ac:dyDescent="0.35">
      <c r="B50" s="2" t="s">
        <v>34</v>
      </c>
      <c r="C50" s="2">
        <f t="shared" ref="C50:E50" si="11">IF(C$37&gt;=C36,1,0)</f>
        <v>0</v>
      </c>
      <c r="D50" s="2">
        <f t="shared" si="11"/>
        <v>0</v>
      </c>
      <c r="E50" s="2">
        <f t="shared" si="11"/>
        <v>1</v>
      </c>
      <c r="F50" s="2">
        <f>IF(F$37&lt;=F36,1,0)</f>
        <v>1</v>
      </c>
      <c r="G50" s="2">
        <f t="shared" ref="G50:H50" si="12">IF(G$37&gt;=G36,1,0)</f>
        <v>1</v>
      </c>
      <c r="H50" s="2">
        <f t="shared" si="12"/>
        <v>1</v>
      </c>
      <c r="I50" s="2">
        <f t="shared" si="9"/>
        <v>0.7</v>
      </c>
      <c r="K50" s="11" t="s">
        <v>61</v>
      </c>
      <c r="L50" s="11"/>
      <c r="M50" s="11"/>
    </row>
    <row r="51" spans="2:14" ht="18" x14ac:dyDescent="0.35">
      <c r="B51" s="2" t="s">
        <v>35</v>
      </c>
      <c r="C51" s="2">
        <f>IF(C$37&gt;=C38,1,0)</f>
        <v>0</v>
      </c>
      <c r="D51" s="2">
        <f>IF(D$37&gt;=D38,1,0)</f>
        <v>1</v>
      </c>
      <c r="E51" s="2">
        <f>IF(E$37&gt;=E38,1,0)</f>
        <v>1</v>
      </c>
      <c r="F51" s="2">
        <f>IF(F$37&lt;=F38,1,0)</f>
        <v>1</v>
      </c>
      <c r="G51" s="2">
        <f>IF(G$37&gt;=G38,1,0)</f>
        <v>1</v>
      </c>
      <c r="H51" s="2">
        <f>IF(H$37&gt;=H38,1,0)</f>
        <v>1</v>
      </c>
      <c r="I51" s="2">
        <f t="shared" si="9"/>
        <v>0.8</v>
      </c>
      <c r="K51" s="8" t="s">
        <v>54</v>
      </c>
      <c r="L51" s="3">
        <f t="shared" ref="L51:N51" si="13">IF(L43&lt;$L$48,0,1)</f>
        <v>1</v>
      </c>
      <c r="M51" s="3">
        <f t="shared" si="13"/>
        <v>0</v>
      </c>
      <c r="N51" s="3">
        <f t="shared" si="13"/>
        <v>1</v>
      </c>
    </row>
    <row r="52" spans="2:14" ht="18" x14ac:dyDescent="0.35">
      <c r="B52" s="2" t="s">
        <v>36</v>
      </c>
      <c r="C52" s="2">
        <f>IF(C$38&gt;=C35,1,0)</f>
        <v>1</v>
      </c>
      <c r="D52" s="2">
        <f>IF(D$38&gt;=D35,1,0)</f>
        <v>1</v>
      </c>
      <c r="E52" s="2">
        <f>IF(E$38&gt;=E35,1,0)</f>
        <v>1</v>
      </c>
      <c r="F52" s="2">
        <f>IF(F$38&lt;=F35,1,0)</f>
        <v>1</v>
      </c>
      <c r="G52" s="2">
        <f>IF(G$38&gt;=G35,1,0)</f>
        <v>1</v>
      </c>
      <c r="H52" s="2">
        <f>IF(H$38&gt;=H35,1,0)</f>
        <v>0</v>
      </c>
      <c r="I52" s="2">
        <f t="shared" si="9"/>
        <v>0.7</v>
      </c>
      <c r="K52" s="3">
        <f t="shared" ref="K52:N52" si="14">IF(K44&lt;$L$48,0,1)</f>
        <v>0</v>
      </c>
      <c r="L52" s="8" t="s">
        <v>54</v>
      </c>
      <c r="M52" s="3">
        <f t="shared" si="14"/>
        <v>0</v>
      </c>
      <c r="N52" s="3">
        <f t="shared" si="14"/>
        <v>1</v>
      </c>
    </row>
    <row r="53" spans="2:14" ht="18" x14ac:dyDescent="0.35">
      <c r="B53" s="2" t="s">
        <v>37</v>
      </c>
      <c r="C53" s="2">
        <f t="shared" ref="C53:E53" si="15">IF(C$38&gt;=C36,1,0)</f>
        <v>0</v>
      </c>
      <c r="D53" s="2">
        <f t="shared" si="15"/>
        <v>0</v>
      </c>
      <c r="E53" s="2">
        <f t="shared" si="15"/>
        <v>1</v>
      </c>
      <c r="F53" s="2">
        <f>IF(F$38&lt;=F36,1,0)</f>
        <v>1</v>
      </c>
      <c r="G53" s="2">
        <f t="shared" ref="G53:H53" si="16">IF(G$38&gt;=G36,1,0)</f>
        <v>1</v>
      </c>
      <c r="H53" s="2">
        <f t="shared" si="16"/>
        <v>1</v>
      </c>
      <c r="I53" s="2">
        <f t="shared" si="9"/>
        <v>0.7</v>
      </c>
      <c r="K53" s="3">
        <f t="shared" ref="K53:N53" si="17">IF(K45&lt;$L$48,0,1)</f>
        <v>0</v>
      </c>
      <c r="L53" s="3">
        <f t="shared" si="17"/>
        <v>1</v>
      </c>
      <c r="M53" s="8" t="s">
        <v>54</v>
      </c>
      <c r="N53" s="3">
        <f t="shared" si="17"/>
        <v>1</v>
      </c>
    </row>
    <row r="54" spans="2:14" ht="18" x14ac:dyDescent="0.35">
      <c r="B54" s="2" t="s">
        <v>38</v>
      </c>
      <c r="C54" s="2">
        <f t="shared" ref="C54:E54" si="18">IF(C$38&gt;=C37,1,0)</f>
        <v>1</v>
      </c>
      <c r="D54" s="2">
        <f t="shared" si="18"/>
        <v>0</v>
      </c>
      <c r="E54" s="2">
        <f t="shared" si="18"/>
        <v>0</v>
      </c>
      <c r="F54" s="2">
        <f>IF(F$38&lt;=F37,1,0)</f>
        <v>0</v>
      </c>
      <c r="G54" s="2">
        <f t="shared" ref="G54:H54" si="19">IF(G$38&gt;=G37,1,0)</f>
        <v>0</v>
      </c>
      <c r="H54" s="2">
        <f t="shared" si="19"/>
        <v>0</v>
      </c>
      <c r="I54" s="2">
        <f t="shared" si="9"/>
        <v>0.2</v>
      </c>
      <c r="K54" s="3">
        <f t="shared" ref="K54:M54" si="20">IF(K46&lt;$L$48,0,1)</f>
        <v>1</v>
      </c>
      <c r="L54" s="3">
        <f t="shared" si="20"/>
        <v>1</v>
      </c>
      <c r="M54" s="3">
        <f t="shared" si="20"/>
        <v>0</v>
      </c>
      <c r="N54" s="8" t="s">
        <v>54</v>
      </c>
    </row>
    <row r="55" spans="2:14" x14ac:dyDescent="0.25">
      <c r="B55" s="7"/>
      <c r="C55" s="7"/>
      <c r="D55" s="7"/>
      <c r="E55" s="7"/>
      <c r="F55" s="7"/>
      <c r="G55" s="7"/>
      <c r="H55" s="7"/>
    </row>
    <row r="56" spans="2:14" x14ac:dyDescent="0.25">
      <c r="B56" s="12" t="s">
        <v>52</v>
      </c>
      <c r="C56" s="12"/>
      <c r="D56" s="7"/>
      <c r="E56" s="7"/>
      <c r="F56" s="7"/>
      <c r="G56" s="7"/>
      <c r="H56" s="7"/>
    </row>
    <row r="57" spans="2:14" x14ac:dyDescent="0.25">
      <c r="C57" s="6" t="s">
        <v>5</v>
      </c>
      <c r="D57" s="6" t="s">
        <v>12</v>
      </c>
      <c r="E57" s="6" t="s">
        <v>13</v>
      </c>
      <c r="F57" s="6" t="s">
        <v>14</v>
      </c>
      <c r="G57" s="6" t="s">
        <v>15</v>
      </c>
      <c r="H57" s="6" t="s">
        <v>16</v>
      </c>
    </row>
    <row r="58" spans="2:14" ht="18" x14ac:dyDescent="0.35">
      <c r="B58" s="2" t="s">
        <v>39</v>
      </c>
      <c r="C58" s="2">
        <f>IF(C43=0,1,0)</f>
        <v>1</v>
      </c>
      <c r="D58" s="2">
        <f t="shared" ref="D58:H58" si="21">IF(D43=0,1,0)</f>
        <v>1</v>
      </c>
      <c r="E58" s="2">
        <f t="shared" si="21"/>
        <v>0</v>
      </c>
      <c r="F58" s="2">
        <f t="shared" si="21"/>
        <v>0</v>
      </c>
      <c r="G58" s="2">
        <f t="shared" si="21"/>
        <v>0</v>
      </c>
      <c r="H58" s="2">
        <f t="shared" si="21"/>
        <v>0</v>
      </c>
    </row>
    <row r="59" spans="2:14" ht="18" x14ac:dyDescent="0.35">
      <c r="B59" s="2" t="s">
        <v>40</v>
      </c>
      <c r="C59" s="2">
        <f t="shared" ref="C59:H59" si="22">IF(C44=0,1,0)</f>
        <v>0</v>
      </c>
      <c r="D59" s="2">
        <f t="shared" si="22"/>
        <v>1</v>
      </c>
      <c r="E59" s="2">
        <f t="shared" si="22"/>
        <v>1</v>
      </c>
      <c r="F59" s="2">
        <f t="shared" si="22"/>
        <v>1</v>
      </c>
      <c r="G59" s="2">
        <f t="shared" si="22"/>
        <v>1</v>
      </c>
      <c r="H59" s="2">
        <f t="shared" si="22"/>
        <v>0</v>
      </c>
    </row>
    <row r="60" spans="2:14" ht="18" x14ac:dyDescent="0.35">
      <c r="B60" s="2" t="s">
        <v>41</v>
      </c>
      <c r="C60" s="2">
        <f t="shared" ref="C60:H60" si="23">IF(C45=0,1,0)</f>
        <v>1</v>
      </c>
      <c r="D60" s="2">
        <f t="shared" si="23"/>
        <v>1</v>
      </c>
      <c r="E60" s="2">
        <f t="shared" si="23"/>
        <v>0</v>
      </c>
      <c r="F60" s="2">
        <f t="shared" si="23"/>
        <v>1</v>
      </c>
      <c r="G60" s="2">
        <f t="shared" si="23"/>
        <v>0</v>
      </c>
      <c r="H60" s="2">
        <f t="shared" si="23"/>
        <v>0</v>
      </c>
    </row>
    <row r="61" spans="2:14" ht="18" x14ac:dyDescent="0.35">
      <c r="B61" s="2" t="s">
        <v>42</v>
      </c>
      <c r="C61" s="2">
        <f t="shared" ref="C61:H61" si="24">IF(C46=0,1,0)</f>
        <v>0</v>
      </c>
      <c r="D61" s="2">
        <f t="shared" si="24"/>
        <v>0</v>
      </c>
      <c r="E61" s="2">
        <f t="shared" si="24"/>
        <v>1</v>
      </c>
      <c r="F61" s="2">
        <f t="shared" si="24"/>
        <v>1</v>
      </c>
      <c r="G61" s="2">
        <f t="shared" si="24"/>
        <v>1</v>
      </c>
      <c r="H61" s="2">
        <f t="shared" si="24"/>
        <v>1</v>
      </c>
    </row>
    <row r="62" spans="2:14" ht="18" x14ac:dyDescent="0.35">
      <c r="B62" s="2" t="s">
        <v>43</v>
      </c>
      <c r="C62" s="2">
        <f t="shared" ref="C62:H62" si="25">IF(C47=0,1,0)</f>
        <v>0</v>
      </c>
      <c r="D62" s="2">
        <f t="shared" si="25"/>
        <v>0</v>
      </c>
      <c r="E62" s="2">
        <f t="shared" si="25"/>
        <v>1</v>
      </c>
      <c r="F62" s="2">
        <f t="shared" si="25"/>
        <v>1</v>
      </c>
      <c r="G62" s="2">
        <f t="shared" si="25"/>
        <v>1</v>
      </c>
      <c r="H62" s="2">
        <f t="shared" si="25"/>
        <v>1</v>
      </c>
    </row>
    <row r="63" spans="2:14" ht="18" x14ac:dyDescent="0.35">
      <c r="B63" s="2" t="s">
        <v>44</v>
      </c>
      <c r="C63" s="2">
        <f t="shared" ref="C63:H63" si="26">IF(C48=0,1,0)</f>
        <v>0</v>
      </c>
      <c r="D63" s="2">
        <f t="shared" si="26"/>
        <v>0</v>
      </c>
      <c r="E63" s="2">
        <f t="shared" si="26"/>
        <v>1</v>
      </c>
      <c r="F63" s="2">
        <f t="shared" si="26"/>
        <v>1</v>
      </c>
      <c r="G63" s="2">
        <f t="shared" si="26"/>
        <v>1</v>
      </c>
      <c r="H63" s="2">
        <f t="shared" si="26"/>
        <v>0</v>
      </c>
    </row>
    <row r="64" spans="2:14" ht="18" x14ac:dyDescent="0.35">
      <c r="B64" s="2" t="s">
        <v>45</v>
      </c>
      <c r="C64" s="2">
        <f t="shared" ref="C64:H64" si="27">IF(C49=0,1,0)</f>
        <v>1</v>
      </c>
      <c r="D64" s="2">
        <f t="shared" si="27"/>
        <v>0</v>
      </c>
      <c r="E64" s="2">
        <f t="shared" si="27"/>
        <v>0</v>
      </c>
      <c r="F64" s="2">
        <f t="shared" si="27"/>
        <v>0</v>
      </c>
      <c r="G64" s="2">
        <f t="shared" si="27"/>
        <v>0</v>
      </c>
      <c r="H64" s="2">
        <f t="shared" si="27"/>
        <v>1</v>
      </c>
    </row>
    <row r="65" spans="2:16" ht="18" x14ac:dyDescent="0.35">
      <c r="B65" s="2" t="s">
        <v>46</v>
      </c>
      <c r="C65" s="2">
        <f t="shared" ref="C65:H65" si="28">IF(C50=0,1,0)</f>
        <v>1</v>
      </c>
      <c r="D65" s="2">
        <f t="shared" si="28"/>
        <v>1</v>
      </c>
      <c r="E65" s="2">
        <f t="shared" si="28"/>
        <v>0</v>
      </c>
      <c r="F65" s="2">
        <f t="shared" si="28"/>
        <v>0</v>
      </c>
      <c r="G65" s="2">
        <f t="shared" si="28"/>
        <v>0</v>
      </c>
      <c r="H65" s="2">
        <f t="shared" si="28"/>
        <v>0</v>
      </c>
    </row>
    <row r="66" spans="2:16" ht="18" x14ac:dyDescent="0.35">
      <c r="B66" s="2" t="s">
        <v>47</v>
      </c>
      <c r="C66" s="2">
        <f t="shared" ref="C66:H66" si="29">IF(C51=0,1,0)</f>
        <v>1</v>
      </c>
      <c r="D66" s="2">
        <f t="shared" si="29"/>
        <v>0</v>
      </c>
      <c r="E66" s="2">
        <f t="shared" si="29"/>
        <v>0</v>
      </c>
      <c r="F66" s="2">
        <f t="shared" si="29"/>
        <v>0</v>
      </c>
      <c r="G66" s="2">
        <f t="shared" si="29"/>
        <v>0</v>
      </c>
      <c r="H66" s="2">
        <f t="shared" si="29"/>
        <v>0</v>
      </c>
    </row>
    <row r="67" spans="2:16" ht="18" x14ac:dyDescent="0.35">
      <c r="B67" s="2" t="s">
        <v>48</v>
      </c>
      <c r="C67" s="2">
        <f t="shared" ref="C67:H67" si="30">IF(C52=0,1,0)</f>
        <v>0</v>
      </c>
      <c r="D67" s="2">
        <f t="shared" si="30"/>
        <v>0</v>
      </c>
      <c r="E67" s="2">
        <f t="shared" si="30"/>
        <v>0</v>
      </c>
      <c r="F67" s="2">
        <f t="shared" si="30"/>
        <v>0</v>
      </c>
      <c r="G67" s="2">
        <f t="shared" si="30"/>
        <v>0</v>
      </c>
      <c r="H67" s="2">
        <f t="shared" si="30"/>
        <v>1</v>
      </c>
    </row>
    <row r="68" spans="2:16" ht="18" x14ac:dyDescent="0.35">
      <c r="B68" s="2" t="s">
        <v>49</v>
      </c>
      <c r="C68" s="2">
        <f t="shared" ref="C68:H68" si="31">IF(C53=0,1,0)</f>
        <v>1</v>
      </c>
      <c r="D68" s="2">
        <f t="shared" si="31"/>
        <v>1</v>
      </c>
      <c r="E68" s="2">
        <f t="shared" si="31"/>
        <v>0</v>
      </c>
      <c r="F68" s="2">
        <f t="shared" si="31"/>
        <v>0</v>
      </c>
      <c r="G68" s="2">
        <f t="shared" si="31"/>
        <v>0</v>
      </c>
      <c r="H68" s="2">
        <f t="shared" si="31"/>
        <v>0</v>
      </c>
    </row>
    <row r="69" spans="2:16" ht="18" x14ac:dyDescent="0.35">
      <c r="B69" s="2" t="s">
        <v>50</v>
      </c>
      <c r="C69" s="2">
        <f t="shared" ref="C69:H69" si="32">IF(C54=0,1,0)</f>
        <v>0</v>
      </c>
      <c r="D69" s="2">
        <f t="shared" si="32"/>
        <v>1</v>
      </c>
      <c r="E69" s="2">
        <f t="shared" si="32"/>
        <v>1</v>
      </c>
      <c r="F69" s="2">
        <f t="shared" si="32"/>
        <v>1</v>
      </c>
      <c r="G69" s="2">
        <f t="shared" si="32"/>
        <v>1</v>
      </c>
      <c r="H69" s="2">
        <f t="shared" si="32"/>
        <v>1</v>
      </c>
    </row>
    <row r="71" spans="2:16" ht="31.5" x14ac:dyDescent="0.35">
      <c r="C71" s="3" t="s">
        <v>5</v>
      </c>
      <c r="D71" s="3" t="s">
        <v>12</v>
      </c>
      <c r="E71" s="3" t="s">
        <v>13</v>
      </c>
      <c r="F71" s="3" t="s">
        <v>14</v>
      </c>
      <c r="G71" s="3" t="s">
        <v>15</v>
      </c>
      <c r="H71" s="3" t="s">
        <v>16</v>
      </c>
      <c r="I71" s="2" t="s">
        <v>58</v>
      </c>
      <c r="J71" s="2" t="s">
        <v>57</v>
      </c>
      <c r="K71" s="2" t="s">
        <v>56</v>
      </c>
      <c r="M71" s="11" t="s">
        <v>59</v>
      </c>
      <c r="N71" s="11"/>
      <c r="O71" s="11"/>
    </row>
    <row r="72" spans="2:16" ht="18" x14ac:dyDescent="0.35">
      <c r="B72" s="2" t="s">
        <v>39</v>
      </c>
      <c r="C72" s="5">
        <f>ABS(C$35-C36)</f>
        <v>2.3357091793352588E-2</v>
      </c>
      <c r="D72" s="5">
        <f t="shared" ref="D72:H72" si="33">ABS(D$35-D36)</f>
        <v>2.9294444550556444E-2</v>
      </c>
      <c r="E72" s="5">
        <f t="shared" si="33"/>
        <v>5.0556013916555897E-3</v>
      </c>
      <c r="F72" s="5">
        <f t="shared" si="33"/>
        <v>9.2155135516818268E-3</v>
      </c>
      <c r="G72" s="5">
        <f t="shared" si="33"/>
        <v>3.8490017945975057E-2</v>
      </c>
      <c r="H72" s="5">
        <f t="shared" si="33"/>
        <v>8.9442719099991588E-2</v>
      </c>
      <c r="I72" s="5">
        <f>MAX(C72*C58,D72*D58,E72*E58,F72*F58,G72*G58,H72*H58)</f>
        <v>2.9294444550556444E-2</v>
      </c>
      <c r="J72" s="5">
        <f>MAX(C72:H72)</f>
        <v>8.9442719099991588E-2</v>
      </c>
      <c r="K72" s="5">
        <f>I72/J72</f>
        <v>0.3275218468907124</v>
      </c>
      <c r="M72" s="8" t="s">
        <v>54</v>
      </c>
      <c r="N72" s="9">
        <f>+K72</f>
        <v>0.3275218468907124</v>
      </c>
      <c r="O72" s="9">
        <f>+K73</f>
        <v>0.86066296582387025</v>
      </c>
      <c r="P72" s="9">
        <f>+K74</f>
        <v>0.10445609001327778</v>
      </c>
    </row>
    <row r="73" spans="2:16" ht="18" x14ac:dyDescent="0.35">
      <c r="B73" s="2" t="s">
        <v>40</v>
      </c>
      <c r="C73" s="5">
        <f t="shared" ref="C73:H73" si="34">ABS(C$35-C37)</f>
        <v>9.3428367173410409E-3</v>
      </c>
      <c r="D73" s="5">
        <f t="shared" si="34"/>
        <v>1.2206018562731853E-2</v>
      </c>
      <c r="E73" s="5">
        <f t="shared" si="34"/>
        <v>2.5278006958277949E-3</v>
      </c>
      <c r="F73" s="5">
        <f t="shared" si="34"/>
        <v>9.2155135516818337E-3</v>
      </c>
      <c r="G73" s="5">
        <f t="shared" si="34"/>
        <v>3.8490017945975064E-2</v>
      </c>
      <c r="H73" s="5">
        <f t="shared" si="34"/>
        <v>4.4721359549995815E-2</v>
      </c>
      <c r="I73" s="5">
        <f t="shared" ref="I73:I83" si="35">MAX(C73*C59,D73*D59,E73*E59,F73*F59,G73*G59,H73*H59)</f>
        <v>3.8490017945975064E-2</v>
      </c>
      <c r="J73" s="5">
        <f t="shared" ref="J73:J83" si="36">MAX(C73:H73)</f>
        <v>4.4721359549995815E-2</v>
      </c>
      <c r="K73" s="5">
        <f t="shared" ref="K73:K83" si="37">I73/J73</f>
        <v>0.86066296582387025</v>
      </c>
      <c r="M73" s="3">
        <f>+K75</f>
        <v>1</v>
      </c>
      <c r="N73" s="8" t="s">
        <v>54</v>
      </c>
      <c r="O73" s="3">
        <f>+K76</f>
        <v>1</v>
      </c>
      <c r="P73" s="3">
        <f>+K77</f>
        <v>1</v>
      </c>
    </row>
    <row r="74" spans="2:16" ht="18" x14ac:dyDescent="0.35">
      <c r="B74" s="2" t="s">
        <v>41</v>
      </c>
      <c r="C74" s="5">
        <f t="shared" ref="C74:H74" si="38">ABS(C$35-C38)</f>
        <v>9.3428367173410409E-3</v>
      </c>
      <c r="D74" s="5">
        <f t="shared" si="38"/>
        <v>7.3236111376391161E-3</v>
      </c>
      <c r="E74" s="5">
        <f t="shared" si="38"/>
        <v>0</v>
      </c>
      <c r="F74" s="5">
        <f t="shared" si="38"/>
        <v>4.6077567758409169E-3</v>
      </c>
      <c r="G74" s="5">
        <f t="shared" si="38"/>
        <v>0</v>
      </c>
      <c r="H74" s="5">
        <f t="shared" si="38"/>
        <v>8.9442719099991588E-2</v>
      </c>
      <c r="I74" s="5">
        <f t="shared" si="35"/>
        <v>9.3428367173410409E-3</v>
      </c>
      <c r="J74" s="5">
        <f t="shared" si="36"/>
        <v>8.9442719099991588E-2</v>
      </c>
      <c r="K74" s="5">
        <f t="shared" si="37"/>
        <v>0.10445609001327778</v>
      </c>
      <c r="M74" s="3">
        <f>+K78</f>
        <v>1</v>
      </c>
      <c r="N74" s="9">
        <f>+K79</f>
        <v>0.4247845318829358</v>
      </c>
      <c r="O74" s="8" t="s">
        <v>54</v>
      </c>
      <c r="P74" s="9">
        <f>+K80</f>
        <v>0.4178243600531113</v>
      </c>
    </row>
    <row r="75" spans="2:16" ht="18" x14ac:dyDescent="0.35">
      <c r="B75" s="2" t="s">
        <v>42</v>
      </c>
      <c r="C75" s="5">
        <f>ABS(C$36-C35)</f>
        <v>2.3357091793352588E-2</v>
      </c>
      <c r="D75" s="5">
        <f t="shared" ref="D75:H75" si="39">ABS(D$36-D35)</f>
        <v>2.9294444550556444E-2</v>
      </c>
      <c r="E75" s="5">
        <f t="shared" si="39"/>
        <v>5.0556013916555897E-3</v>
      </c>
      <c r="F75" s="5">
        <f t="shared" si="39"/>
        <v>9.2155135516818268E-3</v>
      </c>
      <c r="G75" s="5">
        <f t="shared" si="39"/>
        <v>3.8490017945975057E-2</v>
      </c>
      <c r="H75" s="5">
        <f t="shared" si="39"/>
        <v>8.9442719099991588E-2</v>
      </c>
      <c r="I75" s="5">
        <f t="shared" si="35"/>
        <v>8.9442719099991588E-2</v>
      </c>
      <c r="J75" s="5">
        <f t="shared" si="36"/>
        <v>8.9442719099991588E-2</v>
      </c>
      <c r="K75" s="5">
        <f t="shared" si="37"/>
        <v>1</v>
      </c>
      <c r="M75" s="3">
        <f>+K81</f>
        <v>1</v>
      </c>
      <c r="N75" s="9">
        <f>+K82</f>
        <v>0.57081899633707089</v>
      </c>
      <c r="O75" s="3">
        <f>+K83</f>
        <v>1</v>
      </c>
      <c r="P75" s="8" t="s">
        <v>54</v>
      </c>
    </row>
    <row r="76" spans="2:16" ht="18" x14ac:dyDescent="0.35">
      <c r="B76" s="2" t="s">
        <v>43</v>
      </c>
      <c r="C76" s="5">
        <f>ABS(C$36-C37)</f>
        <v>3.2699928510693629E-2</v>
      </c>
      <c r="D76" s="5">
        <f t="shared" ref="D76:H77" si="40">ABS(D$36-D37)</f>
        <v>1.708842598782459E-2</v>
      </c>
      <c r="E76" s="5">
        <f t="shared" si="40"/>
        <v>7.5834020874833846E-3</v>
      </c>
      <c r="F76" s="5">
        <f t="shared" si="40"/>
        <v>1.8431027103363661E-2</v>
      </c>
      <c r="G76" s="5">
        <f t="shared" si="40"/>
        <v>7.6980035891950127E-2</v>
      </c>
      <c r="H76" s="5">
        <f t="shared" si="40"/>
        <v>4.4721359549995773E-2</v>
      </c>
      <c r="I76" s="5">
        <f t="shared" si="35"/>
        <v>7.6980035891950127E-2</v>
      </c>
      <c r="J76" s="5">
        <f t="shared" si="36"/>
        <v>7.6980035891950127E-2</v>
      </c>
      <c r="K76" s="5">
        <f t="shared" si="37"/>
        <v>1</v>
      </c>
    </row>
    <row r="77" spans="2:16" ht="31.5" x14ac:dyDescent="0.35">
      <c r="B77" s="2" t="s">
        <v>44</v>
      </c>
      <c r="C77" s="5">
        <f>ABS(C$36-C38)</f>
        <v>1.4014255076011548E-2</v>
      </c>
      <c r="D77" s="5">
        <f t="shared" si="40"/>
        <v>2.1970833412917327E-2</v>
      </c>
      <c r="E77" s="5">
        <f t="shared" si="40"/>
        <v>5.0556013916555897E-3</v>
      </c>
      <c r="F77" s="5">
        <f t="shared" si="40"/>
        <v>1.3823270327522744E-2</v>
      </c>
      <c r="G77" s="5">
        <f t="shared" si="40"/>
        <v>3.8490017945975057E-2</v>
      </c>
      <c r="H77" s="5">
        <f t="shared" si="40"/>
        <v>0</v>
      </c>
      <c r="I77" s="5">
        <f t="shared" si="35"/>
        <v>3.8490017945975057E-2</v>
      </c>
      <c r="J77" s="5">
        <f t="shared" si="36"/>
        <v>3.8490017945975057E-2</v>
      </c>
      <c r="K77" s="5">
        <f t="shared" si="37"/>
        <v>1</v>
      </c>
      <c r="M77" s="1" t="s">
        <v>60</v>
      </c>
      <c r="N77" s="10">
        <f>(N72+O72+P72+M73+O73+P73+M74+N74+P74+M75+N75+O75)/(4*3)</f>
        <v>0.72550573258341489</v>
      </c>
    </row>
    <row r="78" spans="2:16" ht="18" x14ac:dyDescent="0.35">
      <c r="B78" s="2" t="s">
        <v>45</v>
      </c>
      <c r="C78" s="5">
        <f>ABS(C$37-C35)</f>
        <v>9.3428367173410409E-3</v>
      </c>
      <c r="D78" s="5">
        <f t="shared" ref="D78:H79" si="41">ABS(D$37-D35)</f>
        <v>1.2206018562731853E-2</v>
      </c>
      <c r="E78" s="5">
        <f t="shared" si="41"/>
        <v>2.5278006958277949E-3</v>
      </c>
      <c r="F78" s="5">
        <f t="shared" si="41"/>
        <v>9.2155135516818337E-3</v>
      </c>
      <c r="G78" s="5">
        <f t="shared" si="41"/>
        <v>3.8490017945975064E-2</v>
      </c>
      <c r="H78" s="5">
        <f t="shared" si="41"/>
        <v>4.4721359549995815E-2</v>
      </c>
      <c r="I78" s="5">
        <f t="shared" si="35"/>
        <v>4.4721359549995815E-2</v>
      </c>
      <c r="J78" s="5">
        <f t="shared" si="36"/>
        <v>4.4721359549995815E-2</v>
      </c>
      <c r="K78" s="5">
        <f t="shared" si="37"/>
        <v>1</v>
      </c>
    </row>
    <row r="79" spans="2:16" ht="18" x14ac:dyDescent="0.35">
      <c r="B79" s="2" t="s">
        <v>46</v>
      </c>
      <c r="C79" s="5">
        <f>ABS(C$37-C36)</f>
        <v>3.2699928510693629E-2</v>
      </c>
      <c r="D79" s="5">
        <f t="shared" si="41"/>
        <v>1.708842598782459E-2</v>
      </c>
      <c r="E79" s="5">
        <f t="shared" si="41"/>
        <v>7.5834020874833846E-3</v>
      </c>
      <c r="F79" s="5">
        <f t="shared" si="41"/>
        <v>1.8431027103363661E-2</v>
      </c>
      <c r="G79" s="5">
        <f t="shared" si="41"/>
        <v>7.6980035891950127E-2</v>
      </c>
      <c r="H79" s="5">
        <f t="shared" si="41"/>
        <v>4.4721359549995773E-2</v>
      </c>
      <c r="I79" s="5">
        <f t="shared" si="35"/>
        <v>3.2699928510693629E-2</v>
      </c>
      <c r="J79" s="5">
        <f t="shared" si="36"/>
        <v>7.6980035891950127E-2</v>
      </c>
      <c r="K79" s="5">
        <f t="shared" si="37"/>
        <v>0.4247845318829358</v>
      </c>
      <c r="M79" s="11" t="s">
        <v>62</v>
      </c>
      <c r="N79" s="11"/>
      <c r="O79" s="11"/>
    </row>
    <row r="80" spans="2:16" ht="18" x14ac:dyDescent="0.35">
      <c r="B80" s="2" t="s">
        <v>47</v>
      </c>
      <c r="C80" s="5">
        <f>ABS(C$37-C38)</f>
        <v>1.8685673434682082E-2</v>
      </c>
      <c r="D80" s="5">
        <f t="shared" ref="D80:H80" si="42">ABS(D$37-D38)</f>
        <v>4.8824074250927371E-3</v>
      </c>
      <c r="E80" s="5">
        <f t="shared" si="42"/>
        <v>2.5278006958277949E-3</v>
      </c>
      <c r="F80" s="5">
        <f t="shared" si="42"/>
        <v>4.6077567758409169E-3</v>
      </c>
      <c r="G80" s="5">
        <f t="shared" si="42"/>
        <v>3.8490017945975064E-2</v>
      </c>
      <c r="H80" s="5">
        <f t="shared" si="42"/>
        <v>4.4721359549995773E-2</v>
      </c>
      <c r="I80" s="5">
        <f t="shared" si="35"/>
        <v>1.8685673434682082E-2</v>
      </c>
      <c r="J80" s="5">
        <f t="shared" si="36"/>
        <v>4.4721359549995773E-2</v>
      </c>
      <c r="K80" s="5">
        <f t="shared" si="37"/>
        <v>0.4178243600531113</v>
      </c>
      <c r="M80" s="8" t="s">
        <v>54</v>
      </c>
      <c r="N80" s="3">
        <f>IF(N72&gt;$N$77,0,1)</f>
        <v>1</v>
      </c>
      <c r="O80" s="3">
        <f>IF(O72&gt;$N$77,0,1)</f>
        <v>0</v>
      </c>
      <c r="P80" s="3">
        <f>IF(P72&gt;$N$77,0,1)</f>
        <v>1</v>
      </c>
    </row>
    <row r="81" spans="2:16" ht="18" x14ac:dyDescent="0.35">
      <c r="B81" s="2" t="s">
        <v>48</v>
      </c>
      <c r="C81" s="5">
        <f>ABS(C$38-C35)</f>
        <v>9.3428367173410409E-3</v>
      </c>
      <c r="D81" s="5">
        <f t="shared" ref="D81:H81" si="43">ABS(D$38-D35)</f>
        <v>7.3236111376391161E-3</v>
      </c>
      <c r="E81" s="5">
        <f t="shared" si="43"/>
        <v>0</v>
      </c>
      <c r="F81" s="5">
        <f t="shared" si="43"/>
        <v>4.6077567758409169E-3</v>
      </c>
      <c r="G81" s="5">
        <f t="shared" si="43"/>
        <v>0</v>
      </c>
      <c r="H81" s="5">
        <f t="shared" si="43"/>
        <v>8.9442719099991588E-2</v>
      </c>
      <c r="I81" s="5">
        <f t="shared" si="35"/>
        <v>8.9442719099991588E-2</v>
      </c>
      <c r="J81" s="5">
        <f t="shared" si="36"/>
        <v>8.9442719099991588E-2</v>
      </c>
      <c r="K81" s="5">
        <f t="shared" si="37"/>
        <v>1</v>
      </c>
      <c r="M81" s="3">
        <f>IF(M73&gt;$N$77,0,1)</f>
        <v>0</v>
      </c>
      <c r="N81" s="8" t="s">
        <v>54</v>
      </c>
      <c r="O81" s="3">
        <f>IF(O73&gt;$N$77,0,1)</f>
        <v>0</v>
      </c>
      <c r="P81" s="3">
        <f>IF(P73&gt;$N$77,0,1)</f>
        <v>0</v>
      </c>
    </row>
    <row r="82" spans="2:16" ht="18" x14ac:dyDescent="0.35">
      <c r="B82" s="2" t="s">
        <v>49</v>
      </c>
      <c r="C82" s="5">
        <f t="shared" ref="C82:H82" si="44">ABS(C$38-C36)</f>
        <v>1.4014255076011548E-2</v>
      </c>
      <c r="D82" s="5">
        <f t="shared" si="44"/>
        <v>2.1970833412917327E-2</v>
      </c>
      <c r="E82" s="5">
        <f t="shared" si="44"/>
        <v>5.0556013916555897E-3</v>
      </c>
      <c r="F82" s="5">
        <f t="shared" si="44"/>
        <v>1.3823270327522744E-2</v>
      </c>
      <c r="G82" s="5">
        <f t="shared" si="44"/>
        <v>3.8490017945975057E-2</v>
      </c>
      <c r="H82" s="5">
        <f t="shared" si="44"/>
        <v>0</v>
      </c>
      <c r="I82" s="5">
        <f t="shared" si="35"/>
        <v>2.1970833412917327E-2</v>
      </c>
      <c r="J82" s="5">
        <f t="shared" si="36"/>
        <v>3.8490017945975057E-2</v>
      </c>
      <c r="K82" s="5">
        <f t="shared" si="37"/>
        <v>0.57081899633707089</v>
      </c>
      <c r="M82" s="3">
        <f>IF(M74&gt;$N$77,0,1)</f>
        <v>0</v>
      </c>
      <c r="N82" s="3">
        <f>IF(N74&gt;$N$77,0,1)</f>
        <v>1</v>
      </c>
      <c r="O82" s="8" t="s">
        <v>54</v>
      </c>
      <c r="P82" s="3">
        <f>IF(P74&gt;$N$77,0,1)</f>
        <v>1</v>
      </c>
    </row>
    <row r="83" spans="2:16" ht="18" x14ac:dyDescent="0.35">
      <c r="B83" s="2" t="s">
        <v>50</v>
      </c>
      <c r="C83" s="5">
        <f t="shared" ref="C83:H83" si="45">ABS(C$38-C37)</f>
        <v>1.8685673434682082E-2</v>
      </c>
      <c r="D83" s="5">
        <f t="shared" si="45"/>
        <v>4.8824074250927371E-3</v>
      </c>
      <c r="E83" s="5">
        <f t="shared" si="45"/>
        <v>2.5278006958277949E-3</v>
      </c>
      <c r="F83" s="5">
        <f t="shared" si="45"/>
        <v>4.6077567758409169E-3</v>
      </c>
      <c r="G83" s="5">
        <f t="shared" si="45"/>
        <v>3.8490017945975064E-2</v>
      </c>
      <c r="H83" s="5">
        <f t="shared" si="45"/>
        <v>4.4721359549995773E-2</v>
      </c>
      <c r="I83" s="5">
        <f t="shared" si="35"/>
        <v>4.4721359549995773E-2</v>
      </c>
      <c r="J83" s="5">
        <f t="shared" si="36"/>
        <v>4.4721359549995773E-2</v>
      </c>
      <c r="K83" s="5">
        <f t="shared" si="37"/>
        <v>1</v>
      </c>
      <c r="M83" s="3">
        <f>IF(M75&gt;$N$77,0,1)</f>
        <v>0</v>
      </c>
      <c r="N83" s="3">
        <f>IF(N75&gt;$N$77,0,1)</f>
        <v>1</v>
      </c>
      <c r="O83" s="3">
        <f>IF(O75&gt;$N$77,0,1)</f>
        <v>0</v>
      </c>
      <c r="P83" s="8" t="s">
        <v>54</v>
      </c>
    </row>
    <row r="86" spans="2:16" x14ac:dyDescent="0.25">
      <c r="M86" s="11" t="s">
        <v>63</v>
      </c>
      <c r="N86" s="11"/>
      <c r="O86" s="11"/>
    </row>
    <row r="88" spans="2:16" x14ac:dyDescent="0.25">
      <c r="M88" s="8" t="s">
        <v>54</v>
      </c>
      <c r="N88" s="2">
        <f t="shared" ref="N88:P91" si="46">L51*N80</f>
        <v>1</v>
      </c>
      <c r="O88" s="2">
        <f t="shared" si="46"/>
        <v>0</v>
      </c>
      <c r="P88" s="2">
        <f t="shared" si="46"/>
        <v>1</v>
      </c>
    </row>
    <row r="89" spans="2:16" x14ac:dyDescent="0.25">
      <c r="M89" s="2">
        <f t="shared" ref="M89:M91" si="47">K52*M81</f>
        <v>0</v>
      </c>
      <c r="N89" s="8" t="s">
        <v>54</v>
      </c>
      <c r="O89" s="2">
        <f t="shared" si="46"/>
        <v>0</v>
      </c>
      <c r="P89" s="2">
        <f t="shared" si="46"/>
        <v>0</v>
      </c>
    </row>
    <row r="90" spans="2:16" x14ac:dyDescent="0.25">
      <c r="M90" s="2">
        <f t="shared" si="47"/>
        <v>0</v>
      </c>
      <c r="N90" s="2">
        <f t="shared" si="46"/>
        <v>1</v>
      </c>
      <c r="O90" s="8" t="s">
        <v>54</v>
      </c>
      <c r="P90" s="2">
        <f t="shared" si="46"/>
        <v>1</v>
      </c>
    </row>
    <row r="91" spans="2:16" x14ac:dyDescent="0.25">
      <c r="M91" s="2">
        <f t="shared" si="47"/>
        <v>0</v>
      </c>
      <c r="N91" s="2">
        <f t="shared" si="46"/>
        <v>1</v>
      </c>
      <c r="O91" s="2">
        <f t="shared" si="46"/>
        <v>0</v>
      </c>
      <c r="P91" s="8" t="s">
        <v>54</v>
      </c>
    </row>
  </sheetData>
  <mergeCells count="10">
    <mergeCell ref="M86:O86"/>
    <mergeCell ref="M79:O79"/>
    <mergeCell ref="M71:O71"/>
    <mergeCell ref="B10:H10"/>
    <mergeCell ref="B20:D20"/>
    <mergeCell ref="B30:E30"/>
    <mergeCell ref="B40:H40"/>
    <mergeCell ref="B56:C56"/>
    <mergeCell ref="K42:M42"/>
    <mergeCell ref="K50:M50"/>
  </mergeCells>
  <conditionalFormatting sqref="C43:H55 D56:H56">
    <cfRule type="cellIs" dxfId="1" priority="2" operator="equal">
      <formula>1</formula>
    </cfRule>
  </conditionalFormatting>
  <conditionalFormatting sqref="C58:H69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Fighter Aircraft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Deandra Cassone</dc:creator>
  <cp:lastModifiedBy>Deandra Cassone</cp:lastModifiedBy>
  <dcterms:created xsi:type="dcterms:W3CDTF">2016-03-30T18:51:04Z</dcterms:created>
  <dcterms:modified xsi:type="dcterms:W3CDTF">2017-10-30T14:12:33Z</dcterms:modified>
</cp:coreProperties>
</file>