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bmc/Desktop/"/>
    </mc:Choice>
  </mc:AlternateContent>
  <bookViews>
    <workbookView xWindow="820" yWindow="520" windowWidth="30840" windowHeight="20020" tabRatio="500" activeTab="2"/>
  </bookViews>
  <sheets>
    <sheet name="HW3_P1" sheetId="1" r:id="rId1"/>
    <sheet name="HW3_P2" sheetId="2" r:id="rId2"/>
    <sheet name="HW3_P3" sheetId="3" r:id="rId3"/>
    <sheet name="HW3_P4"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4" i="2" l="1"/>
  <c r="D44" i="2"/>
  <c r="D54" i="2"/>
  <c r="J34" i="2"/>
  <c r="J44" i="2"/>
  <c r="J54" i="2"/>
  <c r="P34" i="2"/>
  <c r="P44" i="2"/>
  <c r="P54" i="2"/>
  <c r="D64" i="2"/>
  <c r="D35" i="2"/>
  <c r="D45" i="2"/>
  <c r="D55" i="2"/>
  <c r="J35" i="2"/>
  <c r="J45" i="2"/>
  <c r="J55" i="2"/>
  <c r="P35" i="2"/>
  <c r="P45" i="2"/>
  <c r="P55" i="2"/>
  <c r="D65" i="2"/>
  <c r="D36" i="2"/>
  <c r="D46" i="2"/>
  <c r="D56" i="2"/>
  <c r="J36" i="2"/>
  <c r="J46" i="2"/>
  <c r="J56" i="2"/>
  <c r="P36" i="2"/>
  <c r="P46" i="2"/>
  <c r="P56" i="2"/>
  <c r="D66" i="2"/>
  <c r="D37" i="2"/>
  <c r="D47" i="2"/>
  <c r="D57" i="2"/>
  <c r="J37" i="2"/>
  <c r="J47" i="2"/>
  <c r="J57" i="2"/>
  <c r="P37" i="2"/>
  <c r="P47" i="2"/>
  <c r="P57" i="2"/>
  <c r="D67" i="2"/>
  <c r="D68" i="2"/>
  <c r="D81" i="2"/>
  <c r="D107" i="2"/>
  <c r="D126" i="2"/>
  <c r="C35" i="2"/>
  <c r="C45" i="2"/>
  <c r="C55" i="2"/>
  <c r="I35" i="2"/>
  <c r="I45" i="2"/>
  <c r="I55" i="2"/>
  <c r="O35" i="2"/>
  <c r="O45" i="2"/>
  <c r="O55" i="2"/>
  <c r="C65" i="2"/>
  <c r="E35" i="2"/>
  <c r="E45" i="2"/>
  <c r="E55" i="2"/>
  <c r="K35" i="2"/>
  <c r="K45" i="2"/>
  <c r="K55" i="2"/>
  <c r="Q35" i="2"/>
  <c r="Q45" i="2"/>
  <c r="Q55" i="2"/>
  <c r="E65" i="2"/>
  <c r="F35" i="2"/>
  <c r="F45" i="2"/>
  <c r="F55" i="2"/>
  <c r="L35" i="2"/>
  <c r="L45" i="2"/>
  <c r="L55" i="2"/>
  <c r="R35" i="2"/>
  <c r="R45" i="2"/>
  <c r="R55" i="2"/>
  <c r="F65" i="2"/>
  <c r="G65" i="2"/>
  <c r="C81" i="2"/>
  <c r="C107" i="2"/>
  <c r="C126" i="2"/>
  <c r="F34" i="2"/>
  <c r="F44" i="2"/>
  <c r="F54" i="2"/>
  <c r="L34" i="2"/>
  <c r="L44" i="2"/>
  <c r="L54" i="2"/>
  <c r="R34" i="2"/>
  <c r="R44" i="2"/>
  <c r="R54" i="2"/>
  <c r="F64" i="2"/>
  <c r="F36" i="2"/>
  <c r="F46" i="2"/>
  <c r="F56" i="2"/>
  <c r="L36" i="2"/>
  <c r="L46" i="2"/>
  <c r="L56" i="2"/>
  <c r="R36" i="2"/>
  <c r="R46" i="2"/>
  <c r="R56" i="2"/>
  <c r="F66" i="2"/>
  <c r="F37" i="2"/>
  <c r="F47" i="2"/>
  <c r="F57" i="2"/>
  <c r="L37" i="2"/>
  <c r="L47" i="2"/>
  <c r="L57" i="2"/>
  <c r="R37" i="2"/>
  <c r="R47" i="2"/>
  <c r="R57" i="2"/>
  <c r="F67" i="2"/>
  <c r="F68" i="2"/>
  <c r="D83" i="2"/>
  <c r="D109" i="2"/>
  <c r="D122" i="2"/>
  <c r="C37" i="2"/>
  <c r="C47" i="2"/>
  <c r="C57" i="2"/>
  <c r="I37" i="2"/>
  <c r="I47" i="2"/>
  <c r="I57" i="2"/>
  <c r="O37" i="2"/>
  <c r="O47" i="2"/>
  <c r="O57" i="2"/>
  <c r="C67" i="2"/>
  <c r="E37" i="2"/>
  <c r="E47" i="2"/>
  <c r="E57" i="2"/>
  <c r="K37" i="2"/>
  <c r="K47" i="2"/>
  <c r="K57" i="2"/>
  <c r="Q37" i="2"/>
  <c r="Q47" i="2"/>
  <c r="Q57" i="2"/>
  <c r="E67" i="2"/>
  <c r="G67" i="2"/>
  <c r="C83" i="2"/>
  <c r="C109" i="2"/>
  <c r="C122" i="2"/>
  <c r="C34" i="2"/>
  <c r="C44" i="2"/>
  <c r="C54" i="2"/>
  <c r="I34" i="2"/>
  <c r="I44" i="2"/>
  <c r="I54" i="2"/>
  <c r="O34" i="2"/>
  <c r="O44" i="2"/>
  <c r="O54" i="2"/>
  <c r="C64" i="2"/>
  <c r="C36" i="2"/>
  <c r="C46" i="2"/>
  <c r="C56" i="2"/>
  <c r="I36" i="2"/>
  <c r="I46" i="2"/>
  <c r="I56" i="2"/>
  <c r="O36" i="2"/>
  <c r="O46" i="2"/>
  <c r="O56" i="2"/>
  <c r="C66" i="2"/>
  <c r="C68" i="2"/>
  <c r="D80" i="2"/>
  <c r="D106" i="2"/>
  <c r="D118" i="2"/>
  <c r="E34" i="2"/>
  <c r="E44" i="2"/>
  <c r="E54" i="2"/>
  <c r="K34" i="2"/>
  <c r="K44" i="2"/>
  <c r="K54" i="2"/>
  <c r="Q34" i="2"/>
  <c r="Q44" i="2"/>
  <c r="Q54" i="2"/>
  <c r="E64" i="2"/>
  <c r="G64" i="2"/>
  <c r="C80" i="2"/>
  <c r="C106" i="2"/>
  <c r="C118" i="2"/>
  <c r="E36" i="2"/>
  <c r="E46" i="2"/>
  <c r="E56" i="2"/>
  <c r="K36" i="2"/>
  <c r="K46" i="2"/>
  <c r="K56" i="2"/>
  <c r="Q36" i="2"/>
  <c r="Q46" i="2"/>
  <c r="Q56" i="2"/>
  <c r="E66" i="2"/>
  <c r="E68" i="2"/>
  <c r="D82" i="2"/>
  <c r="D108" i="2"/>
  <c r="D114" i="2"/>
  <c r="G66" i="2"/>
  <c r="C82" i="2"/>
  <c r="C108" i="2"/>
  <c r="C114" i="2"/>
  <c r="B126" i="2"/>
  <c r="B122" i="2"/>
  <c r="B118" i="2"/>
  <c r="B114" i="2"/>
  <c r="C40" i="3"/>
  <c r="D40" i="3"/>
  <c r="E40" i="3"/>
  <c r="F40" i="3"/>
  <c r="G40" i="3"/>
  <c r="C47" i="3"/>
  <c r="C41" i="3"/>
  <c r="D41" i="3"/>
  <c r="E41" i="3"/>
  <c r="F41" i="3"/>
  <c r="G41" i="3"/>
  <c r="C48" i="3"/>
  <c r="C42" i="3"/>
  <c r="D42" i="3"/>
  <c r="E42" i="3"/>
  <c r="F42" i="3"/>
  <c r="G42" i="3"/>
  <c r="C49" i="3"/>
  <c r="C43" i="3"/>
  <c r="D43" i="3"/>
  <c r="E43" i="3"/>
  <c r="F43" i="3"/>
  <c r="G43" i="3"/>
  <c r="C50" i="3"/>
  <c r="C51" i="3"/>
  <c r="C55" i="3"/>
  <c r="D47" i="3"/>
  <c r="D48" i="3"/>
  <c r="D49" i="3"/>
  <c r="D50" i="3"/>
  <c r="D51" i="3"/>
  <c r="D55" i="3"/>
  <c r="E47" i="3"/>
  <c r="E48" i="3"/>
  <c r="E49" i="3"/>
  <c r="E50" i="3"/>
  <c r="E51" i="3"/>
  <c r="E55" i="3"/>
  <c r="F47" i="3"/>
  <c r="F48" i="3"/>
  <c r="F49" i="3"/>
  <c r="F50" i="3"/>
  <c r="F51" i="3"/>
  <c r="F55" i="3"/>
  <c r="D56" i="3"/>
  <c r="E56" i="3"/>
  <c r="F56" i="3"/>
  <c r="D57" i="3"/>
  <c r="E57" i="3"/>
  <c r="F57" i="3"/>
  <c r="D58" i="3"/>
  <c r="E58" i="3"/>
  <c r="F58" i="3"/>
  <c r="C56" i="3"/>
  <c r="C57" i="3"/>
  <c r="C58" i="3"/>
  <c r="F34" i="3"/>
  <c r="F35" i="3"/>
  <c r="F36" i="3"/>
  <c r="F33" i="3"/>
  <c r="C43" i="1"/>
  <c r="C53" i="1"/>
  <c r="C45" i="1"/>
  <c r="C55" i="1"/>
  <c r="C92" i="1"/>
  <c r="C62" i="1"/>
  <c r="C78" i="1"/>
  <c r="D43" i="1"/>
  <c r="D53" i="1"/>
  <c r="D45" i="1"/>
  <c r="D55" i="1"/>
  <c r="D92" i="1"/>
  <c r="D62" i="1"/>
  <c r="D78" i="1"/>
  <c r="E43" i="1"/>
  <c r="E53" i="1"/>
  <c r="E45" i="1"/>
  <c r="E55" i="1"/>
  <c r="E92" i="1"/>
  <c r="E62" i="1"/>
  <c r="E78" i="1"/>
  <c r="F43" i="1"/>
  <c r="F53" i="1"/>
  <c r="F45" i="1"/>
  <c r="F55" i="1"/>
  <c r="F92" i="1"/>
  <c r="F62" i="1"/>
  <c r="F78" i="1"/>
  <c r="G43" i="1"/>
  <c r="G53" i="1"/>
  <c r="G45" i="1"/>
  <c r="G55" i="1"/>
  <c r="G92" i="1"/>
  <c r="G62" i="1"/>
  <c r="G78" i="1"/>
  <c r="H92" i="1"/>
  <c r="C46" i="1"/>
  <c r="C56" i="1"/>
  <c r="C93" i="1"/>
  <c r="C63" i="1"/>
  <c r="C79" i="1"/>
  <c r="D46" i="1"/>
  <c r="D56" i="1"/>
  <c r="D93" i="1"/>
  <c r="D63" i="1"/>
  <c r="D79" i="1"/>
  <c r="E46" i="1"/>
  <c r="E56" i="1"/>
  <c r="E93" i="1"/>
  <c r="E63" i="1"/>
  <c r="E79" i="1"/>
  <c r="F46" i="1"/>
  <c r="F56" i="1"/>
  <c r="F93" i="1"/>
  <c r="F63" i="1"/>
  <c r="F79" i="1"/>
  <c r="G46" i="1"/>
  <c r="G56" i="1"/>
  <c r="G93" i="1"/>
  <c r="G63" i="1"/>
  <c r="G79" i="1"/>
  <c r="H93" i="1"/>
  <c r="C44" i="1"/>
  <c r="C54" i="1"/>
  <c r="C94" i="1"/>
  <c r="C64" i="1"/>
  <c r="C80" i="1"/>
  <c r="D44" i="1"/>
  <c r="D54" i="1"/>
  <c r="D94" i="1"/>
  <c r="D64" i="1"/>
  <c r="D80" i="1"/>
  <c r="E44" i="1"/>
  <c r="E54" i="1"/>
  <c r="E94" i="1"/>
  <c r="E64" i="1"/>
  <c r="E80" i="1"/>
  <c r="F44" i="1"/>
  <c r="F54" i="1"/>
  <c r="F94" i="1"/>
  <c r="F64" i="1"/>
  <c r="F80" i="1"/>
  <c r="G44" i="1"/>
  <c r="G54" i="1"/>
  <c r="G94" i="1"/>
  <c r="G64" i="1"/>
  <c r="G80" i="1"/>
  <c r="H94" i="1"/>
  <c r="C95" i="1"/>
  <c r="C65" i="1"/>
  <c r="C81" i="1"/>
  <c r="D95" i="1"/>
  <c r="D65" i="1"/>
  <c r="D81" i="1"/>
  <c r="E95" i="1"/>
  <c r="E65" i="1"/>
  <c r="E81" i="1"/>
  <c r="F95" i="1"/>
  <c r="F65" i="1"/>
  <c r="F81" i="1"/>
  <c r="G95" i="1"/>
  <c r="G65" i="1"/>
  <c r="G81" i="1"/>
  <c r="H95" i="1"/>
  <c r="C96" i="1"/>
  <c r="C66" i="1"/>
  <c r="C82" i="1"/>
  <c r="D96" i="1"/>
  <c r="D66" i="1"/>
  <c r="D82" i="1"/>
  <c r="E96" i="1"/>
  <c r="E66" i="1"/>
  <c r="E82" i="1"/>
  <c r="F96" i="1"/>
  <c r="F66" i="1"/>
  <c r="F82" i="1"/>
  <c r="G96" i="1"/>
  <c r="G66" i="1"/>
  <c r="G82" i="1"/>
  <c r="H96" i="1"/>
  <c r="C97" i="1"/>
  <c r="C67" i="1"/>
  <c r="C83" i="1"/>
  <c r="D97" i="1"/>
  <c r="D67" i="1"/>
  <c r="D83" i="1"/>
  <c r="E97" i="1"/>
  <c r="E67" i="1"/>
  <c r="E83" i="1"/>
  <c r="F97" i="1"/>
  <c r="F67" i="1"/>
  <c r="F83" i="1"/>
  <c r="G97" i="1"/>
  <c r="G67" i="1"/>
  <c r="G83" i="1"/>
  <c r="H97" i="1"/>
  <c r="C98" i="1"/>
  <c r="C68" i="1"/>
  <c r="C84" i="1"/>
  <c r="D98" i="1"/>
  <c r="D68" i="1"/>
  <c r="D84" i="1"/>
  <c r="E98" i="1"/>
  <c r="E68" i="1"/>
  <c r="E84" i="1"/>
  <c r="F98" i="1"/>
  <c r="F68" i="1"/>
  <c r="F84" i="1"/>
  <c r="G98" i="1"/>
  <c r="G68" i="1"/>
  <c r="G84" i="1"/>
  <c r="H98" i="1"/>
  <c r="C99" i="1"/>
  <c r="C69" i="1"/>
  <c r="C85" i="1"/>
  <c r="D99" i="1"/>
  <c r="D69" i="1"/>
  <c r="D85" i="1"/>
  <c r="E99" i="1"/>
  <c r="E69" i="1"/>
  <c r="E85" i="1"/>
  <c r="F99" i="1"/>
  <c r="F69" i="1"/>
  <c r="F85" i="1"/>
  <c r="G99" i="1"/>
  <c r="G69" i="1"/>
  <c r="G85" i="1"/>
  <c r="H99" i="1"/>
  <c r="C100" i="1"/>
  <c r="C70" i="1"/>
  <c r="C86" i="1"/>
  <c r="D100" i="1"/>
  <c r="D70" i="1"/>
  <c r="D86" i="1"/>
  <c r="E100" i="1"/>
  <c r="E70" i="1"/>
  <c r="E86" i="1"/>
  <c r="F100" i="1"/>
  <c r="F70" i="1"/>
  <c r="F86" i="1"/>
  <c r="G100" i="1"/>
  <c r="G70" i="1"/>
  <c r="G86" i="1"/>
  <c r="H100" i="1"/>
  <c r="C101" i="1"/>
  <c r="C71" i="1"/>
  <c r="C87" i="1"/>
  <c r="D101" i="1"/>
  <c r="D71" i="1"/>
  <c r="D87" i="1"/>
  <c r="E101" i="1"/>
  <c r="E71" i="1"/>
  <c r="E87" i="1"/>
  <c r="F101" i="1"/>
  <c r="F71" i="1"/>
  <c r="F87" i="1"/>
  <c r="G101" i="1"/>
  <c r="G71" i="1"/>
  <c r="G87" i="1"/>
  <c r="H101" i="1"/>
  <c r="C102" i="1"/>
  <c r="C72" i="1"/>
  <c r="C88" i="1"/>
  <c r="D102" i="1"/>
  <c r="D72" i="1"/>
  <c r="D88" i="1"/>
  <c r="E102" i="1"/>
  <c r="E72" i="1"/>
  <c r="E88" i="1"/>
  <c r="F102" i="1"/>
  <c r="F72" i="1"/>
  <c r="F88" i="1"/>
  <c r="G102" i="1"/>
  <c r="G72" i="1"/>
  <c r="G88" i="1"/>
  <c r="H102" i="1"/>
  <c r="C91" i="1"/>
  <c r="C61" i="1"/>
  <c r="C77" i="1"/>
  <c r="D91" i="1"/>
  <c r="D61" i="1"/>
  <c r="D77" i="1"/>
  <c r="E91" i="1"/>
  <c r="E61" i="1"/>
  <c r="E77" i="1"/>
  <c r="F91" i="1"/>
  <c r="F61" i="1"/>
  <c r="F77" i="1"/>
  <c r="G91" i="1"/>
  <c r="G61" i="1"/>
  <c r="G77" i="1"/>
  <c r="H91" i="1"/>
  <c r="D90" i="2"/>
  <c r="E92" i="2"/>
  <c r="E102" i="2"/>
  <c r="E90" i="2"/>
  <c r="E100" i="2"/>
  <c r="E91" i="2"/>
  <c r="E101" i="2"/>
  <c r="E93" i="2"/>
  <c r="E103" i="2"/>
  <c r="D100" i="2"/>
  <c r="D91" i="2"/>
  <c r="D101" i="2"/>
  <c r="D92" i="2"/>
  <c r="D102" i="2"/>
  <c r="D93" i="2"/>
  <c r="D103" i="2"/>
  <c r="C91" i="2"/>
  <c r="C101" i="2"/>
  <c r="C92" i="2"/>
  <c r="C102" i="2"/>
  <c r="C93" i="2"/>
  <c r="C103" i="2"/>
  <c r="C90" i="2"/>
  <c r="C100" i="2"/>
  <c r="E81" i="2"/>
  <c r="E82" i="2"/>
  <c r="E83" i="2"/>
  <c r="E80" i="2"/>
  <c r="H72" i="1"/>
  <c r="L63" i="1"/>
  <c r="I92" i="1"/>
  <c r="J92" i="1"/>
  <c r="N91" i="1"/>
  <c r="I91" i="1"/>
  <c r="J91" i="1"/>
  <c r="M91" i="1"/>
  <c r="I93" i="1"/>
  <c r="J93" i="1"/>
  <c r="O91" i="1"/>
  <c r="I94" i="1"/>
  <c r="J94" i="1"/>
  <c r="L92" i="1"/>
  <c r="I95" i="1"/>
  <c r="J95" i="1"/>
  <c r="N92" i="1"/>
  <c r="I96" i="1"/>
  <c r="J96" i="1"/>
  <c r="O92" i="1"/>
  <c r="I97" i="1"/>
  <c r="J97" i="1"/>
  <c r="L93" i="1"/>
  <c r="I98" i="1"/>
  <c r="J98" i="1"/>
  <c r="M93" i="1"/>
  <c r="I99" i="1"/>
  <c r="J99" i="1"/>
  <c r="O93" i="1"/>
  <c r="I100" i="1"/>
  <c r="J100" i="1"/>
  <c r="L94" i="1"/>
  <c r="I101" i="1"/>
  <c r="J101" i="1"/>
  <c r="M94" i="1"/>
  <c r="I102" i="1"/>
  <c r="J102" i="1"/>
  <c r="N94" i="1"/>
  <c r="N96" i="1"/>
  <c r="N100" i="1"/>
  <c r="L101" i="1"/>
  <c r="N101" i="1"/>
  <c r="O101" i="1"/>
  <c r="L102" i="1"/>
  <c r="M102" i="1"/>
  <c r="O102" i="1"/>
  <c r="L103" i="1"/>
  <c r="M103" i="1"/>
  <c r="N103" i="1"/>
  <c r="M100" i="1"/>
  <c r="O100" i="1"/>
  <c r="H61" i="1"/>
  <c r="K60" i="1"/>
  <c r="H64" i="1"/>
  <c r="J61" i="1"/>
  <c r="H65" i="1"/>
  <c r="L61" i="1"/>
  <c r="H67" i="1"/>
  <c r="J62" i="1"/>
  <c r="H68" i="1"/>
  <c r="K62" i="1"/>
  <c r="H70" i="1"/>
  <c r="J63" i="1"/>
  <c r="H71" i="1"/>
  <c r="K63" i="1"/>
  <c r="H62" i="1"/>
  <c r="L60" i="1"/>
  <c r="H66" i="1"/>
  <c r="M61" i="1"/>
  <c r="H63" i="1"/>
  <c r="M60" i="1"/>
  <c r="H69" i="1"/>
  <c r="M62" i="1"/>
  <c r="L65" i="1"/>
  <c r="M69" i="1"/>
  <c r="O110" i="1"/>
  <c r="L69" i="1"/>
  <c r="N110" i="1"/>
  <c r="K69" i="1"/>
  <c r="M110" i="1"/>
  <c r="L72" i="1"/>
  <c r="N113" i="1"/>
  <c r="K72" i="1"/>
  <c r="M113" i="1"/>
  <c r="J72" i="1"/>
  <c r="L113" i="1"/>
  <c r="K71" i="1"/>
  <c r="M112" i="1"/>
  <c r="J71" i="1"/>
  <c r="L112" i="1"/>
  <c r="M70" i="1"/>
  <c r="O111" i="1"/>
  <c r="L70" i="1"/>
  <c r="N111" i="1"/>
  <c r="J70" i="1"/>
  <c r="L111" i="1"/>
  <c r="M71" i="1"/>
  <c r="O112" i="1"/>
</calcChain>
</file>

<file path=xl/sharedStrings.xml><?xml version="1.0" encoding="utf-8"?>
<sst xmlns="http://schemas.openxmlformats.org/spreadsheetml/2006/main" count="461" uniqueCount="137">
  <si>
    <t>Weights</t>
  </si>
  <si>
    <t>Cost</t>
  </si>
  <si>
    <t>Benefit</t>
  </si>
  <si>
    <t>Decision Matrix</t>
  </si>
  <si>
    <t>Rent Monthly</t>
  </si>
  <si>
    <t>Distance from Owner (miles)</t>
  </si>
  <si>
    <t>Employee Base</t>
  </si>
  <si>
    <t>Parking</t>
  </si>
  <si>
    <t>Customer Base</t>
  </si>
  <si>
    <t>Location 1</t>
  </si>
  <si>
    <t>low</t>
  </si>
  <si>
    <t>average</t>
  </si>
  <si>
    <t>Location 2</t>
  </si>
  <si>
    <t>high</t>
  </si>
  <si>
    <t>Location 3</t>
  </si>
  <si>
    <t>very high</t>
  </si>
  <si>
    <t>Location 4</t>
  </si>
  <si>
    <t>Scale</t>
  </si>
  <si>
    <t>Numerical Value</t>
  </si>
  <si>
    <t>very low</t>
  </si>
  <si>
    <t>Measures</t>
  </si>
  <si>
    <t>Cruise Selection</t>
  </si>
  <si>
    <t>Balcony Price</t>
  </si>
  <si>
    <t>Location Preference</t>
  </si>
  <si>
    <t>Length</t>
  </si>
  <si>
    <t>MIN</t>
  </si>
  <si>
    <t>MAX</t>
  </si>
  <si>
    <t>Eastern Caribbean</t>
  </si>
  <si>
    <t>Western Caribbean</t>
  </si>
  <si>
    <t>Mediterranean</t>
  </si>
  <si>
    <t>Alaskan</t>
  </si>
  <si>
    <t>Preference parameters of all the criteria</t>
  </si>
  <si>
    <t>Criterion</t>
  </si>
  <si>
    <t>Function</t>
  </si>
  <si>
    <t>wi</t>
  </si>
  <si>
    <t>qi</t>
  </si>
  <si>
    <t>pi</t>
  </si>
  <si>
    <t>linear</t>
  </si>
  <si>
    <t>Location</t>
  </si>
  <si>
    <t>Linear</t>
  </si>
  <si>
    <t>X1</t>
  </si>
  <si>
    <t>X2</t>
  </si>
  <si>
    <t>X3</t>
  </si>
  <si>
    <t>X4</t>
  </si>
  <si>
    <t>X5</t>
  </si>
  <si>
    <t>Substituting numerical values for qualitative assessments</t>
  </si>
  <si>
    <t>Normalized Decision Matrix</t>
  </si>
  <si>
    <t>Weighted Normalized Decision Matrix</t>
  </si>
  <si>
    <r>
      <t xml:space="preserve">Concordance set where k </t>
    </r>
    <r>
      <rPr>
        <sz val="11"/>
        <color theme="1"/>
        <rFont val="Calibri"/>
        <family val="2"/>
      </rPr>
      <t>≠ l</t>
    </r>
  </si>
  <si>
    <r>
      <t>C</t>
    </r>
    <r>
      <rPr>
        <vertAlign val="subscript"/>
        <sz val="14"/>
        <color theme="1"/>
        <rFont val="Calibri"/>
        <family val="2"/>
        <scheme val="minor"/>
      </rPr>
      <t>12</t>
    </r>
  </si>
  <si>
    <r>
      <t>C</t>
    </r>
    <r>
      <rPr>
        <vertAlign val="subscript"/>
        <sz val="14"/>
        <color theme="1"/>
        <rFont val="Calibri"/>
        <family val="2"/>
        <scheme val="minor"/>
      </rPr>
      <t>13</t>
    </r>
  </si>
  <si>
    <r>
      <t>C</t>
    </r>
    <r>
      <rPr>
        <vertAlign val="subscript"/>
        <sz val="14"/>
        <color theme="1"/>
        <rFont val="Calibri"/>
        <family val="2"/>
        <scheme val="minor"/>
      </rPr>
      <t>14</t>
    </r>
  </si>
  <si>
    <r>
      <t>C</t>
    </r>
    <r>
      <rPr>
        <vertAlign val="subscript"/>
        <sz val="14"/>
        <color theme="1"/>
        <rFont val="Calibri"/>
        <family val="2"/>
        <scheme val="minor"/>
      </rPr>
      <t>21</t>
    </r>
  </si>
  <si>
    <r>
      <t>C</t>
    </r>
    <r>
      <rPr>
        <vertAlign val="subscript"/>
        <sz val="14"/>
        <color theme="1"/>
        <rFont val="Calibri"/>
        <family val="2"/>
        <scheme val="minor"/>
      </rPr>
      <t>23</t>
    </r>
  </si>
  <si>
    <r>
      <t>C</t>
    </r>
    <r>
      <rPr>
        <vertAlign val="subscript"/>
        <sz val="14"/>
        <color theme="1"/>
        <rFont val="Calibri"/>
        <family val="2"/>
        <scheme val="minor"/>
      </rPr>
      <t>24</t>
    </r>
  </si>
  <si>
    <r>
      <t>C</t>
    </r>
    <r>
      <rPr>
        <vertAlign val="subscript"/>
        <sz val="14"/>
        <color theme="1"/>
        <rFont val="Calibri"/>
        <family val="2"/>
        <scheme val="minor"/>
      </rPr>
      <t>31</t>
    </r>
  </si>
  <si>
    <r>
      <t>C</t>
    </r>
    <r>
      <rPr>
        <vertAlign val="subscript"/>
        <sz val="14"/>
        <color theme="1"/>
        <rFont val="Calibri"/>
        <family val="2"/>
        <scheme val="minor"/>
      </rPr>
      <t>32</t>
    </r>
  </si>
  <si>
    <r>
      <t>C</t>
    </r>
    <r>
      <rPr>
        <vertAlign val="subscript"/>
        <sz val="14"/>
        <color theme="1"/>
        <rFont val="Calibri"/>
        <family val="2"/>
        <scheme val="minor"/>
      </rPr>
      <t>34</t>
    </r>
  </si>
  <si>
    <r>
      <t>C</t>
    </r>
    <r>
      <rPr>
        <vertAlign val="subscript"/>
        <sz val="14"/>
        <color theme="1"/>
        <rFont val="Calibri"/>
        <family val="2"/>
        <scheme val="minor"/>
      </rPr>
      <t>41</t>
    </r>
  </si>
  <si>
    <r>
      <t>C</t>
    </r>
    <r>
      <rPr>
        <vertAlign val="subscript"/>
        <sz val="14"/>
        <color theme="1"/>
        <rFont val="Calibri"/>
        <family val="2"/>
        <scheme val="minor"/>
      </rPr>
      <t>42</t>
    </r>
  </si>
  <si>
    <r>
      <t>C</t>
    </r>
    <r>
      <rPr>
        <vertAlign val="subscript"/>
        <sz val="14"/>
        <color theme="1"/>
        <rFont val="Calibri"/>
        <family val="2"/>
        <scheme val="minor"/>
      </rPr>
      <t>43</t>
    </r>
  </si>
  <si>
    <t>Concordance index</t>
  </si>
  <si>
    <t>Attribute</t>
  </si>
  <si>
    <t>Discordance Set where k ≠ l</t>
  </si>
  <si>
    <t>Concordance Matrix (4x4)</t>
  </si>
  <si>
    <t>…</t>
  </si>
  <si>
    <r>
      <t>D</t>
    </r>
    <r>
      <rPr>
        <vertAlign val="subscript"/>
        <sz val="14"/>
        <color theme="1"/>
        <rFont val="Calibri"/>
        <family val="2"/>
        <scheme val="minor"/>
      </rPr>
      <t>12</t>
    </r>
  </si>
  <si>
    <r>
      <t>D</t>
    </r>
    <r>
      <rPr>
        <vertAlign val="subscript"/>
        <sz val="14"/>
        <color theme="1"/>
        <rFont val="Calibri"/>
        <family val="2"/>
        <scheme val="minor"/>
      </rPr>
      <t>13</t>
    </r>
  </si>
  <si>
    <r>
      <t>D</t>
    </r>
    <r>
      <rPr>
        <vertAlign val="subscript"/>
        <sz val="14"/>
        <color theme="1"/>
        <rFont val="Calibri"/>
        <family val="2"/>
        <scheme val="minor"/>
      </rPr>
      <t>14</t>
    </r>
  </si>
  <si>
    <r>
      <t>D</t>
    </r>
    <r>
      <rPr>
        <vertAlign val="subscript"/>
        <sz val="14"/>
        <color theme="1"/>
        <rFont val="Calibri"/>
        <family val="2"/>
        <scheme val="minor"/>
      </rPr>
      <t>21</t>
    </r>
  </si>
  <si>
    <r>
      <t>D</t>
    </r>
    <r>
      <rPr>
        <vertAlign val="subscript"/>
        <sz val="14"/>
        <color theme="1"/>
        <rFont val="Calibri"/>
        <family val="2"/>
        <scheme val="minor"/>
      </rPr>
      <t>23</t>
    </r>
  </si>
  <si>
    <r>
      <t>D</t>
    </r>
    <r>
      <rPr>
        <vertAlign val="subscript"/>
        <sz val="14"/>
        <color theme="1"/>
        <rFont val="Calibri"/>
        <family val="2"/>
        <scheme val="minor"/>
      </rPr>
      <t>24</t>
    </r>
  </si>
  <si>
    <r>
      <t>D</t>
    </r>
    <r>
      <rPr>
        <vertAlign val="subscript"/>
        <sz val="14"/>
        <color theme="1"/>
        <rFont val="Calibri"/>
        <family val="2"/>
        <scheme val="minor"/>
      </rPr>
      <t>31</t>
    </r>
  </si>
  <si>
    <r>
      <t>D</t>
    </r>
    <r>
      <rPr>
        <vertAlign val="subscript"/>
        <sz val="14"/>
        <color theme="1"/>
        <rFont val="Calibri"/>
        <family val="2"/>
        <scheme val="minor"/>
      </rPr>
      <t>32</t>
    </r>
  </si>
  <si>
    <r>
      <t>D</t>
    </r>
    <r>
      <rPr>
        <vertAlign val="subscript"/>
        <sz val="14"/>
        <color theme="1"/>
        <rFont val="Calibri"/>
        <family val="2"/>
        <scheme val="minor"/>
      </rPr>
      <t>34</t>
    </r>
  </si>
  <si>
    <r>
      <t>D</t>
    </r>
    <r>
      <rPr>
        <vertAlign val="subscript"/>
        <sz val="14"/>
        <color theme="1"/>
        <rFont val="Calibri"/>
        <family val="2"/>
        <scheme val="minor"/>
      </rPr>
      <t>41</t>
    </r>
  </si>
  <si>
    <r>
      <t>D</t>
    </r>
    <r>
      <rPr>
        <vertAlign val="subscript"/>
        <sz val="14"/>
        <color theme="1"/>
        <rFont val="Calibri"/>
        <family val="2"/>
        <scheme val="minor"/>
      </rPr>
      <t>42</t>
    </r>
  </si>
  <si>
    <r>
      <t>D</t>
    </r>
    <r>
      <rPr>
        <vertAlign val="subscript"/>
        <sz val="14"/>
        <color theme="1"/>
        <rFont val="Calibri"/>
        <family val="2"/>
        <scheme val="minor"/>
      </rPr>
      <t>43</t>
    </r>
  </si>
  <si>
    <r>
      <t>Max d</t>
    </r>
    <r>
      <rPr>
        <vertAlign val="subscript"/>
        <sz val="11"/>
        <color theme="1"/>
        <rFont val="Calibri"/>
        <family val="2"/>
        <scheme val="minor"/>
      </rPr>
      <t>ij</t>
    </r>
  </si>
  <si>
    <t>Max dJ</t>
  </si>
  <si>
    <t>Discordance Index</t>
  </si>
  <si>
    <t>Discordance Matrix (4x4)</t>
  </si>
  <si>
    <t>Threshold Value</t>
  </si>
  <si>
    <t>Concordance Dominance Matrix</t>
  </si>
  <si>
    <t>Aggregate Dominance Matrix</t>
  </si>
  <si>
    <t>location1</t>
  </si>
  <si>
    <t>location2</t>
  </si>
  <si>
    <t>location3</t>
  </si>
  <si>
    <t>location4</t>
  </si>
  <si>
    <t>NOTES --&gt;</t>
  </si>
  <si>
    <t>Discordance Dominance Matrix</t>
  </si>
  <si>
    <t>Difference</t>
  </si>
  <si>
    <t>Step 1. Compute Differences</t>
  </si>
  <si>
    <t>Step 2. Compute Value on Preference Functions</t>
  </si>
  <si>
    <t>Step 3. Scale Values by Weights</t>
  </si>
  <si>
    <t>Net Flow</t>
  </si>
  <si>
    <t>Φ+(a)</t>
  </si>
  <si>
    <t>Pref.</t>
  </si>
  <si>
    <t>Wei. Pref.</t>
  </si>
  <si>
    <t>Step 4. Sum of Weighted Preferences and Positive Net Flows</t>
  </si>
  <si>
    <t>Step 5. Introduce Positive Net Flows, Negative Net Flows, and Total Net Flows</t>
  </si>
  <si>
    <t>Pos. Net Flows</t>
  </si>
  <si>
    <t>Neg. Net Flows</t>
  </si>
  <si>
    <t>Tot. Net Flows</t>
  </si>
  <si>
    <t>Step 6. Unicriterion Net Flows</t>
  </si>
  <si>
    <t>Step 7. Weighted Unicriterion Net Flows</t>
  </si>
  <si>
    <t>Price</t>
  </si>
  <si>
    <t>Φ-(a)</t>
  </si>
  <si>
    <t>Price Net Flows</t>
  </si>
  <si>
    <t>Pref. Net Flows</t>
  </si>
  <si>
    <t>Location Net Flows</t>
  </si>
  <si>
    <t>Weighted Net Flow</t>
  </si>
  <si>
    <t>Unicriterion Net Flow</t>
  </si>
  <si>
    <t>Location Pref.</t>
  </si>
  <si>
    <t>Total</t>
  </si>
  <si>
    <t>1st</t>
  </si>
  <si>
    <t>3rd</t>
  </si>
  <si>
    <t>2nd</t>
  </si>
  <si>
    <t>rowmins</t>
  </si>
  <si>
    <t>colmins</t>
  </si>
  <si>
    <t>Ranked DM</t>
  </si>
  <si>
    <t>X</t>
  </si>
  <si>
    <t>Original</t>
  </si>
  <si>
    <t>Step 1</t>
  </si>
  <si>
    <t>Step 2</t>
  </si>
  <si>
    <t>Step 2 Final State</t>
  </si>
  <si>
    <t>Step 3, then 5 repeated</t>
  </si>
  <si>
    <t>4th</t>
  </si>
  <si>
    <t>vs.</t>
  </si>
  <si>
    <t>Median Ranking</t>
  </si>
  <si>
    <t>Promethee</t>
  </si>
  <si>
    <t>Rank=1</t>
  </si>
  <si>
    <t>Rank=2</t>
  </si>
  <si>
    <t>Rank=3</t>
  </si>
  <si>
    <t>Rank=4</t>
  </si>
  <si>
    <t>{+} Net Flows</t>
  </si>
  <si>
    <t>{-} Net Flows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</si>
</sst>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1"/>
      <color theme="1"/>
      <name val="Calibri"/>
      <scheme val="minor"/>
    </font>
    <font>
      <sz val="11"/>
      <color rgb="FF000000"/>
      <name val="Calibri"/>
      <scheme val="minor"/>
    </font>
    <font>
      <b/>
      <sz val="11"/>
      <color theme="1"/>
      <name val="Calibri"/>
      <scheme val="minor"/>
    </font>
    <font>
      <b/>
      <sz val="11"/>
      <color rgb="FF000000"/>
      <name val="Calibri"/>
      <scheme val="minor"/>
    </font>
    <font>
      <sz val="12"/>
      <color rgb="FFFF0000"/>
      <name val="Calibri"/>
      <family val="2"/>
      <scheme val="minor"/>
    </font>
    <font>
      <sz val="11"/>
      <color theme="1"/>
      <name val="Calibri"/>
      <family val="2"/>
    </font>
    <font>
      <sz val="14"/>
      <color theme="1"/>
      <name val="Calibri"/>
      <family val="2"/>
      <scheme val="minor"/>
    </font>
    <font>
      <vertAlign val="subscript"/>
      <sz val="14"/>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1"/>
      <color rgb="FFFF0000"/>
      <name val="Calibri"/>
      <family val="2"/>
      <scheme val="minor"/>
    </font>
    <font>
      <sz val="11"/>
      <color theme="9"/>
      <name val="Calibri"/>
      <family val="2"/>
      <scheme val="minor"/>
    </font>
    <font>
      <sz val="20"/>
      <color theme="1"/>
      <name val="Calibri"/>
      <family val="2"/>
      <scheme val="minor"/>
    </font>
  </fonts>
  <fills count="20">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theme="9"/>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7" tint="0.39997558519241921"/>
        <bgColor indexed="64"/>
      </patternFill>
    </fill>
    <fill>
      <patternFill patternType="solid">
        <fgColor theme="2"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6">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4" fillId="4" borderId="1" xfId="0" applyFont="1" applyFill="1" applyBorder="1" applyAlignment="1">
      <alignment vertical="center"/>
    </xf>
    <xf numFmtId="0" fontId="2" fillId="4" borderId="1" xfId="0" applyFont="1" applyFill="1" applyBorder="1" applyAlignment="1">
      <alignment vertical="center"/>
    </xf>
    <xf numFmtId="0" fontId="2"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vertical="center"/>
    </xf>
    <xf numFmtId="0" fontId="3" fillId="6" borderId="1" xfId="0" applyFont="1" applyFill="1" applyBorder="1" applyAlignment="1">
      <alignment vertical="center"/>
    </xf>
    <xf numFmtId="0" fontId="2" fillId="6" borderId="3" xfId="0" applyFont="1" applyFill="1" applyBorder="1" applyAlignment="1">
      <alignment vertical="center"/>
    </xf>
    <xf numFmtId="0" fontId="4" fillId="2" borderId="3" xfId="0" applyFont="1" applyFill="1" applyBorder="1" applyAlignment="1">
      <alignment horizontal="center" vertical="center"/>
    </xf>
    <xf numFmtId="0" fontId="4" fillId="6" borderId="3" xfId="0" applyFont="1" applyFill="1" applyBorder="1" applyAlignment="1">
      <alignment vertical="center"/>
    </xf>
    <xf numFmtId="0" fontId="4" fillId="2" borderId="5" xfId="0" applyFont="1" applyFill="1" applyBorder="1" applyAlignment="1">
      <alignment horizontal="center" vertical="center"/>
    </xf>
    <xf numFmtId="0" fontId="1" fillId="5" borderId="3" xfId="0" applyFont="1" applyFill="1" applyBorder="1" applyAlignment="1">
      <alignment horizontal="center" vertical="center"/>
    </xf>
    <xf numFmtId="0" fontId="3" fillId="4"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5" borderId="3" xfId="0" applyFont="1" applyFill="1" applyBorder="1" applyAlignment="1">
      <alignment horizontal="center" vertical="center"/>
    </xf>
    <xf numFmtId="0" fontId="3" fillId="4" borderId="5"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xf numFmtId="0" fontId="0" fillId="6" borderId="1" xfId="0" applyFill="1" applyBorder="1" applyAlignment="1">
      <alignment horizontal="left" wrapText="1"/>
    </xf>
    <xf numFmtId="0" fontId="0" fillId="6" borderId="1" xfId="0" applyFill="1" applyBorder="1"/>
    <xf numFmtId="0" fontId="7" fillId="7" borderId="1" xfId="0" applyFont="1" applyFill="1" applyBorder="1" applyAlignment="1">
      <alignment wrapText="1"/>
    </xf>
    <xf numFmtId="0" fontId="0" fillId="0" borderId="0" xfId="0" applyBorder="1" applyAlignment="1">
      <alignment vertical="center" wrapText="1"/>
    </xf>
    <xf numFmtId="0" fontId="0" fillId="0" borderId="0" xfId="0" applyFill="1" applyBorder="1"/>
    <xf numFmtId="0" fontId="0" fillId="0" borderId="6" xfId="0" applyFill="1" applyBorder="1"/>
    <xf numFmtId="0" fontId="0" fillId="0" borderId="0" xfId="0"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5" fillId="0" borderId="0" xfId="0" applyFont="1" applyAlignment="1">
      <alignment horizontal="center" vertical="center"/>
    </xf>
    <xf numFmtId="0" fontId="0" fillId="11" borderId="1" xfId="0" applyFill="1" applyBorder="1"/>
    <xf numFmtId="0" fontId="0" fillId="1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0" borderId="1" xfId="0" applyFill="1" applyBorder="1"/>
    <xf numFmtId="0" fontId="0" fillId="10" borderId="7" xfId="0" applyFill="1" applyBorder="1"/>
    <xf numFmtId="0" fontId="3" fillId="4" borderId="1" xfId="0" applyFont="1" applyFill="1" applyBorder="1" applyAlignment="1">
      <alignment horizontal="center" vertical="center"/>
    </xf>
    <xf numFmtId="0" fontId="0" fillId="0" borderId="0" xfId="0" applyAlignment="1">
      <alignment horizontal="left"/>
    </xf>
    <xf numFmtId="0" fontId="14"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0" fillId="12" borderId="1" xfId="0" applyFill="1" applyBorder="1"/>
    <xf numFmtId="0" fontId="3" fillId="4" borderId="0" xfId="0" applyFont="1" applyFill="1" applyBorder="1" applyAlignment="1">
      <alignment horizontal="center" vertical="center"/>
    </xf>
    <xf numFmtId="0" fontId="5" fillId="0" borderId="0" xfId="0" applyFont="1"/>
    <xf numFmtId="0" fontId="0" fillId="0" borderId="0" xfId="0" applyAlignment="1">
      <alignment horizontal="center"/>
    </xf>
    <xf numFmtId="0" fontId="1" fillId="13" borderId="3" xfId="0" applyFont="1" applyFill="1" applyBorder="1" applyAlignment="1">
      <alignment horizontal="center" vertical="center"/>
    </xf>
    <xf numFmtId="0" fontId="12" fillId="0" borderId="0" xfId="0" applyFont="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vertical="center"/>
    </xf>
    <xf numFmtId="0" fontId="0" fillId="16" borderId="1" xfId="0" applyFill="1" applyBorder="1" applyAlignment="1">
      <alignment horizontal="center" vertical="center"/>
    </xf>
    <xf numFmtId="0" fontId="0" fillId="16" borderId="1" xfId="0" applyFill="1" applyBorder="1" applyAlignment="1">
      <alignment vertical="center"/>
    </xf>
    <xf numFmtId="0" fontId="0" fillId="15" borderId="1" xfId="0" applyFill="1" applyBorder="1" applyAlignment="1">
      <alignment horizontal="center"/>
    </xf>
    <xf numFmtId="0" fontId="0" fillId="15" borderId="1" xfId="0" applyFill="1" applyBorder="1"/>
    <xf numFmtId="0" fontId="0" fillId="16" borderId="1" xfId="0" applyFill="1" applyBorder="1" applyAlignment="1">
      <alignment horizontal="center"/>
    </xf>
    <xf numFmtId="0" fontId="0" fillId="16" borderId="1" xfId="0" applyFill="1" applyBorder="1"/>
    <xf numFmtId="0" fontId="0" fillId="0" borderId="0" xfId="0" applyBorder="1"/>
    <xf numFmtId="0" fontId="0" fillId="17" borderId="1" xfId="0" applyFill="1" applyBorder="1"/>
    <xf numFmtId="0" fontId="0" fillId="18" borderId="1" xfId="0" applyFill="1" applyBorder="1"/>
    <xf numFmtId="0" fontId="0" fillId="8" borderId="1" xfId="0" applyFill="1" applyBorder="1"/>
    <xf numFmtId="0" fontId="12" fillId="12" borderId="1" xfId="0" applyFont="1" applyFill="1" applyBorder="1" applyAlignment="1">
      <alignment horizontal="center" vertical="center"/>
    </xf>
    <xf numFmtId="0" fontId="0" fillId="0" borderId="2" xfId="0" applyBorder="1" applyAlignment="1">
      <alignment horizontal="left" vertical="center" wrapText="1"/>
    </xf>
    <xf numFmtId="0" fontId="0" fillId="6" borderId="1" xfId="0"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2" borderId="1" xfId="0" applyFill="1" applyBorder="1" applyAlignment="1">
      <alignment horizontal="center"/>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12" xfId="0" applyFill="1" applyBorder="1" applyAlignment="1">
      <alignment horizontal="center" vertical="center" wrapText="1"/>
    </xf>
    <xf numFmtId="0" fontId="4" fillId="6" borderId="1" xfId="0" applyFont="1" applyFill="1" applyBorder="1" applyAlignment="1">
      <alignment horizontal="center" vertical="center"/>
    </xf>
    <xf numFmtId="0" fontId="0" fillId="10" borderId="13" xfId="0" applyFill="1" applyBorder="1" applyAlignment="1">
      <alignment horizontal="left" vertical="center"/>
    </xf>
    <xf numFmtId="0" fontId="0" fillId="10" borderId="0" xfId="0" applyFill="1" applyBorder="1" applyAlignment="1">
      <alignment horizontal="left" vertical="center"/>
    </xf>
    <xf numFmtId="0" fontId="0" fillId="10" borderId="13" xfId="0" applyFill="1" applyBorder="1" applyAlignment="1">
      <alignment vertical="center"/>
    </xf>
    <xf numFmtId="0" fontId="0" fillId="10" borderId="0" xfId="0" applyFill="1" applyBorder="1" applyAlignment="1">
      <alignment vertical="center"/>
    </xf>
    <xf numFmtId="0" fontId="4" fillId="6" borderId="4"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6" xfId="0" applyFont="1" applyFill="1" applyBorder="1" applyAlignment="1">
      <alignment horizontal="center" vertical="center"/>
    </xf>
    <xf numFmtId="0" fontId="12" fillId="14" borderId="1" xfId="0" applyFont="1" applyFill="1" applyBorder="1" applyAlignment="1">
      <alignment horizontal="center" vertical="center"/>
    </xf>
    <xf numFmtId="0" fontId="15" fillId="14" borderId="1" xfId="0" applyFont="1" applyFill="1" applyBorder="1" applyAlignment="1">
      <alignment horizontal="center" vertical="center"/>
    </xf>
    <xf numFmtId="0" fontId="0" fillId="19" borderId="0" xfId="0" applyFill="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HW3_P2!$E$79</c:f>
              <c:strCache>
                <c:ptCount val="1"/>
                <c:pt idx="0">
                  <c:v>Tot. Net Flows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HW3_P2!$B$80:$B$83</c:f>
              <c:strCache>
                <c:ptCount val="4"/>
                <c:pt idx="0">
                  <c:v>Eastern Caribbean</c:v>
                </c:pt>
                <c:pt idx="1">
                  <c:v>Western Caribbean</c:v>
                </c:pt>
                <c:pt idx="2">
                  <c:v>Mediterranean</c:v>
                </c:pt>
                <c:pt idx="3">
                  <c:v>Alaskan</c:v>
                </c:pt>
              </c:strCache>
            </c:strRef>
          </c:cat>
          <c:val>
            <c:numRef>
              <c:f>HW3_P2!$E$80:$E$83</c:f>
              <c:numCache>
                <c:formatCode>General</c:formatCode>
                <c:ptCount val="4"/>
                <c:pt idx="0">
                  <c:v>0.283333333333333</c:v>
                </c:pt>
                <c:pt idx="1">
                  <c:v>-0.533333333333333</c:v>
                </c:pt>
                <c:pt idx="2">
                  <c:v>0.15</c:v>
                </c:pt>
                <c:pt idx="3">
                  <c:v>0.1</c:v>
                </c:pt>
              </c:numCache>
            </c:numRef>
          </c:val>
          <c:extLst xmlns:c16r2="http://schemas.microsoft.com/office/drawing/2015/06/chart">
            <c:ext xmlns:c16="http://schemas.microsoft.com/office/drawing/2014/chart" uri="{C3380CC4-5D6E-409C-BE32-E72D297353CC}">
              <c16:uniqueId val="{00000000-7511-4990-9A38-4B1FF319A251}"/>
            </c:ext>
          </c:extLst>
        </c:ser>
        <c:dLbls>
          <c:dLblPos val="outEnd"/>
          <c:showLegendKey val="0"/>
          <c:showVal val="1"/>
          <c:showCatName val="0"/>
          <c:showSerName val="0"/>
          <c:showPercent val="0"/>
          <c:showBubbleSize val="0"/>
        </c:dLbls>
        <c:gapWidth val="219"/>
        <c:overlap val="-27"/>
        <c:axId val="1943561200"/>
        <c:axId val="2027073472"/>
      </c:barChart>
      <c:catAx>
        <c:axId val="19435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73472"/>
        <c:crosses val="autoZero"/>
        <c:auto val="1"/>
        <c:lblAlgn val="ctr"/>
        <c:lblOffset val="100"/>
        <c:noMultiLvlLbl val="0"/>
      </c:catAx>
      <c:valAx>
        <c:axId val="202707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56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Unicriterion Net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HW3_P2!$C$99</c:f>
              <c:strCache>
                <c:ptCount val="1"/>
                <c:pt idx="0">
                  <c:v>Balcony Price</c:v>
                </c:pt>
              </c:strCache>
            </c:strRef>
          </c:tx>
          <c:spPr>
            <a:solidFill>
              <a:schemeClr val="accent1"/>
            </a:solidFill>
            <a:ln>
              <a:noFill/>
            </a:ln>
            <a:effectLst/>
          </c:spPr>
          <c:invertIfNegative val="0"/>
          <c:cat>
            <c:strRef>
              <c:f>HW3_P2!$B$100:$B$103</c:f>
              <c:strCache>
                <c:ptCount val="4"/>
                <c:pt idx="0">
                  <c:v>Eastern Caribbean</c:v>
                </c:pt>
                <c:pt idx="1">
                  <c:v>Western Caribbean</c:v>
                </c:pt>
                <c:pt idx="2">
                  <c:v>Mediterranean</c:v>
                </c:pt>
                <c:pt idx="3">
                  <c:v>Alaskan</c:v>
                </c:pt>
              </c:strCache>
            </c:strRef>
          </c:cat>
          <c:val>
            <c:numRef>
              <c:f>HW3_P2!$C$100:$C$103</c:f>
              <c:numCache>
                <c:formatCode>General</c:formatCode>
                <c:ptCount val="4"/>
                <c:pt idx="0">
                  <c:v>0.05</c:v>
                </c:pt>
                <c:pt idx="1">
                  <c:v>0.1</c:v>
                </c:pt>
                <c:pt idx="2">
                  <c:v>-0.233333333333333</c:v>
                </c:pt>
                <c:pt idx="3">
                  <c:v>0.0833333333333333</c:v>
                </c:pt>
              </c:numCache>
            </c:numRef>
          </c:val>
        </c:ser>
        <c:ser>
          <c:idx val="1"/>
          <c:order val="1"/>
          <c:tx>
            <c:strRef>
              <c:f>HW3_P2!$D$99</c:f>
              <c:strCache>
                <c:ptCount val="1"/>
                <c:pt idx="0">
                  <c:v>Location Pref.</c:v>
                </c:pt>
              </c:strCache>
            </c:strRef>
          </c:tx>
          <c:spPr>
            <a:solidFill>
              <a:schemeClr val="accent2"/>
            </a:solidFill>
            <a:ln>
              <a:noFill/>
            </a:ln>
            <a:effectLst/>
          </c:spPr>
          <c:invertIfNegative val="0"/>
          <c:cat>
            <c:strRef>
              <c:f>HW3_P2!$B$100:$B$103</c:f>
              <c:strCache>
                <c:ptCount val="4"/>
                <c:pt idx="0">
                  <c:v>Eastern Caribbean</c:v>
                </c:pt>
                <c:pt idx="1">
                  <c:v>Western Caribbean</c:v>
                </c:pt>
                <c:pt idx="2">
                  <c:v>Mediterranean</c:v>
                </c:pt>
                <c:pt idx="3">
                  <c:v>Alaskan</c:v>
                </c:pt>
              </c:strCache>
            </c:strRef>
          </c:cat>
          <c:val>
            <c:numRef>
              <c:f>HW3_P2!$D$100:$D$103</c:f>
              <c:numCache>
                <c:formatCode>General</c:formatCode>
                <c:ptCount val="4"/>
                <c:pt idx="0">
                  <c:v>0.166666666666667</c:v>
                </c:pt>
                <c:pt idx="1">
                  <c:v>-0.5</c:v>
                </c:pt>
                <c:pt idx="2">
                  <c:v>0.25</c:v>
                </c:pt>
                <c:pt idx="3">
                  <c:v>0.0833333333333333</c:v>
                </c:pt>
              </c:numCache>
            </c:numRef>
          </c:val>
        </c:ser>
        <c:ser>
          <c:idx val="2"/>
          <c:order val="2"/>
          <c:tx>
            <c:strRef>
              <c:f>HW3_P2!$E$99</c:f>
              <c:strCache>
                <c:ptCount val="1"/>
                <c:pt idx="0">
                  <c:v>Length</c:v>
                </c:pt>
              </c:strCache>
            </c:strRef>
          </c:tx>
          <c:spPr>
            <a:solidFill>
              <a:schemeClr val="accent3"/>
            </a:solidFill>
            <a:ln>
              <a:noFill/>
            </a:ln>
            <a:effectLst/>
          </c:spPr>
          <c:invertIfNegative val="0"/>
          <c:cat>
            <c:strRef>
              <c:f>HW3_P2!$B$100:$B$103</c:f>
              <c:strCache>
                <c:ptCount val="4"/>
                <c:pt idx="0">
                  <c:v>Eastern Caribbean</c:v>
                </c:pt>
                <c:pt idx="1">
                  <c:v>Western Caribbean</c:v>
                </c:pt>
                <c:pt idx="2">
                  <c:v>Mediterranean</c:v>
                </c:pt>
                <c:pt idx="3">
                  <c:v>Alaskan</c:v>
                </c:pt>
              </c:strCache>
            </c:strRef>
          </c:cat>
          <c:val>
            <c:numRef>
              <c:f>HW3_P2!$E$100:$E$103</c:f>
              <c:numCache>
                <c:formatCode>General</c:formatCode>
                <c:ptCount val="4"/>
                <c:pt idx="0">
                  <c:v>0.0666666666666667</c:v>
                </c:pt>
                <c:pt idx="1">
                  <c:v>-0.133333333333333</c:v>
                </c:pt>
                <c:pt idx="2">
                  <c:v>0.133333333333333</c:v>
                </c:pt>
                <c:pt idx="3">
                  <c:v>-0.0666666666666667</c:v>
                </c:pt>
              </c:numCache>
            </c:numRef>
          </c:val>
        </c:ser>
        <c:dLbls>
          <c:showLegendKey val="0"/>
          <c:showVal val="0"/>
          <c:showCatName val="0"/>
          <c:showSerName val="0"/>
          <c:showPercent val="0"/>
          <c:showBubbleSize val="0"/>
        </c:dLbls>
        <c:gapWidth val="150"/>
        <c:overlap val="100"/>
        <c:axId val="2022015504"/>
        <c:axId val="2022288112"/>
      </c:barChart>
      <c:catAx>
        <c:axId val="20220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88112"/>
        <c:crosses val="autoZero"/>
        <c:auto val="1"/>
        <c:lblAlgn val="ctr"/>
        <c:lblOffset val="100"/>
        <c:noMultiLvlLbl val="0"/>
      </c:catAx>
      <c:valAx>
        <c:axId val="202228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15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HW3_P2!$G$63</c:f>
              <c:strCache>
                <c:ptCount val="1"/>
                <c:pt idx="0">
                  <c:v>Φ+(a)</c:v>
                </c:pt>
              </c:strCache>
            </c:strRef>
          </c:tx>
          <c:spPr>
            <a:solidFill>
              <a:schemeClr val="accent1"/>
            </a:solidFill>
            <a:ln>
              <a:noFill/>
            </a:ln>
            <a:effectLst/>
          </c:spPr>
          <c:invertIfNegative val="0"/>
          <c:cat>
            <c:strRef>
              <c:f>HW3_P2!$B$64:$B$67</c:f>
              <c:strCache>
                <c:ptCount val="4"/>
                <c:pt idx="0">
                  <c:v>Eastern Caribbean</c:v>
                </c:pt>
                <c:pt idx="1">
                  <c:v>Western Caribbean</c:v>
                </c:pt>
                <c:pt idx="2">
                  <c:v>Mediterranean</c:v>
                </c:pt>
                <c:pt idx="3">
                  <c:v>Alaskan</c:v>
                </c:pt>
              </c:strCache>
            </c:strRef>
          </c:cat>
          <c:val>
            <c:numRef>
              <c:f>HW3_P2!$G$64:$G$67</c:f>
              <c:numCache>
                <c:formatCode>General</c:formatCode>
                <c:ptCount val="4"/>
                <c:pt idx="0">
                  <c:v>0.283333333333333</c:v>
                </c:pt>
                <c:pt idx="1">
                  <c:v>0.1</c:v>
                </c:pt>
                <c:pt idx="2">
                  <c:v>0.383333333333333</c:v>
                </c:pt>
                <c:pt idx="3">
                  <c:v>0.25</c:v>
                </c:pt>
              </c:numCache>
            </c:numRef>
          </c:val>
        </c:ser>
        <c:dLbls>
          <c:showLegendKey val="0"/>
          <c:showVal val="0"/>
          <c:showCatName val="0"/>
          <c:showSerName val="0"/>
          <c:showPercent val="0"/>
          <c:showBubbleSize val="0"/>
        </c:dLbls>
        <c:gapWidth val="182"/>
        <c:axId val="2033357520"/>
        <c:axId val="2024714976"/>
      </c:barChart>
      <c:catAx>
        <c:axId val="203335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14976"/>
        <c:crosses val="autoZero"/>
        <c:auto val="1"/>
        <c:lblAlgn val="ctr"/>
        <c:lblOffset val="100"/>
        <c:noMultiLvlLbl val="0"/>
      </c:catAx>
      <c:valAx>
        <c:axId val="202471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57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HW3_P2!$B$68</c:f>
              <c:strCache>
                <c:ptCount val="1"/>
                <c:pt idx="0">
                  <c:v>Φ-(a)</c:v>
                </c:pt>
              </c:strCache>
            </c:strRef>
          </c:tx>
          <c:spPr>
            <a:solidFill>
              <a:schemeClr val="accent1"/>
            </a:solidFill>
            <a:ln>
              <a:noFill/>
            </a:ln>
            <a:effectLst/>
          </c:spPr>
          <c:invertIfNegative val="0"/>
          <c:cat>
            <c:strRef>
              <c:f>HW3_P2!$C$63:$F$63</c:f>
              <c:strCache>
                <c:ptCount val="4"/>
                <c:pt idx="0">
                  <c:v>Eastern Caribbean</c:v>
                </c:pt>
                <c:pt idx="1">
                  <c:v>Western Caribbean</c:v>
                </c:pt>
                <c:pt idx="2">
                  <c:v>Mediterranean</c:v>
                </c:pt>
                <c:pt idx="3">
                  <c:v>Alaskan</c:v>
                </c:pt>
              </c:strCache>
            </c:strRef>
          </c:cat>
          <c:val>
            <c:numRef>
              <c:f>HW3_P2!$C$68:$F$68</c:f>
              <c:numCache>
                <c:formatCode>General</c:formatCode>
                <c:ptCount val="4"/>
                <c:pt idx="0">
                  <c:v>0.0</c:v>
                </c:pt>
                <c:pt idx="1">
                  <c:v>0.633333333333333</c:v>
                </c:pt>
                <c:pt idx="2">
                  <c:v>0.233333333333333</c:v>
                </c:pt>
                <c:pt idx="3">
                  <c:v>0.15</c:v>
                </c:pt>
              </c:numCache>
            </c:numRef>
          </c:val>
        </c:ser>
        <c:dLbls>
          <c:showLegendKey val="0"/>
          <c:showVal val="0"/>
          <c:showCatName val="0"/>
          <c:showSerName val="0"/>
          <c:showPercent val="0"/>
          <c:showBubbleSize val="0"/>
        </c:dLbls>
        <c:gapWidth val="182"/>
        <c:axId val="2020791824"/>
        <c:axId val="1987986000"/>
      </c:barChart>
      <c:catAx>
        <c:axId val="202079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86000"/>
        <c:crosses val="autoZero"/>
        <c:auto val="1"/>
        <c:lblAlgn val="ctr"/>
        <c:lblOffset val="100"/>
        <c:noMultiLvlLbl val="0"/>
      </c:catAx>
      <c:valAx>
        <c:axId val="19879860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25400</xdr:rowOff>
    </xdr:from>
    <xdr:to>
      <xdr:col>8</xdr:col>
      <xdr:colOff>469900</xdr:colOff>
      <xdr:row>5</xdr:row>
      <xdr:rowOff>190500</xdr:rowOff>
    </xdr:to>
    <xdr:sp macro="" textlink="">
      <xdr:nvSpPr>
        <xdr:cNvPr id="2" name="TextBox 1"/>
        <xdr:cNvSpPr txBox="1"/>
      </xdr:nvSpPr>
      <xdr:spPr>
        <a:xfrm>
          <a:off x="850900" y="228600"/>
          <a:ext cx="6223000" cy="977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Georgia" charset="0"/>
              <a:ea typeface="Georgia" charset="0"/>
              <a:cs typeface="Georgia" charset="0"/>
            </a:rPr>
            <a:t>Blake Conrad</a:t>
          </a:r>
        </a:p>
        <a:p>
          <a:pPr algn="ctr"/>
          <a:r>
            <a:rPr lang="en-US" sz="1600">
              <a:latin typeface="Georgia" charset="0"/>
              <a:ea typeface="Georgia" charset="0"/>
              <a:cs typeface="Georgia" charset="0"/>
            </a:rPr>
            <a:t>HW2 Problem 1</a:t>
          </a:r>
        </a:p>
      </xdr:txBody>
    </xdr:sp>
    <xdr:clientData/>
  </xdr:twoCellAnchor>
  <xdr:twoCellAnchor>
    <xdr:from>
      <xdr:col>1</xdr:col>
      <xdr:colOff>38100</xdr:colOff>
      <xdr:row>7</xdr:row>
      <xdr:rowOff>25400</xdr:rowOff>
    </xdr:from>
    <xdr:to>
      <xdr:col>9</xdr:col>
      <xdr:colOff>0</xdr:colOff>
      <xdr:row>16</xdr:row>
      <xdr:rowOff>177800</xdr:rowOff>
    </xdr:to>
    <xdr:sp macro="" textlink="">
      <xdr:nvSpPr>
        <xdr:cNvPr id="3" name="TextBox 2"/>
        <xdr:cNvSpPr txBox="1"/>
      </xdr:nvSpPr>
      <xdr:spPr>
        <a:xfrm>
          <a:off x="863600" y="1447800"/>
          <a:ext cx="6565900" cy="1981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latin typeface="Georgia" charset="0"/>
              <a:ea typeface="Georgia" charset="0"/>
              <a:cs typeface="Georgia" charset="0"/>
            </a:rPr>
            <a:t>1. </a:t>
          </a:r>
          <a:r>
            <a:rPr lang="en-US" sz="1600">
              <a:solidFill>
                <a:schemeClr val="dk1"/>
              </a:solidFill>
              <a:effectLst/>
              <a:latin typeface="Georgia" charset="0"/>
              <a:ea typeface="Georgia" charset="0"/>
              <a:cs typeface="Georgia" charset="0"/>
            </a:rPr>
            <a:t>(15 points) A business owner is trying to select a new location for his business.  Below is the data that he will use in his decision.  Use ELECTRE to </a:t>
          </a:r>
          <a:r>
            <a:rPr lang="en-US" sz="1600" b="1">
              <a:solidFill>
                <a:schemeClr val="dk1"/>
              </a:solidFill>
              <a:effectLst/>
              <a:latin typeface="Georgia" charset="0"/>
              <a:ea typeface="Georgia" charset="0"/>
              <a:cs typeface="Georgia" charset="0"/>
            </a:rPr>
            <a:t>determine the outranking relationships</a:t>
          </a:r>
          <a:r>
            <a:rPr lang="en-US" sz="1600">
              <a:solidFill>
                <a:schemeClr val="dk1"/>
              </a:solidFill>
              <a:effectLst/>
              <a:latin typeface="Georgia" charset="0"/>
              <a:ea typeface="Georgia" charset="0"/>
              <a:cs typeface="Georgia" charset="0"/>
            </a:rPr>
            <a:t> for the locations.  Discuss the results.</a:t>
          </a:r>
        </a:p>
        <a:p>
          <a:endParaRPr lang="en-US" sz="1100"/>
        </a:p>
      </xdr:txBody>
    </xdr:sp>
    <xdr:clientData/>
  </xdr:twoCellAnchor>
  <xdr:twoCellAnchor>
    <xdr:from>
      <xdr:col>19</xdr:col>
      <xdr:colOff>400050</xdr:colOff>
      <xdr:row>41</xdr:row>
      <xdr:rowOff>88900</xdr:rowOff>
    </xdr:from>
    <xdr:to>
      <xdr:col>24</xdr:col>
      <xdr:colOff>222250</xdr:colOff>
      <xdr:row>53</xdr:row>
      <xdr:rowOff>190500</xdr:rowOff>
    </xdr:to>
    <xdr:sp macro="" textlink="">
      <xdr:nvSpPr>
        <xdr:cNvPr id="4" name="TextBox 3"/>
        <xdr:cNvSpPr txBox="1"/>
      </xdr:nvSpPr>
      <xdr:spPr>
        <a:xfrm>
          <a:off x="16351250" y="9334500"/>
          <a:ext cx="3949700" cy="32766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Concordance Set Setup</a:t>
          </a:r>
        </a:p>
        <a:p>
          <a:r>
            <a:rPr lang="en-US" sz="1200"/>
            <a:t>Shape: (#alts-1)*#alts by #attrs</a:t>
          </a:r>
        </a:p>
        <a:p>
          <a:r>
            <a:rPr lang="en-US" sz="1200"/>
            <a:t>E.g.,</a:t>
          </a:r>
          <a:r>
            <a:rPr lang="en-US" sz="1200" baseline="0"/>
            <a:t> (4-1)*3= 12x6 matrix</a:t>
          </a:r>
          <a:endParaRPr lang="en-US" sz="1200"/>
        </a:p>
        <a:p>
          <a:r>
            <a:rPr lang="en-US" sz="1100"/>
            <a:t>For each alternative, look at every OTHER alternative to determine if I am dominant</a:t>
          </a:r>
          <a:r>
            <a:rPr lang="en-US" sz="1100" baseline="0"/>
            <a:t> in this attribute // repeat for all attributes</a:t>
          </a:r>
        </a:p>
        <a:p>
          <a:endParaRPr lang="en-US" sz="1100" baseline="0"/>
        </a:p>
        <a:p>
          <a:endParaRPr lang="en-US" sz="1100"/>
        </a:p>
      </xdr:txBody>
    </xdr:sp>
    <xdr:clientData/>
  </xdr:twoCellAnchor>
  <xdr:twoCellAnchor>
    <xdr:from>
      <xdr:col>19</xdr:col>
      <xdr:colOff>400050</xdr:colOff>
      <xdr:row>54</xdr:row>
      <xdr:rowOff>152400</xdr:rowOff>
    </xdr:from>
    <xdr:to>
      <xdr:col>24</xdr:col>
      <xdr:colOff>273050</xdr:colOff>
      <xdr:row>63</xdr:row>
      <xdr:rowOff>190500</xdr:rowOff>
    </xdr:to>
    <xdr:sp macro="" textlink="">
      <xdr:nvSpPr>
        <xdr:cNvPr id="5" name="TextBox 4"/>
        <xdr:cNvSpPr txBox="1"/>
      </xdr:nvSpPr>
      <xdr:spPr>
        <a:xfrm>
          <a:off x="16351250" y="12776200"/>
          <a:ext cx="4000500" cy="21844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What does the concordance</a:t>
          </a:r>
          <a:r>
            <a:rPr lang="en-US" sz="1600" b="1" baseline="0"/>
            <a:t> index/matrix mean?</a:t>
          </a:r>
        </a:p>
        <a:p>
          <a:endParaRPr lang="en-US" dirty="0" smtClean="0"/>
        </a:p>
        <a:p>
          <a:r>
            <a:rPr lang="en-US" sz="1100" dirty="0" smtClean="0">
              <a:solidFill>
                <a:schemeClr val="tx1"/>
              </a:solidFill>
            </a:rPr>
            <a:t>+The concordance index reflects the relative importance of </a:t>
          </a:r>
          <a:r>
            <a:rPr lang="en-US" sz="1100" dirty="0" err="1" smtClean="0">
              <a:solidFill>
                <a:schemeClr val="tx1"/>
              </a:solidFill>
            </a:rPr>
            <a:t>A</a:t>
          </a:r>
          <a:r>
            <a:rPr lang="en-US" sz="1100" baseline="-25000" dirty="0" err="1" smtClean="0">
              <a:solidFill>
                <a:schemeClr val="tx1"/>
              </a:solidFill>
            </a:rPr>
            <a:t>k</a:t>
          </a:r>
          <a:r>
            <a:rPr lang="en-US" sz="1100" dirty="0" smtClean="0">
              <a:solidFill>
                <a:schemeClr val="tx1"/>
              </a:solidFill>
            </a:rPr>
            <a:t> with respect to A</a:t>
          </a:r>
          <a:r>
            <a:rPr lang="en-US" sz="1100" baseline="-25000" dirty="0" smtClean="0">
              <a:solidFill>
                <a:schemeClr val="tx1"/>
              </a:solidFill>
            </a:rPr>
            <a:t>l</a:t>
          </a:r>
        </a:p>
        <a:p>
          <a:endParaRPr lang="en-US" sz="1100" dirty="0">
            <a:solidFill>
              <a:schemeClr val="tx1"/>
            </a:solidFill>
          </a:endParaRPr>
        </a:p>
        <a:p>
          <a:r>
            <a:rPr lang="en-US" sz="1100" dirty="0" smtClean="0">
              <a:solidFill>
                <a:schemeClr val="tx1"/>
              </a:solidFill>
            </a:rPr>
            <a:t>+The higher value of </a:t>
          </a:r>
          <a:r>
            <a:rPr lang="en-US" sz="1100" dirty="0" err="1" smtClean="0">
              <a:solidFill>
                <a:schemeClr val="tx1"/>
              </a:solidFill>
            </a:rPr>
            <a:t>c</a:t>
          </a:r>
          <a:r>
            <a:rPr lang="en-US" sz="1100" baseline="-25000" dirty="0" err="1" smtClean="0">
              <a:solidFill>
                <a:schemeClr val="tx1"/>
              </a:solidFill>
            </a:rPr>
            <a:t>kl</a:t>
          </a:r>
          <a:r>
            <a:rPr lang="en-US" sz="1100" dirty="0" smtClean="0">
              <a:solidFill>
                <a:schemeClr val="tx1"/>
              </a:solidFill>
            </a:rPr>
            <a:t>  indicates that </a:t>
          </a:r>
          <a:r>
            <a:rPr lang="en-US" sz="1100" dirty="0" err="1">
              <a:solidFill>
                <a:schemeClr val="tx1"/>
              </a:solidFill>
            </a:rPr>
            <a:t>A</a:t>
          </a:r>
          <a:r>
            <a:rPr lang="en-US" sz="1100" baseline="-25000" dirty="0" err="1">
              <a:solidFill>
                <a:schemeClr val="tx1"/>
              </a:solidFill>
            </a:rPr>
            <a:t>k</a:t>
          </a:r>
          <a:r>
            <a:rPr lang="en-US" sz="1100" dirty="0">
              <a:solidFill>
                <a:schemeClr val="tx1"/>
              </a:solidFill>
            </a:rPr>
            <a:t> </a:t>
          </a:r>
          <a:r>
            <a:rPr lang="en-US" sz="1100" dirty="0" smtClean="0">
              <a:solidFill>
                <a:schemeClr val="tx1"/>
              </a:solidFill>
            </a:rPr>
            <a:t>is preferred to </a:t>
          </a:r>
          <a:r>
            <a:rPr lang="en-US" sz="1100" dirty="0">
              <a:solidFill>
                <a:schemeClr val="tx1"/>
              </a:solidFill>
            </a:rPr>
            <a:t>A</a:t>
          </a:r>
          <a:r>
            <a:rPr lang="en-US" sz="1100" baseline="-25000" dirty="0">
              <a:solidFill>
                <a:schemeClr val="tx1"/>
              </a:solidFill>
            </a:rPr>
            <a:t>l</a:t>
          </a:r>
        </a:p>
        <a:p>
          <a:endParaRPr lang="en-US" baseline="0" dirty="0"/>
        </a:p>
        <a:p>
          <a:r>
            <a:rPr lang="en-US" dirty="0" smtClean="0"/>
            <a:t>+The resulting concordance matrix C of </a:t>
          </a:r>
          <a:r>
            <a:rPr lang="en-US" dirty="0" err="1" smtClean="0"/>
            <a:t>mxm</a:t>
          </a:r>
          <a:r>
            <a:rPr lang="en-US" dirty="0" smtClean="0"/>
            <a:t> is not symmetric.</a:t>
          </a:r>
        </a:p>
        <a:p>
          <a:endParaRPr lang="en-US" dirty="0" smtClean="0"/>
        </a:p>
        <a:p>
          <a:r>
            <a:rPr lang="en-US" dirty="0" smtClean="0"/>
            <a:t>+</a:t>
          </a:r>
          <a:r>
            <a:rPr lang="en-US" sz="1100" b="0" i="0" u="none" strike="noStrike">
              <a:solidFill>
                <a:schemeClr val="dk1"/>
              </a:solidFill>
              <a:effectLst/>
              <a:latin typeface="+mn-lt"/>
              <a:ea typeface="+mn-ea"/>
              <a:cs typeface="+mn-cs"/>
            </a:rPr>
            <a:t>if above thresh, you are most favorable among favorables</a:t>
          </a:r>
          <a:r>
            <a:rPr lang="en-US"/>
            <a:t> </a:t>
          </a:r>
          <a:endParaRPr lang="en-US" dirty="0" smtClean="0"/>
        </a:p>
        <a:p>
          <a:endParaRPr lang="en-US" sz="1600" b="1"/>
        </a:p>
      </xdr:txBody>
    </xdr:sp>
    <xdr:clientData/>
  </xdr:twoCellAnchor>
  <xdr:twoCellAnchor>
    <xdr:from>
      <xdr:col>19</xdr:col>
      <xdr:colOff>400050</xdr:colOff>
      <xdr:row>87</xdr:row>
      <xdr:rowOff>25400</xdr:rowOff>
    </xdr:from>
    <xdr:to>
      <xdr:col>23</xdr:col>
      <xdr:colOff>374650</xdr:colOff>
      <xdr:row>96</xdr:row>
      <xdr:rowOff>228600</xdr:rowOff>
    </xdr:to>
    <mc:AlternateContent xmlns:mc="http://schemas.openxmlformats.org/markup-compatibility/2006" xmlns:a14="http://schemas.microsoft.com/office/drawing/2010/main">
      <mc:Choice Requires="a14">
        <xdr:sp macro="" textlink="">
          <xdr:nvSpPr>
            <xdr:cNvPr id="6" name="TextBox 5"/>
            <xdr:cNvSpPr txBox="1"/>
          </xdr:nvSpPr>
          <xdr:spPr>
            <a:xfrm>
              <a:off x="16351250" y="20434300"/>
              <a:ext cx="3276600" cy="25019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Discordance index meaning:</a:t>
              </a:r>
            </a:p>
            <a:p>
              <a:r>
                <a:rPr lang="en-US" sz="1100"/>
                <a:t>The closer to 1 it is,  the less favorable Ai is to Aj. The closer to 0 the more favorable.</a:t>
              </a:r>
            </a:p>
            <a:p>
              <a:endParaRPr lang="en-US" sz="1100"/>
            </a:p>
            <a:p>
              <a:pPr lvl="1"/>
              <a:r>
                <a:rPr lang="en-US" dirty="0" smtClean="0"/>
                <a:t>Therefore a second index, called the discordance index, has to be defined</a:t>
              </a:r>
            </a:p>
            <a:p>
              <a:pPr marL="457200" lvl="1" indent="0">
                <a:buNone/>
              </a:pPr>
              <a14:m>
                <m:oMathPara xmlns:m="http://schemas.openxmlformats.org/officeDocument/2006/math">
                  <m:oMathParaPr>
                    <m:jc m:val="centerGroup"/>
                  </m:oMathParaPr>
                  <m:oMath xmlns:m="http://schemas.openxmlformats.org/officeDocument/2006/math">
                    <m:sSub>
                      <m:sSubPr>
                        <m:ctrlPr>
                          <a:rPr lang="en-US" i="1" smtClean="0">
                            <a:latin typeface="Cambria Math" charset="0"/>
                          </a:rPr>
                        </m:ctrlPr>
                      </m:sSubPr>
                      <m:e>
                        <m:r>
                          <a:rPr lang="en-US" b="0" i="1" smtClean="0">
                            <a:latin typeface="Cambria Math" panose="02040503050406030204" pitchFamily="18" charset="0"/>
                          </a:rPr>
                          <m:t>𝑑</m:t>
                        </m:r>
                      </m:e>
                      <m:sub>
                        <m:r>
                          <a:rPr lang="en-US" b="0" i="1" smtClean="0">
                            <a:latin typeface="Cambria Math" panose="02040503050406030204" pitchFamily="18" charset="0"/>
                          </a:rPr>
                          <m:t>𝑘𝑙</m:t>
                        </m:r>
                      </m:sub>
                    </m:sSub>
                    <m:r>
                      <a:rPr lang="en-US" i="1" smtClean="0">
                        <a:latin typeface="Cambria Math" panose="02040503050406030204" pitchFamily="18" charset="0"/>
                        <a:ea typeface="Cambria Math" panose="02040503050406030204" pitchFamily="18" charset="0"/>
                      </a:rPr>
                      <m:t>=</m:t>
                    </m:r>
                    <m:f>
                      <m:fPr>
                        <m:ctrlPr>
                          <a:rPr lang="en-US" i="1" smtClean="0">
                            <a:latin typeface="Cambria Math" charset="0"/>
                            <a:ea typeface="Cambria Math" panose="02040503050406030204" pitchFamily="18" charset="0"/>
                          </a:rPr>
                        </m:ctrlPr>
                      </m:fPr>
                      <m:num>
                        <m:r>
                          <m:rPr>
                            <m:sty m:val="p"/>
                          </m:rPr>
                          <a:rPr lang="en-US" b="0" i="0" smtClean="0">
                            <a:latin typeface="Cambria Math" panose="02040503050406030204" pitchFamily="18" charset="0"/>
                            <a:ea typeface="Cambria Math" panose="02040503050406030204" pitchFamily="18" charset="0"/>
                          </a:rPr>
                          <m:t>max</m:t>
                        </m:r>
                        <m:r>
                          <a:rPr lang="en-US" b="0" i="1" smtClean="0">
                            <a:latin typeface="Cambria Math" panose="02040503050406030204" pitchFamily="18" charset="0"/>
                            <a:ea typeface="Cambria Math" panose="02040503050406030204" pitchFamily="18" charset="0"/>
                          </a:rPr>
                          <m:t>⁡(</m:t>
                        </m:r>
                        <m:r>
                          <a:rPr lang="en-US" b="0" i="1" smtClean="0">
                            <a:latin typeface="Cambria Math" panose="02040503050406030204" pitchFamily="18" charset="0"/>
                            <a:ea typeface="Cambria Math" panose="02040503050406030204" pitchFamily="18" charset="0"/>
                          </a:rPr>
                          <m:t>𝑗</m:t>
                        </m:r>
                        <m:r>
                          <a:rPr lang="en-US" b="0" i="1" smtClean="0">
                            <a:latin typeface="Cambria Math" panose="02040503050406030204" pitchFamily="18" charset="0"/>
                            <a:ea typeface="Cambria Math" panose="02040503050406030204" pitchFamily="18" charset="0"/>
                          </a:rPr>
                          <m:t>∈</m:t>
                        </m:r>
                        <m:sSub>
                          <m:sSubPr>
                            <m:ctrlPr>
                              <a:rPr lang="en-US" b="0" i="1" smtClean="0">
                                <a:latin typeface="Cambria Math" charset="0"/>
                                <a:ea typeface="Cambria Math" panose="02040503050406030204" pitchFamily="18" charset="0"/>
                              </a:rPr>
                            </m:ctrlPr>
                          </m:sSubPr>
                          <m:e>
                            <m:r>
                              <a:rPr lang="en-US" b="0" i="1" smtClean="0">
                                <a:latin typeface="Cambria Math" panose="02040503050406030204" pitchFamily="18" charset="0"/>
                                <a:ea typeface="Cambria Math" panose="02040503050406030204" pitchFamily="18" charset="0"/>
                              </a:rPr>
                              <m:t>𝐷</m:t>
                            </m:r>
                          </m:e>
                          <m:sub>
                            <m:r>
                              <a:rPr lang="en-US" b="0" i="1" smtClean="0">
                                <a:latin typeface="Cambria Math" panose="02040503050406030204" pitchFamily="18" charset="0"/>
                                <a:ea typeface="Cambria Math" panose="02040503050406030204" pitchFamily="18" charset="0"/>
                              </a:rPr>
                              <m:t>𝑘𝑙</m:t>
                            </m:r>
                          </m:sub>
                        </m:sSub>
                        <m:r>
                          <a:rPr lang="en-US" b="0" i="1" smtClean="0">
                            <a:latin typeface="Cambria Math" panose="02040503050406030204" pitchFamily="18" charset="0"/>
                            <a:ea typeface="Cambria Math" panose="02040503050406030204" pitchFamily="18" charset="0"/>
                          </a:rPr>
                          <m:t>)|</m:t>
                        </m:r>
                        <m:sSub>
                          <m:sSubPr>
                            <m:ctrlPr>
                              <a:rPr lang="en-US" b="0" i="1" smtClean="0">
                                <a:latin typeface="Cambria Math" charset="0"/>
                                <a:ea typeface="Cambria Math" panose="02040503050406030204" pitchFamily="18" charset="0"/>
                              </a:rPr>
                            </m:ctrlPr>
                          </m:sSubPr>
                          <m:e>
                            <m:r>
                              <a:rPr lang="en-US" b="0" i="1" smtClean="0">
                                <a:latin typeface="Cambria Math" panose="02040503050406030204" pitchFamily="18" charset="0"/>
                                <a:ea typeface="Cambria Math" panose="02040503050406030204" pitchFamily="18" charset="0"/>
                              </a:rPr>
                              <m:t>𝑣</m:t>
                            </m:r>
                          </m:e>
                          <m:sub>
                            <m:r>
                              <a:rPr lang="en-US" b="0" i="1" smtClean="0">
                                <a:latin typeface="Cambria Math" panose="02040503050406030204" pitchFamily="18" charset="0"/>
                                <a:ea typeface="Cambria Math" panose="02040503050406030204" pitchFamily="18" charset="0"/>
                              </a:rPr>
                              <m:t>𝑘𝑗</m:t>
                            </m:r>
                          </m:sub>
                        </m:sSub>
                        <m:r>
                          <a:rPr lang="en-US" b="0" i="1" smtClean="0">
                            <a:latin typeface="Cambria Math" panose="02040503050406030204" pitchFamily="18" charset="0"/>
                            <a:ea typeface="Cambria Math" panose="02040503050406030204" pitchFamily="18" charset="0"/>
                          </a:rPr>
                          <m:t>−</m:t>
                        </m:r>
                        <m:sSub>
                          <m:sSubPr>
                            <m:ctrlPr>
                              <a:rPr lang="en-US" b="0" i="1" smtClean="0">
                                <a:latin typeface="Cambria Math" charset="0"/>
                                <a:ea typeface="Cambria Math" panose="02040503050406030204" pitchFamily="18" charset="0"/>
                              </a:rPr>
                            </m:ctrlPr>
                          </m:sSubPr>
                          <m:e>
                            <m:r>
                              <a:rPr lang="en-US" b="0" i="1" smtClean="0">
                                <a:latin typeface="Cambria Math" panose="02040503050406030204" pitchFamily="18" charset="0"/>
                                <a:ea typeface="Cambria Math" panose="02040503050406030204" pitchFamily="18" charset="0"/>
                              </a:rPr>
                              <m:t>𝑣</m:t>
                            </m:r>
                          </m:e>
                          <m:sub>
                            <m:r>
                              <a:rPr lang="en-US" b="0" i="1" smtClean="0">
                                <a:latin typeface="Cambria Math" panose="02040503050406030204" pitchFamily="18" charset="0"/>
                                <a:ea typeface="Cambria Math" panose="02040503050406030204" pitchFamily="18" charset="0"/>
                              </a:rPr>
                              <m:t>𝑙𝑗</m:t>
                            </m:r>
                          </m:sub>
                        </m:sSub>
                        <m:r>
                          <a:rPr lang="en-US" b="0" i="1" smtClean="0">
                            <a:latin typeface="Cambria Math" panose="02040503050406030204" pitchFamily="18" charset="0"/>
                            <a:ea typeface="Cambria Math" panose="02040503050406030204" pitchFamily="18" charset="0"/>
                          </a:rPr>
                          <m:t>|</m:t>
                        </m:r>
                      </m:num>
                      <m:den>
                        <m:r>
                          <m:rPr>
                            <m:sty m:val="p"/>
                          </m:rPr>
                          <a:rPr lang="en-US" b="0" i="0" smtClean="0">
                            <a:latin typeface="Cambria Math" panose="02040503050406030204" pitchFamily="18" charset="0"/>
                            <a:ea typeface="Cambria Math" panose="02040503050406030204" pitchFamily="18" charset="0"/>
                          </a:rPr>
                          <m:t>max</m:t>
                        </m:r>
                        <m:r>
                          <a:rPr lang="en-US" b="0" i="1" smtClean="0">
                            <a:latin typeface="Cambria Math" panose="02040503050406030204" pitchFamily="18" charset="0"/>
                            <a:ea typeface="Cambria Math" panose="02040503050406030204" pitchFamily="18" charset="0"/>
                          </a:rPr>
                          <m:t>⁡(</m:t>
                        </m:r>
                        <m:r>
                          <a:rPr lang="en-US" b="0" i="1" smtClean="0">
                            <a:latin typeface="Cambria Math" panose="02040503050406030204" pitchFamily="18" charset="0"/>
                            <a:ea typeface="Cambria Math" panose="02040503050406030204" pitchFamily="18" charset="0"/>
                          </a:rPr>
                          <m:t>𝑗</m:t>
                        </m:r>
                        <m:r>
                          <a:rPr lang="en-US" b="0" i="1" smtClean="0">
                            <a:latin typeface="Cambria Math" panose="02040503050406030204" pitchFamily="18" charset="0"/>
                            <a:ea typeface="Cambria Math" panose="02040503050406030204" pitchFamily="18" charset="0"/>
                          </a:rPr>
                          <m:t>∈</m:t>
                        </m:r>
                        <m:r>
                          <a:rPr lang="en-US" b="0" i="1" smtClean="0">
                            <a:latin typeface="Cambria Math" panose="02040503050406030204" pitchFamily="18" charset="0"/>
                            <a:ea typeface="Cambria Math" panose="02040503050406030204" pitchFamily="18" charset="0"/>
                          </a:rPr>
                          <m:t>𝐽</m:t>
                        </m:r>
                        <m:r>
                          <a:rPr lang="en-US" b="0" i="1" smtClean="0">
                            <a:latin typeface="Cambria Math" panose="02040503050406030204" pitchFamily="18" charset="0"/>
                            <a:ea typeface="Cambria Math" panose="02040503050406030204" pitchFamily="18" charset="0"/>
                          </a:rPr>
                          <m:t>)|</m:t>
                        </m:r>
                        <m:sSub>
                          <m:sSubPr>
                            <m:ctrlPr>
                              <a:rPr lang="en-US" b="0" i="1" smtClean="0">
                                <a:latin typeface="Cambria Math" charset="0"/>
                                <a:ea typeface="Cambria Math" panose="02040503050406030204" pitchFamily="18" charset="0"/>
                              </a:rPr>
                            </m:ctrlPr>
                          </m:sSubPr>
                          <m:e>
                            <m:r>
                              <a:rPr lang="en-US" b="0" i="1" smtClean="0">
                                <a:latin typeface="Cambria Math" panose="02040503050406030204" pitchFamily="18" charset="0"/>
                                <a:ea typeface="Cambria Math" panose="02040503050406030204" pitchFamily="18" charset="0"/>
                              </a:rPr>
                              <m:t>𝑣</m:t>
                            </m:r>
                          </m:e>
                          <m:sub>
                            <m:r>
                              <a:rPr lang="en-US" b="0" i="1" smtClean="0">
                                <a:latin typeface="Cambria Math" panose="02040503050406030204" pitchFamily="18" charset="0"/>
                                <a:ea typeface="Cambria Math" panose="02040503050406030204" pitchFamily="18" charset="0"/>
                              </a:rPr>
                              <m:t>𝑗𝑘</m:t>
                            </m:r>
                          </m:sub>
                        </m:sSub>
                        <m:r>
                          <a:rPr lang="en-US" b="0" i="1" smtClean="0">
                            <a:latin typeface="Cambria Math" panose="02040503050406030204" pitchFamily="18" charset="0"/>
                            <a:ea typeface="Cambria Math" panose="02040503050406030204" pitchFamily="18" charset="0"/>
                          </a:rPr>
                          <m:t>−</m:t>
                        </m:r>
                        <m:sSub>
                          <m:sSubPr>
                            <m:ctrlPr>
                              <a:rPr lang="en-US" b="0" i="1" smtClean="0">
                                <a:latin typeface="Cambria Math" charset="0"/>
                                <a:ea typeface="Cambria Math" panose="02040503050406030204" pitchFamily="18" charset="0"/>
                              </a:rPr>
                            </m:ctrlPr>
                          </m:sSubPr>
                          <m:e>
                            <m:r>
                              <a:rPr lang="en-US" b="0" i="1" smtClean="0">
                                <a:latin typeface="Cambria Math" panose="02040503050406030204" pitchFamily="18" charset="0"/>
                                <a:ea typeface="Cambria Math" panose="02040503050406030204" pitchFamily="18" charset="0"/>
                              </a:rPr>
                              <m:t>𝑣</m:t>
                            </m:r>
                          </m:e>
                          <m:sub>
                            <m:r>
                              <a:rPr lang="en-US" b="0" i="1" smtClean="0">
                                <a:latin typeface="Cambria Math" panose="02040503050406030204" pitchFamily="18" charset="0"/>
                                <a:ea typeface="Cambria Math" panose="02040503050406030204" pitchFamily="18" charset="0"/>
                              </a:rPr>
                              <m:t>𝑙𝑗</m:t>
                            </m:r>
                          </m:sub>
                        </m:sSub>
                        <m:r>
                          <a:rPr lang="en-US" b="0" i="1" smtClean="0">
                            <a:latin typeface="Cambria Math" panose="02040503050406030204" pitchFamily="18" charset="0"/>
                            <a:ea typeface="Cambria Math" panose="02040503050406030204" pitchFamily="18" charset="0"/>
                          </a:rPr>
                          <m:t>|</m:t>
                        </m:r>
                      </m:den>
                    </m:f>
                  </m:oMath>
                </m:oMathPara>
              </a14:m>
              <a:endParaRPr lang="en-US" dirty="0" smtClean="0"/>
            </a:p>
            <a:p>
              <a:pPr lvl="1"/>
              <a:r>
                <a:rPr lang="en-US" dirty="0" smtClean="0"/>
                <a:t>It is clear that 0 &lt;= </a:t>
              </a:r>
              <a:r>
                <a:rPr lang="en-US" dirty="0" err="1" smtClean="0"/>
                <a:t>d</a:t>
              </a:r>
              <a:r>
                <a:rPr lang="en-US" baseline="-25000" dirty="0" err="1" smtClean="0"/>
                <a:t>kl</a:t>
              </a:r>
              <a:r>
                <a:rPr lang="en-US" dirty="0" smtClean="0"/>
                <a:t> &lt;= 1.0</a:t>
              </a:r>
            </a:p>
            <a:p>
              <a:pPr lvl="1"/>
              <a:r>
                <a:rPr lang="en-US" dirty="0" smtClean="0"/>
                <a:t>A higher value implies </a:t>
              </a:r>
              <a:r>
                <a:rPr lang="en-US" dirty="0" err="1" smtClean="0"/>
                <a:t>A</a:t>
              </a:r>
              <a:r>
                <a:rPr lang="en-US" baseline="-25000" dirty="0" err="1" smtClean="0"/>
                <a:t>k</a:t>
              </a:r>
              <a:r>
                <a:rPr lang="en-US" dirty="0" smtClean="0"/>
                <a:t> is less favorable than A</a:t>
              </a:r>
              <a:r>
                <a:rPr lang="en-US" baseline="-25000" dirty="0" smtClean="0"/>
                <a:t>l</a:t>
              </a:r>
            </a:p>
            <a:p>
              <a:pPr lvl="1"/>
              <a:r>
                <a:rPr lang="en-US" dirty="0" smtClean="0"/>
                <a:t>A lower value implies that </a:t>
              </a:r>
              <a:r>
                <a:rPr lang="en-US" dirty="0" err="1" smtClean="0"/>
                <a:t>A</a:t>
              </a:r>
              <a:r>
                <a:rPr lang="en-US" baseline="-25000" dirty="0" err="1" smtClean="0"/>
                <a:t>k</a:t>
              </a:r>
              <a:r>
                <a:rPr lang="en-US" dirty="0" smtClean="0"/>
                <a:t> is favorable to A</a:t>
              </a:r>
              <a:r>
                <a:rPr lang="en-US" baseline="-25000" dirty="0" smtClean="0"/>
                <a:t>l</a:t>
              </a:r>
              <a:endParaRPr lang="en-US" dirty="0" smtClean="0"/>
            </a:p>
            <a:p>
              <a:r>
                <a:rPr lang="en-US" sz="1100" b="0" i="0" u="none" strike="noStrike">
                  <a:solidFill>
                    <a:schemeClr val="dk1"/>
                  </a:solidFill>
                  <a:effectLst/>
                  <a:latin typeface="+mn-lt"/>
                  <a:ea typeface="+mn-ea"/>
                  <a:cs typeface="+mn-cs"/>
                </a:rPr>
                <a:t>+ if below thresh, you are most favorable among the unfavorables</a:t>
              </a:r>
              <a:r>
                <a:rPr lang="en-US"/>
                <a:t> </a:t>
              </a:r>
              <a:endParaRPr lang="en-US" sz="1100"/>
            </a:p>
          </xdr:txBody>
        </xdr:sp>
      </mc:Choice>
      <mc:Fallback xmlns="">
        <xdr:sp macro="" textlink="">
          <xdr:nvSpPr>
            <xdr:cNvPr id="6" name="TextBox 5"/>
            <xdr:cNvSpPr txBox="1"/>
          </xdr:nvSpPr>
          <xdr:spPr>
            <a:xfrm>
              <a:off x="13665200" y="20434300"/>
              <a:ext cx="3276600" cy="250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Discordance index meaning:</a:t>
              </a:r>
            </a:p>
            <a:p>
              <a:r>
                <a:rPr lang="en-US" sz="1100"/>
                <a:t>The closer to 1 it is,  the less favorable Ai is to Aj. The closer to 0 the more favorable.</a:t>
              </a:r>
            </a:p>
            <a:p>
              <a:endParaRPr lang="en-US" sz="1100"/>
            </a:p>
            <a:p>
              <a:pPr lvl="1"/>
              <a:r>
                <a:rPr lang="en-US" dirty="0" smtClean="0"/>
                <a:t>Therefore a second index, called the discordance index, has to be defined</a:t>
              </a:r>
            </a:p>
            <a:p>
              <a:pPr marL="457200" lvl="1" indent="0">
                <a:buNone/>
              </a:pPr>
              <a:r>
                <a:rPr lang="en-US" b="0" i="0" smtClean="0">
                  <a:latin typeface="Cambria Math" panose="02040503050406030204" pitchFamily="18" charset="0"/>
                </a:rPr>
                <a:t>𝑑</a:t>
              </a:r>
              <a:r>
                <a:rPr lang="en-US" b="0" i="0" smtClean="0">
                  <a:latin typeface="Cambria Math" charset="0"/>
                </a:rPr>
                <a:t>_</a:t>
              </a:r>
              <a:r>
                <a:rPr lang="en-US" b="0" i="0" smtClean="0">
                  <a:latin typeface="Cambria Math" panose="02040503050406030204" pitchFamily="18" charset="0"/>
                </a:rPr>
                <a:t>𝑘𝑙</a:t>
              </a:r>
              <a:r>
                <a:rPr lang="en-US" i="0" smtClean="0">
                  <a:latin typeface="Cambria Math" panose="02040503050406030204" pitchFamily="18" charset="0"/>
                  <a:ea typeface="Cambria Math" panose="02040503050406030204" pitchFamily="18" charset="0"/>
                </a:rPr>
                <a:t>=</a:t>
              </a:r>
              <a:r>
                <a:rPr lang="en-US" i="0" smtClean="0">
                  <a:latin typeface="Cambria Math" charset="0"/>
                  <a:ea typeface="Cambria Math" panose="02040503050406030204" pitchFamily="18" charset="0"/>
                </a:rPr>
                <a:t>(</a:t>
              </a:r>
              <a:r>
                <a:rPr lang="en-US" b="0" i="0" smtClean="0">
                  <a:latin typeface="Cambria Math" panose="02040503050406030204" pitchFamily="18" charset="0"/>
                  <a:ea typeface="Cambria Math" panose="02040503050406030204" pitchFamily="18" charset="0"/>
                </a:rPr>
                <a:t>max⁡(𝑗∈𝐷</a:t>
              </a:r>
              <a:r>
                <a:rPr lang="en-US" b="0" i="0" smtClean="0">
                  <a:latin typeface="Cambria Math" charset="0"/>
                  <a:ea typeface="Cambria Math" panose="02040503050406030204" pitchFamily="18" charset="0"/>
                </a:rPr>
                <a:t>_</a:t>
              </a:r>
              <a:r>
                <a:rPr lang="en-US" b="0" i="0" smtClean="0">
                  <a:latin typeface="Cambria Math" panose="02040503050406030204" pitchFamily="18" charset="0"/>
                  <a:ea typeface="Cambria Math" panose="02040503050406030204" pitchFamily="18" charset="0"/>
                </a:rPr>
                <a:t>𝑘𝑙)|𝑣</a:t>
              </a:r>
              <a:r>
                <a:rPr lang="en-US" b="0" i="0" smtClean="0">
                  <a:latin typeface="Cambria Math" charset="0"/>
                  <a:ea typeface="Cambria Math" panose="02040503050406030204" pitchFamily="18" charset="0"/>
                </a:rPr>
                <a:t>_</a:t>
              </a:r>
              <a:r>
                <a:rPr lang="en-US" b="0" i="0" smtClean="0">
                  <a:latin typeface="Cambria Math" panose="02040503050406030204" pitchFamily="18" charset="0"/>
                  <a:ea typeface="Cambria Math" panose="02040503050406030204" pitchFamily="18" charset="0"/>
                </a:rPr>
                <a:t>𝑘𝑗−𝑣</a:t>
              </a:r>
              <a:r>
                <a:rPr lang="en-US" b="0" i="0" smtClean="0">
                  <a:latin typeface="Cambria Math" charset="0"/>
                  <a:ea typeface="Cambria Math" panose="02040503050406030204" pitchFamily="18" charset="0"/>
                </a:rPr>
                <a:t>_</a:t>
              </a:r>
              <a:r>
                <a:rPr lang="en-US" b="0" i="0" smtClean="0">
                  <a:latin typeface="Cambria Math" panose="02040503050406030204" pitchFamily="18" charset="0"/>
                  <a:ea typeface="Cambria Math" panose="02040503050406030204" pitchFamily="18" charset="0"/>
                </a:rPr>
                <a:t>𝑙𝑗 |</a:t>
              </a:r>
              <a:r>
                <a:rPr lang="en-US" b="0" i="0" smtClean="0">
                  <a:latin typeface="Cambria Math" charset="0"/>
                  <a:ea typeface="Cambria Math" panose="02040503050406030204" pitchFamily="18" charset="0"/>
                </a:rPr>
                <a:t>)/(</a:t>
              </a:r>
              <a:r>
                <a:rPr lang="en-US" b="0" i="0" smtClean="0">
                  <a:latin typeface="Cambria Math" panose="02040503050406030204" pitchFamily="18" charset="0"/>
                  <a:ea typeface="Cambria Math" panose="02040503050406030204" pitchFamily="18" charset="0"/>
                </a:rPr>
                <a:t>max⁡(𝑗∈𝐽)|𝑣</a:t>
              </a:r>
              <a:r>
                <a:rPr lang="en-US" b="0" i="0" smtClean="0">
                  <a:latin typeface="Cambria Math" charset="0"/>
                  <a:ea typeface="Cambria Math" panose="02040503050406030204" pitchFamily="18" charset="0"/>
                </a:rPr>
                <a:t>_</a:t>
              </a:r>
              <a:r>
                <a:rPr lang="en-US" b="0" i="0" smtClean="0">
                  <a:latin typeface="Cambria Math" panose="02040503050406030204" pitchFamily="18" charset="0"/>
                  <a:ea typeface="Cambria Math" panose="02040503050406030204" pitchFamily="18" charset="0"/>
                </a:rPr>
                <a:t>𝑗𝑘−𝑣</a:t>
              </a:r>
              <a:r>
                <a:rPr lang="en-US" b="0" i="0" smtClean="0">
                  <a:latin typeface="Cambria Math" charset="0"/>
                  <a:ea typeface="Cambria Math" panose="02040503050406030204" pitchFamily="18" charset="0"/>
                </a:rPr>
                <a:t>_</a:t>
              </a:r>
              <a:r>
                <a:rPr lang="en-US" b="0" i="0" smtClean="0">
                  <a:latin typeface="Cambria Math" panose="02040503050406030204" pitchFamily="18" charset="0"/>
                  <a:ea typeface="Cambria Math" panose="02040503050406030204" pitchFamily="18" charset="0"/>
                </a:rPr>
                <a:t>𝑙𝑗 |</a:t>
              </a:r>
              <a:r>
                <a:rPr lang="en-US" b="0" i="0" smtClean="0">
                  <a:latin typeface="Cambria Math" charset="0"/>
                  <a:ea typeface="Cambria Math" panose="02040503050406030204" pitchFamily="18" charset="0"/>
                </a:rPr>
                <a:t>)</a:t>
              </a:r>
              <a:endParaRPr lang="en-US" dirty="0" smtClean="0"/>
            </a:p>
            <a:p>
              <a:pPr lvl="1"/>
              <a:r>
                <a:rPr lang="en-US" dirty="0" smtClean="0"/>
                <a:t>It is clear that 0 &lt;= </a:t>
              </a:r>
              <a:r>
                <a:rPr lang="en-US" dirty="0" err="1" smtClean="0"/>
                <a:t>d</a:t>
              </a:r>
              <a:r>
                <a:rPr lang="en-US" baseline="-25000" dirty="0" err="1" smtClean="0"/>
                <a:t>kl</a:t>
              </a:r>
              <a:r>
                <a:rPr lang="en-US" dirty="0" smtClean="0"/>
                <a:t> &lt;= 1.0</a:t>
              </a:r>
            </a:p>
            <a:p>
              <a:pPr lvl="1"/>
              <a:r>
                <a:rPr lang="en-US" dirty="0" smtClean="0"/>
                <a:t>A higher value implies </a:t>
              </a:r>
              <a:r>
                <a:rPr lang="en-US" dirty="0" err="1" smtClean="0"/>
                <a:t>A</a:t>
              </a:r>
              <a:r>
                <a:rPr lang="en-US" baseline="-25000" dirty="0" err="1" smtClean="0"/>
                <a:t>k</a:t>
              </a:r>
              <a:r>
                <a:rPr lang="en-US" dirty="0" smtClean="0"/>
                <a:t> is less favorable than A</a:t>
              </a:r>
              <a:r>
                <a:rPr lang="en-US" baseline="-25000" dirty="0" smtClean="0"/>
                <a:t>l</a:t>
              </a:r>
            </a:p>
            <a:p>
              <a:pPr lvl="1"/>
              <a:r>
                <a:rPr lang="en-US" dirty="0" smtClean="0"/>
                <a:t>A lower value implies that </a:t>
              </a:r>
              <a:r>
                <a:rPr lang="en-US" dirty="0" err="1" smtClean="0"/>
                <a:t>A</a:t>
              </a:r>
              <a:r>
                <a:rPr lang="en-US" baseline="-25000" dirty="0" err="1" smtClean="0"/>
                <a:t>k</a:t>
              </a:r>
              <a:r>
                <a:rPr lang="en-US" dirty="0" smtClean="0"/>
                <a:t> is favorable to A</a:t>
              </a:r>
              <a:r>
                <a:rPr lang="en-US" baseline="-25000" dirty="0" smtClean="0"/>
                <a:t>l</a:t>
              </a:r>
              <a:endParaRPr lang="en-US" dirty="0" smtClean="0"/>
            </a:p>
            <a:p>
              <a:r>
                <a:rPr lang="en-US" sz="1100" b="0" i="0" u="none" strike="noStrike">
                  <a:solidFill>
                    <a:schemeClr val="dk1"/>
                  </a:solidFill>
                  <a:effectLst/>
                  <a:latin typeface="+mn-lt"/>
                  <a:ea typeface="+mn-ea"/>
                  <a:cs typeface="+mn-cs"/>
                </a:rPr>
                <a:t>+ if below thresh, you are most favorable among the unfavorables</a:t>
              </a:r>
              <a:r>
                <a:rPr lang="en-US"/>
                <a:t> </a:t>
              </a:r>
              <a:endParaRPr lang="en-US" sz="1100"/>
            </a:p>
          </xdr:txBody>
        </xdr:sp>
      </mc:Fallback>
    </mc:AlternateContent>
    <xdr:clientData/>
  </xdr:twoCellAnchor>
  <xdr:twoCellAnchor>
    <xdr:from>
      <xdr:col>19</xdr:col>
      <xdr:colOff>400050</xdr:colOff>
      <xdr:row>69</xdr:row>
      <xdr:rowOff>139700</xdr:rowOff>
    </xdr:from>
    <xdr:to>
      <xdr:col>25</xdr:col>
      <xdr:colOff>273050</xdr:colOff>
      <xdr:row>79</xdr:row>
      <xdr:rowOff>139700</xdr:rowOff>
    </xdr:to>
    <xdr:sp macro="" textlink="">
      <xdr:nvSpPr>
        <xdr:cNvPr id="8" name="TextBox 7"/>
        <xdr:cNvSpPr txBox="1"/>
      </xdr:nvSpPr>
      <xdr:spPr>
        <a:xfrm>
          <a:off x="16351250" y="16357600"/>
          <a:ext cx="4826000" cy="22606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Differences between Concordance and Discordance:</a:t>
          </a:r>
        </a:p>
        <a:p>
          <a:endParaRPr lang="en-US" sz="1100"/>
        </a:p>
        <a:p>
          <a:pPr lvl="1"/>
          <a:r>
            <a:rPr lang="en-US" dirty="0" smtClean="0"/>
            <a:t>The information in the concordance matrix differs significantly from that contain in the discordance matrix making C and D complementary</a:t>
          </a:r>
        </a:p>
        <a:p>
          <a:pPr lvl="1"/>
          <a:r>
            <a:rPr lang="en-US" dirty="0" smtClean="0"/>
            <a:t>Differences among weights are represented by means of the concordance matrix</a:t>
          </a:r>
        </a:p>
        <a:p>
          <a:pPr lvl="1"/>
          <a:r>
            <a:rPr lang="en-US" dirty="0" smtClean="0"/>
            <a:t>Differences among attribute values are represented by means of the discordance matrix</a:t>
          </a:r>
        </a:p>
        <a:p>
          <a:endParaRPr lang="en-US" sz="1100"/>
        </a:p>
      </xdr:txBody>
    </xdr:sp>
    <xdr:clientData/>
  </xdr:twoCellAnchor>
  <xdr:twoCellAnchor>
    <xdr:from>
      <xdr:col>19</xdr:col>
      <xdr:colOff>400050</xdr:colOff>
      <xdr:row>64</xdr:row>
      <xdr:rowOff>215900</xdr:rowOff>
    </xdr:from>
    <xdr:to>
      <xdr:col>24</xdr:col>
      <xdr:colOff>247650</xdr:colOff>
      <xdr:row>68</xdr:row>
      <xdr:rowOff>12700</xdr:rowOff>
    </xdr:to>
    <xdr:sp macro="" textlink="">
      <xdr:nvSpPr>
        <xdr:cNvPr id="11" name="TextBox 10"/>
        <xdr:cNvSpPr txBox="1"/>
      </xdr:nvSpPr>
      <xdr:spPr>
        <a:xfrm>
          <a:off x="16351250" y="15227300"/>
          <a:ext cx="3975100" cy="7620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 does the concordance dominance</a:t>
          </a:r>
          <a:r>
            <a:rPr lang="en-US" sz="1400" b="1" baseline="0"/>
            <a:t> matrix tell us?</a:t>
          </a:r>
          <a:endParaRPr lang="en-US" sz="1050" b="0" baseline="0"/>
        </a:p>
        <a:p>
          <a:r>
            <a:rPr lang="en-US" sz="1050" b="0" baseline="0"/>
            <a:t>Ai has a chance at dominating Aj</a:t>
          </a:r>
          <a:endParaRPr lang="en-US" sz="1600" b="1"/>
        </a:p>
        <a:p>
          <a:endParaRPr lang="en-US" sz="1100"/>
        </a:p>
      </xdr:txBody>
    </xdr:sp>
    <xdr:clientData/>
  </xdr:twoCellAnchor>
  <xdr:twoCellAnchor>
    <xdr:from>
      <xdr:col>19</xdr:col>
      <xdr:colOff>400050</xdr:colOff>
      <xdr:row>98</xdr:row>
      <xdr:rowOff>0</xdr:rowOff>
    </xdr:from>
    <xdr:to>
      <xdr:col>24</xdr:col>
      <xdr:colOff>247650</xdr:colOff>
      <xdr:row>101</xdr:row>
      <xdr:rowOff>38100</xdr:rowOff>
    </xdr:to>
    <xdr:sp macro="" textlink="">
      <xdr:nvSpPr>
        <xdr:cNvPr id="12" name="TextBox 11"/>
        <xdr:cNvSpPr txBox="1"/>
      </xdr:nvSpPr>
      <xdr:spPr>
        <a:xfrm>
          <a:off x="16351250" y="23190200"/>
          <a:ext cx="3975100" cy="7620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 does the discordance dominance</a:t>
          </a:r>
          <a:r>
            <a:rPr lang="en-US" sz="1400" b="1" baseline="0"/>
            <a:t> matrix tell us?</a:t>
          </a:r>
          <a:endParaRPr lang="en-US" sz="1050" b="0" baseline="0"/>
        </a:p>
        <a:p>
          <a:r>
            <a:rPr lang="en-US" sz="1050" b="0" baseline="0"/>
            <a:t>The dominance relationship of Ai to Aj (0==true, 1==false)</a:t>
          </a:r>
          <a:endParaRPr lang="en-US" sz="1600" b="1"/>
        </a:p>
        <a:p>
          <a:endParaRPr lang="en-US" sz="1100"/>
        </a:p>
      </xdr:txBody>
    </xdr:sp>
    <xdr:clientData/>
  </xdr:twoCellAnchor>
  <xdr:twoCellAnchor>
    <xdr:from>
      <xdr:col>19</xdr:col>
      <xdr:colOff>400050</xdr:colOff>
      <xdr:row>103</xdr:row>
      <xdr:rowOff>114300</xdr:rowOff>
    </xdr:from>
    <xdr:to>
      <xdr:col>23</xdr:col>
      <xdr:colOff>590550</xdr:colOff>
      <xdr:row>120</xdr:row>
      <xdr:rowOff>101600</xdr:rowOff>
    </xdr:to>
    <xdr:sp macro="" textlink="">
      <xdr:nvSpPr>
        <xdr:cNvPr id="13" name="TextBox 12"/>
        <xdr:cNvSpPr txBox="1"/>
      </xdr:nvSpPr>
      <xdr:spPr>
        <a:xfrm>
          <a:off x="16351250" y="24472900"/>
          <a:ext cx="3492500" cy="34417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 does the Aggregate Dominance</a:t>
          </a:r>
          <a:r>
            <a:rPr lang="en-US" sz="1400" b="1" baseline="0"/>
            <a:t> Matrix tell us?</a:t>
          </a:r>
          <a:endParaRPr lang="en-US" sz="1400" b="0" baseline="0"/>
        </a:p>
        <a:p>
          <a:endParaRPr lang="en-US" sz="1100"/>
        </a:p>
        <a:p>
          <a:pPr lvl="1"/>
          <a:r>
            <a:rPr lang="en-US" sz="1200" dirty="0" smtClean="0"/>
            <a:t>The aggregate dominance matrix E gives the partial-preference ordering of the alternatives.</a:t>
          </a:r>
        </a:p>
        <a:p>
          <a:pPr lvl="1"/>
          <a:r>
            <a:rPr lang="en-US" sz="1200" dirty="0" smtClean="0"/>
            <a:t>If </a:t>
          </a:r>
          <a:r>
            <a:rPr lang="en-US" sz="1200" dirty="0" err="1" smtClean="0"/>
            <a:t>e</a:t>
          </a:r>
          <a:r>
            <a:rPr lang="en-US" sz="1200" baseline="-25000" dirty="0" err="1" smtClean="0"/>
            <a:t>kl</a:t>
          </a:r>
          <a:r>
            <a:rPr lang="en-US" sz="1200" dirty="0" smtClean="0"/>
            <a:t> = 1, then </a:t>
          </a:r>
          <a:r>
            <a:rPr lang="en-US" sz="1200" dirty="0" err="1" smtClean="0"/>
            <a:t>A</a:t>
          </a:r>
          <a:r>
            <a:rPr lang="en-US" sz="1200" baseline="-25000" dirty="0" err="1" smtClean="0"/>
            <a:t>k</a:t>
          </a:r>
          <a:r>
            <a:rPr lang="en-US" sz="1200" dirty="0" smtClean="0"/>
            <a:t> is preferred to A</a:t>
          </a:r>
          <a:r>
            <a:rPr lang="en-US" sz="1200" baseline="-25000" dirty="0" smtClean="0"/>
            <a:t>l</a:t>
          </a:r>
          <a:r>
            <a:rPr lang="en-US" sz="1200" dirty="0" smtClean="0"/>
            <a:t> for both the concordance and discordance criteria</a:t>
          </a:r>
        </a:p>
        <a:p>
          <a:pPr lvl="1"/>
          <a:r>
            <a:rPr lang="en-US" sz="1200" dirty="0" err="1" smtClean="0"/>
            <a:t>A</a:t>
          </a:r>
          <a:r>
            <a:rPr lang="en-US" sz="1200" baseline="-25000" dirty="0" err="1" smtClean="0"/>
            <a:t>k</a:t>
          </a:r>
          <a:r>
            <a:rPr lang="en-US" sz="1200" dirty="0" smtClean="0"/>
            <a:t> still has the chance of being dominated by the other alternatives</a:t>
          </a:r>
        </a:p>
        <a:p>
          <a:endParaRPr lang="en-US" sz="1100"/>
        </a:p>
        <a:p>
          <a:pPr marL="0" marR="0" lvl="1" indent="0" defTabSz="914400" eaLnBrk="1" fontAlgn="auto" latinLnBrk="0" hangingPunct="1">
            <a:lnSpc>
              <a:spcPct val="100000"/>
            </a:lnSpc>
            <a:spcBef>
              <a:spcPts val="0"/>
            </a:spcBef>
            <a:spcAft>
              <a:spcPts val="0"/>
            </a:spcAft>
            <a:buClrTx/>
            <a:buSzTx/>
            <a:buFontTx/>
            <a:buNone/>
            <a:tabLst/>
            <a:defRPr/>
          </a:pPr>
          <a:r>
            <a:rPr lang="en-US" dirty="0" smtClean="0"/>
            <a:t>If any column of the E matrix has at least one element of 1, then this column is ‘</a:t>
          </a:r>
          <a:r>
            <a:rPr lang="en-US" dirty="0" err="1" smtClean="0"/>
            <a:t>ELECTREcally</a:t>
          </a:r>
          <a:r>
            <a:rPr lang="en-US" dirty="0" smtClean="0"/>
            <a:t>’ dominated by the corresponding rows(s).</a:t>
          </a:r>
        </a:p>
        <a:p>
          <a:endParaRPr lang="en-US" sz="1100"/>
        </a:p>
        <a:p>
          <a:endParaRPr lang="en-US" sz="1100"/>
        </a:p>
      </xdr:txBody>
    </xdr:sp>
    <xdr:clientData/>
  </xdr:twoCellAnchor>
  <xdr:twoCellAnchor>
    <xdr:from>
      <xdr:col>9</xdr:col>
      <xdr:colOff>596900</xdr:colOff>
      <xdr:row>131</xdr:row>
      <xdr:rowOff>101600</xdr:rowOff>
    </xdr:from>
    <xdr:to>
      <xdr:col>10</xdr:col>
      <xdr:colOff>203200</xdr:colOff>
      <xdr:row>133</xdr:row>
      <xdr:rowOff>38100</xdr:rowOff>
    </xdr:to>
    <xdr:sp macro="" textlink="">
      <xdr:nvSpPr>
        <xdr:cNvPr id="14" name="Frame 13"/>
        <xdr:cNvSpPr/>
      </xdr:nvSpPr>
      <xdr:spPr>
        <a:xfrm>
          <a:off x="8293100" y="30149800"/>
          <a:ext cx="431800" cy="342900"/>
        </a:xfrm>
        <a:prstGeom prst="fram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A3</a:t>
          </a:r>
        </a:p>
      </xdr:txBody>
    </xdr:sp>
    <xdr:clientData/>
  </xdr:twoCellAnchor>
  <xdr:twoCellAnchor>
    <xdr:from>
      <xdr:col>10</xdr:col>
      <xdr:colOff>800100</xdr:colOff>
      <xdr:row>131</xdr:row>
      <xdr:rowOff>76200</xdr:rowOff>
    </xdr:from>
    <xdr:to>
      <xdr:col>11</xdr:col>
      <xdr:colOff>406400</xdr:colOff>
      <xdr:row>133</xdr:row>
      <xdr:rowOff>12700</xdr:rowOff>
    </xdr:to>
    <xdr:sp macro="" textlink="">
      <xdr:nvSpPr>
        <xdr:cNvPr id="15" name="Frame 14"/>
        <xdr:cNvSpPr/>
      </xdr:nvSpPr>
      <xdr:spPr>
        <a:xfrm>
          <a:off x="3276600" y="26873200"/>
          <a:ext cx="431800" cy="342900"/>
        </a:xfrm>
        <a:prstGeom prst="fram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A2</a:t>
          </a:r>
        </a:p>
      </xdr:txBody>
    </xdr:sp>
    <xdr:clientData/>
  </xdr:twoCellAnchor>
  <xdr:twoCellAnchor>
    <xdr:from>
      <xdr:col>10</xdr:col>
      <xdr:colOff>812800</xdr:colOff>
      <xdr:row>134</xdr:row>
      <xdr:rowOff>76200</xdr:rowOff>
    </xdr:from>
    <xdr:to>
      <xdr:col>11</xdr:col>
      <xdr:colOff>419100</xdr:colOff>
      <xdr:row>136</xdr:row>
      <xdr:rowOff>12700</xdr:rowOff>
    </xdr:to>
    <xdr:sp macro="" textlink="">
      <xdr:nvSpPr>
        <xdr:cNvPr id="16" name="Frame 15"/>
        <xdr:cNvSpPr/>
      </xdr:nvSpPr>
      <xdr:spPr>
        <a:xfrm>
          <a:off x="3289300" y="27482800"/>
          <a:ext cx="431800" cy="342900"/>
        </a:xfrm>
        <a:prstGeom prst="fram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A4</a:t>
          </a:r>
        </a:p>
      </xdr:txBody>
    </xdr:sp>
    <xdr:clientData/>
  </xdr:twoCellAnchor>
  <xdr:twoCellAnchor>
    <xdr:from>
      <xdr:col>11</xdr:col>
      <xdr:colOff>584200</xdr:colOff>
      <xdr:row>128</xdr:row>
      <xdr:rowOff>88900</xdr:rowOff>
    </xdr:from>
    <xdr:to>
      <xdr:col>12</xdr:col>
      <xdr:colOff>190500</xdr:colOff>
      <xdr:row>130</xdr:row>
      <xdr:rowOff>25400</xdr:rowOff>
    </xdr:to>
    <xdr:sp macro="" textlink="">
      <xdr:nvSpPr>
        <xdr:cNvPr id="17" name="Frame 16"/>
        <xdr:cNvSpPr/>
      </xdr:nvSpPr>
      <xdr:spPr>
        <a:xfrm>
          <a:off x="3886200" y="29324300"/>
          <a:ext cx="431800" cy="342900"/>
        </a:xfrm>
        <a:prstGeom prst="fram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A1</a:t>
          </a:r>
        </a:p>
      </xdr:txBody>
    </xdr:sp>
    <xdr:clientData/>
  </xdr:twoCellAnchor>
  <xdr:twoCellAnchor>
    <xdr:from>
      <xdr:col>10</xdr:col>
      <xdr:colOff>203200</xdr:colOff>
      <xdr:row>132</xdr:row>
      <xdr:rowOff>44450</xdr:rowOff>
    </xdr:from>
    <xdr:to>
      <xdr:col>10</xdr:col>
      <xdr:colOff>800100</xdr:colOff>
      <xdr:row>132</xdr:row>
      <xdr:rowOff>69850</xdr:rowOff>
    </xdr:to>
    <xdr:cxnSp macro="">
      <xdr:nvCxnSpPr>
        <xdr:cNvPr id="20" name="Straight Arrow Connector 19"/>
        <xdr:cNvCxnSpPr>
          <a:stCxn id="14" idx="3"/>
          <a:endCxn id="15" idx="1"/>
        </xdr:cNvCxnSpPr>
      </xdr:nvCxnSpPr>
      <xdr:spPr>
        <a:xfrm flipV="1">
          <a:off x="8724900" y="30295850"/>
          <a:ext cx="596900" cy="25400"/>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129</xdr:row>
      <xdr:rowOff>57150</xdr:rowOff>
    </xdr:from>
    <xdr:to>
      <xdr:col>11</xdr:col>
      <xdr:colOff>584200</xdr:colOff>
      <xdr:row>131</xdr:row>
      <xdr:rowOff>95250</xdr:rowOff>
    </xdr:to>
    <xdr:cxnSp macro="">
      <xdr:nvCxnSpPr>
        <xdr:cNvPr id="21" name="Straight Arrow Connector 20"/>
        <xdr:cNvCxnSpPr>
          <a:endCxn id="17" idx="1"/>
        </xdr:cNvCxnSpPr>
      </xdr:nvCxnSpPr>
      <xdr:spPr>
        <a:xfrm flipV="1">
          <a:off x="2667000" y="29495750"/>
          <a:ext cx="1219200" cy="444500"/>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133</xdr:row>
      <xdr:rowOff>38100</xdr:rowOff>
    </xdr:from>
    <xdr:to>
      <xdr:col>10</xdr:col>
      <xdr:colOff>800100</xdr:colOff>
      <xdr:row>134</xdr:row>
      <xdr:rowOff>76200</xdr:rowOff>
    </xdr:to>
    <xdr:cxnSp macro="">
      <xdr:nvCxnSpPr>
        <xdr:cNvPr id="22" name="Straight Arrow Connector 21"/>
        <xdr:cNvCxnSpPr/>
      </xdr:nvCxnSpPr>
      <xdr:spPr>
        <a:xfrm>
          <a:off x="2667000" y="27241500"/>
          <a:ext cx="609600" cy="241300"/>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50800</xdr:colOff>
      <xdr:row>104</xdr:row>
      <xdr:rowOff>63500</xdr:rowOff>
    </xdr:from>
    <xdr:to>
      <xdr:col>8</xdr:col>
      <xdr:colOff>711200</xdr:colOff>
      <xdr:row>148</xdr:row>
      <xdr:rowOff>38100</xdr:rowOff>
    </xdr:to>
    <xdr:sp macro="" textlink="">
      <xdr:nvSpPr>
        <xdr:cNvPr id="27" name="TextBox 26"/>
        <xdr:cNvSpPr txBox="1"/>
      </xdr:nvSpPr>
      <xdr:spPr>
        <a:xfrm>
          <a:off x="876300" y="24625300"/>
          <a:ext cx="6705600" cy="89154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ELECTRE</a:t>
          </a:r>
          <a:r>
            <a:rPr lang="en-US" sz="1600" b="1" baseline="0"/>
            <a:t> Out Ranking Relationships</a:t>
          </a:r>
          <a:endParaRPr lang="en-US" sz="1600" b="0" baseline="0"/>
        </a:p>
        <a:p>
          <a:pPr algn="ctr"/>
          <a:endParaRPr lang="en-US" sz="1600" b="0" baseline="0"/>
        </a:p>
        <a:p>
          <a:pPr algn="l"/>
          <a:r>
            <a:rPr lang="en-US" sz="1400" b="0"/>
            <a:t>After</a:t>
          </a:r>
          <a:r>
            <a:rPr lang="en-US" sz="1400" b="0" baseline="0"/>
            <a:t> running the ELECTRE method on our decision matrix composed of the four location alternatives, we collectively determined three matrices:</a:t>
          </a:r>
        </a:p>
        <a:p>
          <a:pPr algn="l"/>
          <a:r>
            <a:rPr lang="en-US" sz="1400" b="0" baseline="0"/>
            <a:t>1. Concordance Dominance - Flags true (I.e., 1 stating agreement to A is preferred to B) on alternative combinations that meet a preferred group minimum to show agreement to the statement 'A is at least as good as B'.</a:t>
          </a:r>
        </a:p>
        <a:p>
          <a:pPr algn="l"/>
          <a:r>
            <a:rPr lang="en-US" sz="1400" b="0" baseline="0"/>
            <a:t>2. Discordance Dominance - Flags true (I.e., 1 stating lack of disagreement to A is preferred to B) on alternative combinations that meet a preferred group maximum to show lack of disagreement to the statement 'A is at least as good as B', so it is basically an agreement to the concordance.</a:t>
          </a:r>
        </a:p>
        <a:p>
          <a:pPr algn="l"/>
          <a:r>
            <a:rPr lang="en-US" sz="1400" b="0" baseline="0"/>
            <a:t>3. Aggregate Dominance - Flags true (I.e., 1 stating agreement to A is prefered to B) if the dominance of an alternative A is agreed and no disagreed (I.e., both a 1) from the concordance and discordance matrices respectively to another alternative B. This matrix tells us outranking relationships. </a:t>
          </a:r>
        </a:p>
        <a:p>
          <a:pPr algn="l"/>
          <a:endParaRPr lang="en-US" sz="1400" b="0" baseline="0"/>
        </a:p>
        <a:p>
          <a:pPr algn="l"/>
          <a:r>
            <a:rPr lang="en-US" sz="1400" b="0" baseline="0"/>
            <a:t>From our Aggregate Dominance matrix, 1's display for an alternative combination A and B, if A is found to dominate B. Therefore, by eliminating less favorable alternatives, we can simply cross off columns that contain 1's, as indicated in </a:t>
          </a:r>
          <a:r>
            <a:rPr lang="en-US" sz="1400" b="0" baseline="0">
              <a:solidFill>
                <a:srgbClr val="FF0000"/>
              </a:solidFill>
            </a:rPr>
            <a:t>red </a:t>
          </a:r>
          <a:r>
            <a:rPr lang="en-US" sz="1400" b="0" baseline="0">
              <a:solidFill>
                <a:schemeClr val="tx1"/>
              </a:solidFill>
            </a:rPr>
            <a:t>in the Aggregate Dominance (I.e., A 1 in a column indicates that alternative is dominated by at least one other alternative) . So we can see that </a:t>
          </a:r>
          <a:r>
            <a:rPr lang="en-US" sz="1400" b="1" baseline="0">
              <a:solidFill>
                <a:schemeClr val="tx1"/>
              </a:solidFill>
            </a:rPr>
            <a:t>location 3</a:t>
          </a:r>
          <a:r>
            <a:rPr lang="en-US" sz="1400" b="0" baseline="0">
              <a:solidFill>
                <a:schemeClr val="tx1"/>
              </a:solidFill>
            </a:rPr>
            <a:t> from our initial decision matrix, represented by the the </a:t>
          </a:r>
          <a:r>
            <a:rPr lang="en-US" sz="1400" b="0" baseline="0">
              <a:solidFill>
                <a:schemeClr val="accent6"/>
              </a:solidFill>
            </a:rPr>
            <a:t>green</a:t>
          </a:r>
          <a:r>
            <a:rPr lang="en-US" sz="1400" b="0" baseline="0">
              <a:solidFill>
                <a:schemeClr val="tx1"/>
              </a:solidFill>
            </a:rPr>
            <a:t> column from our Aggregate Dominance Matrix, is the least dominated and most dominating (I.e., All 0's in a column mean that the alternative is not dominated by anyone and dominates every other alternative {column j of all zeros corresponds to row j as all ones}). In other words, </a:t>
          </a:r>
          <a:r>
            <a:rPr lang="en-US" sz="1400" b="1" baseline="0">
              <a:solidFill>
                <a:schemeClr val="tx1"/>
              </a:solidFill>
            </a:rPr>
            <a:t>location 3 </a:t>
          </a:r>
          <a:r>
            <a:rPr lang="en-US" sz="1400" b="0" baseline="0">
              <a:solidFill>
                <a:schemeClr val="tx1"/>
              </a:solidFill>
            </a:rPr>
            <a:t>outranks the others and is outranked by no one else. The Kernel of preferred alternatives is illustrated in </a:t>
          </a:r>
          <a:r>
            <a:rPr lang="en-US" sz="1400" b="0" i="1" baseline="0">
              <a:solidFill>
                <a:schemeClr val="tx1"/>
              </a:solidFill>
            </a:rPr>
            <a:t>Figure 1 </a:t>
          </a:r>
          <a:r>
            <a:rPr lang="en-US" sz="1400" b="0" i="0" baseline="0">
              <a:solidFill>
                <a:schemeClr val="tx1"/>
              </a:solidFill>
            </a:rPr>
            <a:t>by a circle. </a:t>
          </a:r>
        </a:p>
        <a:p>
          <a:pPr algn="l"/>
          <a:endParaRPr lang="en-US" sz="1400" b="0" i="0" baseline="0">
            <a:solidFill>
              <a:srgbClr val="FF0000"/>
            </a:solidFill>
          </a:endParaRPr>
        </a:p>
        <a:p>
          <a:pPr algn="l"/>
          <a:r>
            <a:rPr lang="en-US" sz="1400" b="0" i="0" baseline="0">
              <a:solidFill>
                <a:schemeClr val="tx1"/>
              </a:solidFill>
            </a:rPr>
            <a:t>This analysis can be taken even further by looking at each arrow in </a:t>
          </a:r>
          <a:r>
            <a:rPr lang="en-US" sz="1400" b="0" i="1" baseline="0">
              <a:solidFill>
                <a:schemeClr val="tx1"/>
              </a:solidFill>
            </a:rPr>
            <a:t>Figure 1 </a:t>
          </a:r>
          <a:r>
            <a:rPr lang="en-US" sz="1400" b="0" i="0" baseline="0">
              <a:solidFill>
                <a:schemeClr val="tx1"/>
              </a:solidFill>
            </a:rPr>
            <a:t>to indicate the outranking relationship from and to each node (I.e., alternative). We can see that </a:t>
          </a:r>
          <a:r>
            <a:rPr lang="en-US" sz="1400" b="1" i="0" baseline="0">
              <a:solidFill>
                <a:schemeClr val="tx1"/>
              </a:solidFill>
            </a:rPr>
            <a:t>location 3 </a:t>
          </a:r>
          <a:r>
            <a:rPr lang="en-US" sz="1400" b="0" i="0" baseline="0">
              <a:solidFill>
                <a:schemeClr val="tx1"/>
              </a:solidFill>
            </a:rPr>
            <a:t>outranks every other alternative. We can also see that </a:t>
          </a:r>
          <a:r>
            <a:rPr lang="en-US" sz="1400" b="1" i="0" baseline="0">
              <a:solidFill>
                <a:schemeClr val="tx1"/>
              </a:solidFill>
            </a:rPr>
            <a:t>location 2 </a:t>
          </a:r>
          <a:r>
            <a:rPr lang="en-US" sz="1400" b="0" i="0" baseline="0">
              <a:solidFill>
                <a:schemeClr val="tx1"/>
              </a:solidFill>
            </a:rPr>
            <a:t>outranks </a:t>
          </a:r>
          <a:r>
            <a:rPr lang="en-US" sz="1400" b="1" i="0" baseline="0">
              <a:solidFill>
                <a:schemeClr val="tx1"/>
              </a:solidFill>
            </a:rPr>
            <a:t>location 4. </a:t>
          </a:r>
          <a:r>
            <a:rPr lang="en-US" sz="1400" b="0" i="0" baseline="0">
              <a:solidFill>
                <a:schemeClr val="tx1"/>
              </a:solidFill>
            </a:rPr>
            <a:t>There exist no other evidence to draw conclusions on relationships between any other alternatives. Therefore the final preference would be: </a:t>
          </a:r>
        </a:p>
        <a:p>
          <a:pPr algn="l"/>
          <a:endParaRPr lang="en-US" sz="1400" b="0" i="0" baseline="0">
            <a:solidFill>
              <a:schemeClr val="tx1"/>
            </a:solidFill>
          </a:endParaRPr>
        </a:p>
        <a:p>
          <a:pPr algn="l"/>
          <a:r>
            <a:rPr lang="en-US" sz="1800" b="0" i="0" baseline="0">
              <a:solidFill>
                <a:schemeClr val="tx1"/>
              </a:solidFill>
            </a:rPr>
            <a:t>Final Ranking</a:t>
          </a:r>
        </a:p>
        <a:p>
          <a:pPr marL="0" marR="0" indent="0" algn="l" defTabSz="914400" eaLnBrk="1" fontAlgn="auto" latinLnBrk="0" hangingPunct="1">
            <a:lnSpc>
              <a:spcPct val="100000"/>
            </a:lnSpc>
            <a:spcBef>
              <a:spcPts val="0"/>
            </a:spcBef>
            <a:spcAft>
              <a:spcPts val="0"/>
            </a:spcAft>
            <a:buClrTx/>
            <a:buSzTx/>
            <a:buFontTx/>
            <a:buNone/>
            <a:tabLst/>
            <a:defRPr/>
          </a:pPr>
          <a:r>
            <a:rPr lang="en-US" sz="1400" b="0" baseline="0">
              <a:solidFill>
                <a:schemeClr val="tx1"/>
              </a:solidFill>
            </a:rPr>
            <a:t>1. Location 3</a:t>
          </a:r>
        </a:p>
        <a:p>
          <a:pPr marL="0" marR="0" indent="0" algn="l" defTabSz="914400" eaLnBrk="1" fontAlgn="auto" latinLnBrk="0" hangingPunct="1">
            <a:lnSpc>
              <a:spcPct val="100000"/>
            </a:lnSpc>
            <a:spcBef>
              <a:spcPts val="0"/>
            </a:spcBef>
            <a:spcAft>
              <a:spcPts val="0"/>
            </a:spcAft>
            <a:buClrTx/>
            <a:buSzTx/>
            <a:buFontTx/>
            <a:buNone/>
            <a:tabLst/>
            <a:defRPr/>
          </a:pPr>
          <a:r>
            <a:rPr lang="en-US" sz="1400" b="0" baseline="0">
              <a:solidFill>
                <a:schemeClr val="tx1"/>
              </a:solidFill>
            </a:rPr>
            <a:t>2. Location 2</a:t>
          </a:r>
        </a:p>
        <a:p>
          <a:pPr marL="0" marR="0" indent="0" algn="l" defTabSz="914400" eaLnBrk="1" fontAlgn="auto" latinLnBrk="0" hangingPunct="1">
            <a:lnSpc>
              <a:spcPct val="100000"/>
            </a:lnSpc>
            <a:spcBef>
              <a:spcPts val="0"/>
            </a:spcBef>
            <a:spcAft>
              <a:spcPts val="0"/>
            </a:spcAft>
            <a:buClrTx/>
            <a:buSzTx/>
            <a:buFontTx/>
            <a:buNone/>
            <a:tabLst/>
            <a:defRPr/>
          </a:pPr>
          <a:r>
            <a:rPr lang="en-US" sz="1400" b="0" baseline="0">
              <a:solidFill>
                <a:schemeClr val="tx1"/>
              </a:solidFill>
            </a:rPr>
            <a:t>3. Location 4 or 1</a:t>
          </a:r>
        </a:p>
      </xdr:txBody>
    </xdr:sp>
    <xdr:clientData/>
  </xdr:twoCellAnchor>
  <xdr:twoCellAnchor>
    <xdr:from>
      <xdr:col>11</xdr:col>
      <xdr:colOff>186532</xdr:colOff>
      <xdr:row>133</xdr:row>
      <xdr:rowOff>12700</xdr:rowOff>
    </xdr:from>
    <xdr:to>
      <xdr:col>11</xdr:col>
      <xdr:colOff>199232</xdr:colOff>
      <xdr:row>134</xdr:row>
      <xdr:rowOff>76200</xdr:rowOff>
    </xdr:to>
    <xdr:cxnSp macro="">
      <xdr:nvCxnSpPr>
        <xdr:cNvPr id="40" name="Straight Arrow Connector 39"/>
        <xdr:cNvCxnSpPr>
          <a:stCxn id="15" idx="2"/>
          <a:endCxn id="16" idx="0"/>
        </xdr:cNvCxnSpPr>
      </xdr:nvCxnSpPr>
      <xdr:spPr>
        <a:xfrm>
          <a:off x="9616282" y="31088013"/>
          <a:ext cx="12700" cy="265906"/>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378451</xdr:colOff>
      <xdr:row>130</xdr:row>
      <xdr:rowOff>101143</xdr:rowOff>
    </xdr:from>
    <xdr:to>
      <xdr:col>10</xdr:col>
      <xdr:colOff>355600</xdr:colOff>
      <xdr:row>134</xdr:row>
      <xdr:rowOff>76200</xdr:rowOff>
    </xdr:to>
    <xdr:sp macro="" textlink="">
      <xdr:nvSpPr>
        <xdr:cNvPr id="61" name="Freeform 60"/>
        <xdr:cNvSpPr/>
      </xdr:nvSpPr>
      <xdr:spPr>
        <a:xfrm>
          <a:off x="8074651" y="29946143"/>
          <a:ext cx="802649" cy="787857"/>
        </a:xfrm>
        <a:custGeom>
          <a:avLst/>
          <a:gdLst>
            <a:gd name="connsiteX0" fmla="*/ 535949 w 802649"/>
            <a:gd name="connsiteY0" fmla="*/ 25857 h 787857"/>
            <a:gd name="connsiteX1" fmla="*/ 358149 w 802649"/>
            <a:gd name="connsiteY1" fmla="*/ 89357 h 787857"/>
            <a:gd name="connsiteX2" fmla="*/ 193049 w 802649"/>
            <a:gd name="connsiteY2" fmla="*/ 178257 h 787857"/>
            <a:gd name="connsiteX3" fmla="*/ 154949 w 802649"/>
            <a:gd name="connsiteY3" fmla="*/ 190957 h 787857"/>
            <a:gd name="connsiteX4" fmla="*/ 78749 w 802649"/>
            <a:gd name="connsiteY4" fmla="*/ 343357 h 787857"/>
            <a:gd name="connsiteX5" fmla="*/ 53349 w 802649"/>
            <a:gd name="connsiteY5" fmla="*/ 381457 h 787857"/>
            <a:gd name="connsiteX6" fmla="*/ 15249 w 802649"/>
            <a:gd name="connsiteY6" fmla="*/ 457657 h 787857"/>
            <a:gd name="connsiteX7" fmla="*/ 15249 w 802649"/>
            <a:gd name="connsiteY7" fmla="*/ 648157 h 787857"/>
            <a:gd name="connsiteX8" fmla="*/ 78749 w 802649"/>
            <a:gd name="connsiteY8" fmla="*/ 711657 h 787857"/>
            <a:gd name="connsiteX9" fmla="*/ 116849 w 802649"/>
            <a:gd name="connsiteY9" fmla="*/ 724357 h 787857"/>
            <a:gd name="connsiteX10" fmla="*/ 154949 w 802649"/>
            <a:gd name="connsiteY10" fmla="*/ 749757 h 787857"/>
            <a:gd name="connsiteX11" fmla="*/ 294649 w 802649"/>
            <a:gd name="connsiteY11" fmla="*/ 787857 h 787857"/>
            <a:gd name="connsiteX12" fmla="*/ 510549 w 802649"/>
            <a:gd name="connsiteY12" fmla="*/ 749757 h 787857"/>
            <a:gd name="connsiteX13" fmla="*/ 612149 w 802649"/>
            <a:gd name="connsiteY13" fmla="*/ 686257 h 787857"/>
            <a:gd name="connsiteX14" fmla="*/ 624849 w 802649"/>
            <a:gd name="connsiteY14" fmla="*/ 648157 h 787857"/>
            <a:gd name="connsiteX15" fmla="*/ 688349 w 802649"/>
            <a:gd name="connsiteY15" fmla="*/ 559257 h 787857"/>
            <a:gd name="connsiteX16" fmla="*/ 713749 w 802649"/>
            <a:gd name="connsiteY16" fmla="*/ 521157 h 787857"/>
            <a:gd name="connsiteX17" fmla="*/ 751849 w 802649"/>
            <a:gd name="connsiteY17" fmla="*/ 470357 h 787857"/>
            <a:gd name="connsiteX18" fmla="*/ 802649 w 802649"/>
            <a:gd name="connsiteY18" fmla="*/ 330657 h 787857"/>
            <a:gd name="connsiteX19" fmla="*/ 789949 w 802649"/>
            <a:gd name="connsiteY19" fmla="*/ 178257 h 787857"/>
            <a:gd name="connsiteX20" fmla="*/ 777249 w 802649"/>
            <a:gd name="connsiteY20" fmla="*/ 140157 h 787857"/>
            <a:gd name="connsiteX21" fmla="*/ 726449 w 802649"/>
            <a:gd name="connsiteY21" fmla="*/ 89357 h 787857"/>
            <a:gd name="connsiteX22" fmla="*/ 701049 w 802649"/>
            <a:gd name="connsiteY22" fmla="*/ 38557 h 787857"/>
            <a:gd name="connsiteX23" fmla="*/ 624849 w 802649"/>
            <a:gd name="connsiteY23" fmla="*/ 457 h 787857"/>
            <a:gd name="connsiteX24" fmla="*/ 535949 w 802649"/>
            <a:gd name="connsiteY24" fmla="*/ 25857 h 787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802649" h="787857">
              <a:moveTo>
                <a:pt x="535949" y="25857"/>
              </a:moveTo>
              <a:cubicBezTo>
                <a:pt x="491499" y="40674"/>
                <a:pt x="413567" y="65607"/>
                <a:pt x="358149" y="89357"/>
              </a:cubicBezTo>
              <a:cubicBezTo>
                <a:pt x="263664" y="129850"/>
                <a:pt x="291892" y="128836"/>
                <a:pt x="193049" y="178257"/>
              </a:cubicBezTo>
              <a:cubicBezTo>
                <a:pt x="181075" y="184244"/>
                <a:pt x="167649" y="186724"/>
                <a:pt x="154949" y="190957"/>
              </a:cubicBezTo>
              <a:cubicBezTo>
                <a:pt x="49330" y="349385"/>
                <a:pt x="148856" y="185616"/>
                <a:pt x="78749" y="343357"/>
              </a:cubicBezTo>
              <a:cubicBezTo>
                <a:pt x="72550" y="357305"/>
                <a:pt x="60762" y="368114"/>
                <a:pt x="53349" y="381457"/>
              </a:cubicBezTo>
              <a:cubicBezTo>
                <a:pt x="39558" y="406281"/>
                <a:pt x="27949" y="432257"/>
                <a:pt x="15249" y="457657"/>
              </a:cubicBezTo>
              <a:cubicBezTo>
                <a:pt x="-1221" y="540006"/>
                <a:pt x="-8614" y="544752"/>
                <a:pt x="15249" y="648157"/>
              </a:cubicBezTo>
              <a:cubicBezTo>
                <a:pt x="21875" y="676870"/>
                <a:pt x="55190" y="699877"/>
                <a:pt x="78749" y="711657"/>
              </a:cubicBezTo>
              <a:cubicBezTo>
                <a:pt x="90723" y="717644"/>
                <a:pt x="104875" y="718370"/>
                <a:pt x="116849" y="724357"/>
              </a:cubicBezTo>
              <a:cubicBezTo>
                <a:pt x="130501" y="731183"/>
                <a:pt x="141001" y="743558"/>
                <a:pt x="154949" y="749757"/>
              </a:cubicBezTo>
              <a:cubicBezTo>
                <a:pt x="207683" y="773194"/>
                <a:pt x="240324" y="776992"/>
                <a:pt x="294649" y="787857"/>
              </a:cubicBezTo>
              <a:cubicBezTo>
                <a:pt x="356319" y="781690"/>
                <a:pt x="450281" y="779891"/>
                <a:pt x="510549" y="749757"/>
              </a:cubicBezTo>
              <a:cubicBezTo>
                <a:pt x="717619" y="646222"/>
                <a:pt x="482592" y="729443"/>
                <a:pt x="612149" y="686257"/>
              </a:cubicBezTo>
              <a:cubicBezTo>
                <a:pt x="616382" y="673557"/>
                <a:pt x="618862" y="660131"/>
                <a:pt x="624849" y="648157"/>
              </a:cubicBezTo>
              <a:cubicBezTo>
                <a:pt x="634826" y="628204"/>
                <a:pt x="678761" y="572680"/>
                <a:pt x="688349" y="559257"/>
              </a:cubicBezTo>
              <a:cubicBezTo>
                <a:pt x="697221" y="546837"/>
                <a:pt x="704877" y="533577"/>
                <a:pt x="713749" y="521157"/>
              </a:cubicBezTo>
              <a:cubicBezTo>
                <a:pt x="726052" y="503933"/>
                <a:pt x="740631" y="488306"/>
                <a:pt x="751849" y="470357"/>
              </a:cubicBezTo>
              <a:cubicBezTo>
                <a:pt x="782783" y="420863"/>
                <a:pt x="785476" y="390761"/>
                <a:pt x="802649" y="330657"/>
              </a:cubicBezTo>
              <a:cubicBezTo>
                <a:pt x="798416" y="279857"/>
                <a:pt x="796686" y="228786"/>
                <a:pt x="789949" y="178257"/>
              </a:cubicBezTo>
              <a:cubicBezTo>
                <a:pt x="788180" y="164987"/>
                <a:pt x="785030" y="151050"/>
                <a:pt x="777249" y="140157"/>
              </a:cubicBezTo>
              <a:cubicBezTo>
                <a:pt x="763330" y="120670"/>
                <a:pt x="740817" y="108515"/>
                <a:pt x="726449" y="89357"/>
              </a:cubicBezTo>
              <a:cubicBezTo>
                <a:pt x="715090" y="74211"/>
                <a:pt x="713169" y="53101"/>
                <a:pt x="701049" y="38557"/>
              </a:cubicBezTo>
              <a:cubicBezTo>
                <a:pt x="688749" y="23797"/>
                <a:pt x="645032" y="2139"/>
                <a:pt x="624849" y="457"/>
              </a:cubicBezTo>
              <a:cubicBezTo>
                <a:pt x="586881" y="-2707"/>
                <a:pt x="580399" y="11040"/>
                <a:pt x="535949" y="25857"/>
              </a:cubicBezTo>
              <a:close/>
            </a:path>
          </a:pathLst>
        </a:custGeom>
        <a:noFill/>
        <a:ln>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203200</xdr:colOff>
      <xdr:row>121</xdr:row>
      <xdr:rowOff>0</xdr:rowOff>
    </xdr:from>
    <xdr:to>
      <xdr:col>13</xdr:col>
      <xdr:colOff>228600</xdr:colOff>
      <xdr:row>128</xdr:row>
      <xdr:rowOff>38100</xdr:rowOff>
    </xdr:to>
    <xdr:sp macro="" textlink="">
      <xdr:nvSpPr>
        <xdr:cNvPr id="62" name="TextBox 61"/>
        <xdr:cNvSpPr txBox="1"/>
      </xdr:nvSpPr>
      <xdr:spPr>
        <a:xfrm>
          <a:off x="7899400" y="28016200"/>
          <a:ext cx="33274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i="1"/>
            <a:t>Figure 1</a:t>
          </a:r>
        </a:p>
        <a:p>
          <a:pPr algn="l"/>
          <a:r>
            <a:rPr lang="en-US" sz="1400" i="0"/>
            <a:t>Display outranking</a:t>
          </a:r>
          <a:r>
            <a:rPr lang="en-US" sz="1400" i="0" baseline="0"/>
            <a:t> relationships and identify the Kernel that contains all nodes that have no entering arrays amongst the set S.</a:t>
          </a:r>
          <a:endParaRPr lang="en-US" sz="120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12700</xdr:rowOff>
    </xdr:from>
    <xdr:to>
      <xdr:col>9</xdr:col>
      <xdr:colOff>444500</xdr:colOff>
      <xdr:row>5</xdr:row>
      <xdr:rowOff>177800</xdr:rowOff>
    </xdr:to>
    <xdr:sp macro="" textlink="">
      <xdr:nvSpPr>
        <xdr:cNvPr id="2" name="TextBox 1"/>
        <xdr:cNvSpPr txBox="1"/>
      </xdr:nvSpPr>
      <xdr:spPr>
        <a:xfrm>
          <a:off x="825500" y="215900"/>
          <a:ext cx="6223000" cy="977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Georgia" charset="0"/>
              <a:ea typeface="Georgia" charset="0"/>
              <a:cs typeface="Georgia" charset="0"/>
            </a:rPr>
            <a:t>Blake Conrad</a:t>
          </a:r>
        </a:p>
        <a:p>
          <a:pPr algn="ctr"/>
          <a:r>
            <a:rPr lang="en-US" sz="1600">
              <a:latin typeface="Georgia" charset="0"/>
              <a:ea typeface="Georgia" charset="0"/>
              <a:cs typeface="Georgia" charset="0"/>
            </a:rPr>
            <a:t>HW2 Problem 2</a:t>
          </a:r>
        </a:p>
      </xdr:txBody>
    </xdr:sp>
    <xdr:clientData/>
  </xdr:twoCellAnchor>
  <xdr:twoCellAnchor>
    <xdr:from>
      <xdr:col>1</xdr:col>
      <xdr:colOff>25400</xdr:colOff>
      <xdr:row>7</xdr:row>
      <xdr:rowOff>0</xdr:rowOff>
    </xdr:from>
    <xdr:to>
      <xdr:col>9</xdr:col>
      <xdr:colOff>812800</xdr:colOff>
      <xdr:row>16</xdr:row>
      <xdr:rowOff>152400</xdr:rowOff>
    </xdr:to>
    <xdr:sp macro="" textlink="">
      <xdr:nvSpPr>
        <xdr:cNvPr id="3" name="TextBox 2"/>
        <xdr:cNvSpPr txBox="1"/>
      </xdr:nvSpPr>
      <xdr:spPr>
        <a:xfrm>
          <a:off x="850900" y="1422400"/>
          <a:ext cx="6565900" cy="1981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US" sz="1600">
              <a:latin typeface="Georgia" charset="0"/>
              <a:ea typeface="Georgia" charset="0"/>
              <a:cs typeface="Georgia" charset="0"/>
            </a:rPr>
            <a:t>2. </a:t>
          </a:r>
          <a:r>
            <a:rPr lang="en-US" sz="1600">
              <a:solidFill>
                <a:schemeClr val="dk1"/>
              </a:solidFill>
              <a:effectLst/>
              <a:latin typeface="Georgia" charset="0"/>
              <a:ea typeface="Georgia" charset="0"/>
              <a:cs typeface="Georgia" charset="0"/>
            </a:rPr>
            <a:t>(15 points) Use the PROMETHEE method and the below information to </a:t>
          </a:r>
          <a:r>
            <a:rPr lang="en-US" sz="1600" b="1">
              <a:solidFill>
                <a:schemeClr val="dk1"/>
              </a:solidFill>
              <a:effectLst/>
              <a:latin typeface="Georgia" charset="0"/>
              <a:ea typeface="Georgia" charset="0"/>
              <a:cs typeface="Georgia" charset="0"/>
            </a:rPr>
            <a:t>compute the complete order ranking</a:t>
          </a:r>
          <a:r>
            <a:rPr lang="en-US" sz="1600">
              <a:solidFill>
                <a:schemeClr val="dk1"/>
              </a:solidFill>
              <a:effectLst/>
              <a:latin typeface="Georgia" charset="0"/>
              <a:ea typeface="Georgia" charset="0"/>
              <a:cs typeface="Georgia" charset="0"/>
            </a:rPr>
            <a:t> of the following alternatives including the positive, negative and total net flows. </a:t>
          </a:r>
        </a:p>
        <a:p>
          <a:endParaRPr lang="en-US" sz="1100"/>
        </a:p>
      </xdr:txBody>
    </xdr:sp>
    <xdr:clientData/>
  </xdr:twoCellAnchor>
  <xdr:twoCellAnchor>
    <xdr:from>
      <xdr:col>5</xdr:col>
      <xdr:colOff>269875</xdr:colOff>
      <xdr:row>76</xdr:row>
      <xdr:rowOff>190500</xdr:rowOff>
    </xdr:from>
    <xdr:to>
      <xdr:col>12</xdr:col>
      <xdr:colOff>396875</xdr:colOff>
      <xdr:row>95</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222250</xdr:colOff>
      <xdr:row>97</xdr:row>
      <xdr:rowOff>0</xdr:rowOff>
    </xdr:from>
    <xdr:to>
      <xdr:col>10</xdr:col>
      <xdr:colOff>193675</xdr:colOff>
      <xdr:row>110</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206375</xdr:colOff>
      <xdr:row>58</xdr:row>
      <xdr:rowOff>112713</xdr:rowOff>
    </xdr:from>
    <xdr:to>
      <xdr:col>13</xdr:col>
      <xdr:colOff>682625</xdr:colOff>
      <xdr:row>75</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127000</xdr:colOff>
      <xdr:row>77</xdr:row>
      <xdr:rowOff>158751</xdr:rowOff>
    </xdr:from>
    <xdr:to>
      <xdr:col>20</xdr:col>
      <xdr:colOff>698500</xdr:colOff>
      <xdr:row>94</xdr:row>
      <xdr:rowOff>69274</xdr:rowOff>
    </xdr:to>
    <xdr:sp macro="" textlink="">
      <xdr:nvSpPr>
        <xdr:cNvPr id="7" name="TextBox 6"/>
        <xdr:cNvSpPr txBox="1"/>
      </xdr:nvSpPr>
      <xdr:spPr>
        <a:xfrm>
          <a:off x="13600545" y="16195387"/>
          <a:ext cx="7360228" cy="3443432"/>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Order of ranking:</a:t>
          </a:r>
        </a:p>
        <a:p>
          <a:endParaRPr lang="en-US" sz="1100"/>
        </a:p>
        <a:p>
          <a:r>
            <a:rPr lang="en-US" sz="1100"/>
            <a:t>Rationale:</a:t>
          </a:r>
        </a:p>
        <a:p>
          <a:pPr marL="0" marR="0" lvl="1" indent="0" defTabSz="914400" eaLnBrk="1" fontAlgn="auto" latinLnBrk="0" hangingPunct="1">
            <a:lnSpc>
              <a:spcPct val="100000"/>
            </a:lnSpc>
            <a:spcBef>
              <a:spcPts val="0"/>
            </a:spcBef>
            <a:spcAft>
              <a:spcPts val="0"/>
            </a:spcAft>
            <a:buClrTx/>
            <a:buSzTx/>
            <a:buFontTx/>
            <a:buNone/>
            <a:tabLst/>
            <a:defRPr/>
          </a:pPr>
          <a:r>
            <a:rPr lang="en-US" dirty="0" smtClean="0"/>
            <a:t>- The positive outranking flow expresses how an alterative a is outranking all of the others.</a:t>
          </a:r>
        </a:p>
        <a:p>
          <a:pPr marL="0" marR="0" lvl="1" indent="0" defTabSz="914400" eaLnBrk="1" fontAlgn="auto" latinLnBrk="0" hangingPunct="1">
            <a:lnSpc>
              <a:spcPct val="100000"/>
            </a:lnSpc>
            <a:spcBef>
              <a:spcPts val="0"/>
            </a:spcBef>
            <a:spcAft>
              <a:spcPts val="0"/>
            </a:spcAft>
            <a:buClrTx/>
            <a:buSzTx/>
            <a:buFontTx/>
            <a:buNone/>
            <a:tabLst/>
            <a:defRPr/>
          </a:pPr>
          <a:r>
            <a:rPr lang="en-US" baseline="0" dirty="0" smtClean="0"/>
            <a:t>    - The higher value is better</a:t>
          </a:r>
        </a:p>
        <a:p>
          <a:pPr marL="0" marR="0" lvl="1" indent="0" defTabSz="914400" eaLnBrk="1" fontAlgn="auto" latinLnBrk="0" hangingPunct="1">
            <a:lnSpc>
              <a:spcPct val="100000"/>
            </a:lnSpc>
            <a:spcBef>
              <a:spcPts val="0"/>
            </a:spcBef>
            <a:spcAft>
              <a:spcPts val="0"/>
            </a:spcAft>
            <a:buClrTx/>
            <a:buSzTx/>
            <a:buFontTx/>
            <a:buNone/>
            <a:tabLst/>
            <a:defRPr/>
          </a:pPr>
          <a:r>
            <a:rPr lang="en-US" baseline="0" dirty="0" smtClean="0"/>
            <a:t>- The negative outranking flow expresses how an alternative a is outranked by all the others.</a:t>
          </a:r>
        </a:p>
        <a:p>
          <a:pPr marL="0" marR="0" lvl="1" indent="0" defTabSz="914400" eaLnBrk="1" fontAlgn="auto" latinLnBrk="0" hangingPunct="1">
            <a:lnSpc>
              <a:spcPct val="100000"/>
            </a:lnSpc>
            <a:spcBef>
              <a:spcPts val="0"/>
            </a:spcBef>
            <a:spcAft>
              <a:spcPts val="0"/>
            </a:spcAft>
            <a:buClrTx/>
            <a:buSzTx/>
            <a:buFontTx/>
            <a:buNone/>
            <a:tabLst/>
            <a:defRPr/>
          </a:pPr>
          <a:r>
            <a:rPr lang="en-US" baseline="0" dirty="0" smtClean="0"/>
            <a:t>    - The lower value is better</a:t>
          </a:r>
          <a:endParaRPr lang="en-US" dirty="0" smtClean="0"/>
        </a:p>
        <a:p>
          <a:r>
            <a:rPr lang="en-US" sz="1100"/>
            <a:t>We use positive and negative net flows to determine the final rankings as follows:</a:t>
          </a:r>
        </a:p>
        <a:p>
          <a:endParaRPr lang="en-US" sz="1100"/>
        </a:p>
        <a:p>
          <a:r>
            <a:rPr lang="en-US" sz="1600" b="1" i="0" u="none" strike="noStrike">
              <a:solidFill>
                <a:schemeClr val="dk1"/>
              </a:solidFill>
              <a:effectLst/>
              <a:latin typeface="+mn-lt"/>
              <a:ea typeface="+mn-ea"/>
              <a:cs typeface="+mn-cs"/>
            </a:rPr>
            <a:t>1. Mediterranean</a:t>
          </a:r>
          <a:r>
            <a:rPr lang="en-US" sz="1600" b="1"/>
            <a:t> </a:t>
          </a:r>
        </a:p>
        <a:p>
          <a:r>
            <a:rPr lang="en-US" sz="1600" b="1" i="0" u="none" strike="noStrike">
              <a:solidFill>
                <a:schemeClr val="dk1"/>
              </a:solidFill>
              <a:effectLst/>
              <a:latin typeface="+mn-lt"/>
              <a:ea typeface="+mn-ea"/>
              <a:cs typeface="+mn-cs"/>
            </a:rPr>
            <a:t>2. Eastern Caribbean</a:t>
          </a:r>
          <a:r>
            <a:rPr lang="en-US" sz="1600" b="1"/>
            <a:t>  </a:t>
          </a:r>
        </a:p>
        <a:p>
          <a:r>
            <a:rPr lang="en-US" sz="1600" b="1" i="0" u="none" strike="noStrike">
              <a:solidFill>
                <a:schemeClr val="dk1"/>
              </a:solidFill>
              <a:effectLst/>
              <a:latin typeface="+mn-lt"/>
              <a:ea typeface="+mn-ea"/>
              <a:cs typeface="+mn-cs"/>
            </a:rPr>
            <a:t>3. Alaskan</a:t>
          </a:r>
          <a:r>
            <a:rPr lang="en-US" sz="1600" b="1"/>
            <a:t> </a:t>
          </a:r>
        </a:p>
        <a:p>
          <a:r>
            <a:rPr lang="en-US" sz="1600" b="1" i="0" u="none" strike="noStrike">
              <a:solidFill>
                <a:schemeClr val="dk1"/>
              </a:solidFill>
              <a:effectLst/>
              <a:latin typeface="+mn-lt"/>
              <a:ea typeface="+mn-ea"/>
              <a:cs typeface="+mn-cs"/>
            </a:rPr>
            <a:t>4. Western Caribbean</a:t>
          </a:r>
          <a:r>
            <a:rPr lang="en-US" sz="1600" b="1"/>
            <a:t> </a:t>
          </a:r>
        </a:p>
        <a:p>
          <a:endParaRPr lang="en-US" sz="1600"/>
        </a:p>
      </xdr:txBody>
    </xdr:sp>
    <xdr:clientData/>
  </xdr:twoCellAnchor>
  <xdr:twoCellAnchor>
    <xdr:from>
      <xdr:col>14</xdr:col>
      <xdr:colOff>0</xdr:colOff>
      <xdr:row>58</xdr:row>
      <xdr:rowOff>0</xdr:rowOff>
    </xdr:from>
    <xdr:to>
      <xdr:col>21</xdr:col>
      <xdr:colOff>372340</xdr:colOff>
      <xdr:row>75</xdr:row>
      <xdr:rowOff>30162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768927</xdr:colOff>
      <xdr:row>114</xdr:row>
      <xdr:rowOff>23091</xdr:rowOff>
    </xdr:from>
    <xdr:to>
      <xdr:col>2</xdr:col>
      <xdr:colOff>768927</xdr:colOff>
      <xdr:row>115</xdr:row>
      <xdr:rowOff>184728</xdr:rowOff>
    </xdr:to>
    <xdr:cxnSp macro="">
      <xdr:nvCxnSpPr>
        <xdr:cNvPr id="10" name="Straight Arrow Connector 9"/>
        <xdr:cNvCxnSpPr/>
      </xdr:nvCxnSpPr>
      <xdr:spPr>
        <a:xfrm flipH="1">
          <a:off x="2824018" y="26242818"/>
          <a:ext cx="0" cy="36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768927</xdr:colOff>
      <xdr:row>118</xdr:row>
      <xdr:rowOff>36946</xdr:rowOff>
    </xdr:from>
    <xdr:to>
      <xdr:col>2</xdr:col>
      <xdr:colOff>768927</xdr:colOff>
      <xdr:row>119</xdr:row>
      <xdr:rowOff>198583</xdr:rowOff>
    </xdr:to>
    <xdr:cxnSp macro="">
      <xdr:nvCxnSpPr>
        <xdr:cNvPr id="11" name="Straight Arrow Connector 10"/>
        <xdr:cNvCxnSpPr/>
      </xdr:nvCxnSpPr>
      <xdr:spPr>
        <a:xfrm flipH="1">
          <a:off x="2824018" y="27087946"/>
          <a:ext cx="0" cy="36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768927</xdr:colOff>
      <xdr:row>122</xdr:row>
      <xdr:rowOff>16164</xdr:rowOff>
    </xdr:from>
    <xdr:to>
      <xdr:col>2</xdr:col>
      <xdr:colOff>768927</xdr:colOff>
      <xdr:row>123</xdr:row>
      <xdr:rowOff>177801</xdr:rowOff>
    </xdr:to>
    <xdr:cxnSp macro="">
      <xdr:nvCxnSpPr>
        <xdr:cNvPr id="12" name="Straight Arrow Connector 11"/>
        <xdr:cNvCxnSpPr/>
      </xdr:nvCxnSpPr>
      <xdr:spPr>
        <a:xfrm flipH="1">
          <a:off x="2824018" y="27898437"/>
          <a:ext cx="0" cy="36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1</xdr:row>
      <xdr:rowOff>25400</xdr:rowOff>
    </xdr:from>
    <xdr:to>
      <xdr:col>8</xdr:col>
      <xdr:colOff>482600</xdr:colOff>
      <xdr:row>5</xdr:row>
      <xdr:rowOff>190500</xdr:rowOff>
    </xdr:to>
    <xdr:sp macro="" textlink="">
      <xdr:nvSpPr>
        <xdr:cNvPr id="2" name="TextBox 1"/>
        <xdr:cNvSpPr txBox="1"/>
      </xdr:nvSpPr>
      <xdr:spPr>
        <a:xfrm>
          <a:off x="863600" y="228600"/>
          <a:ext cx="6223000" cy="977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Georgia" charset="0"/>
              <a:ea typeface="Georgia" charset="0"/>
              <a:cs typeface="Georgia" charset="0"/>
            </a:rPr>
            <a:t>Blake Conrad</a:t>
          </a:r>
        </a:p>
        <a:p>
          <a:pPr algn="ctr"/>
          <a:r>
            <a:rPr lang="en-US" sz="1600">
              <a:latin typeface="Georgia" charset="0"/>
              <a:ea typeface="Georgia" charset="0"/>
              <a:cs typeface="Georgia" charset="0"/>
            </a:rPr>
            <a:t>HW2 Problem 3</a:t>
          </a:r>
        </a:p>
      </xdr:txBody>
    </xdr:sp>
    <xdr:clientData/>
  </xdr:twoCellAnchor>
  <xdr:twoCellAnchor>
    <xdr:from>
      <xdr:col>1</xdr:col>
      <xdr:colOff>0</xdr:colOff>
      <xdr:row>7</xdr:row>
      <xdr:rowOff>25400</xdr:rowOff>
    </xdr:from>
    <xdr:to>
      <xdr:col>8</xdr:col>
      <xdr:colOff>787400</xdr:colOff>
      <xdr:row>16</xdr:row>
      <xdr:rowOff>177800</xdr:rowOff>
    </xdr:to>
    <xdr:sp macro="" textlink="">
      <xdr:nvSpPr>
        <xdr:cNvPr id="3" name="TextBox 2"/>
        <xdr:cNvSpPr txBox="1"/>
      </xdr:nvSpPr>
      <xdr:spPr>
        <a:xfrm>
          <a:off x="825500" y="1447800"/>
          <a:ext cx="6565900" cy="1981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US" sz="1600">
              <a:latin typeface="Georgia" charset="0"/>
              <a:ea typeface="Georgia" charset="0"/>
              <a:cs typeface="Georgia" charset="0"/>
            </a:rPr>
            <a:t>3. </a:t>
          </a:r>
          <a:r>
            <a:rPr lang="en-US" sz="1600">
              <a:solidFill>
                <a:schemeClr val="dk1"/>
              </a:solidFill>
              <a:effectLst/>
              <a:latin typeface="Georgia" charset="0"/>
              <a:ea typeface="Georgia" charset="0"/>
              <a:cs typeface="Georgia" charset="0"/>
            </a:rPr>
            <a:t>(15 points) Use the decision matrix data from problem 2 above and </a:t>
          </a:r>
          <a:r>
            <a:rPr lang="en-US" sz="1600" b="0">
              <a:solidFill>
                <a:schemeClr val="dk1"/>
              </a:solidFill>
              <a:effectLst/>
              <a:latin typeface="Georgia" charset="0"/>
              <a:ea typeface="Georgia" charset="0"/>
              <a:cs typeface="Georgia" charset="0"/>
            </a:rPr>
            <a:t>apply the </a:t>
          </a:r>
          <a:r>
            <a:rPr lang="en-US" sz="1600" b="1">
              <a:solidFill>
                <a:schemeClr val="dk1"/>
              </a:solidFill>
              <a:effectLst/>
              <a:latin typeface="Georgia" charset="0"/>
              <a:ea typeface="Georgia" charset="0"/>
              <a:cs typeface="Georgia" charset="0"/>
            </a:rPr>
            <a:t>Median Ranking Method</a:t>
          </a:r>
          <a:r>
            <a:rPr lang="en-US" sz="1600">
              <a:solidFill>
                <a:schemeClr val="dk1"/>
              </a:solidFill>
              <a:effectLst/>
              <a:latin typeface="Georgia" charset="0"/>
              <a:ea typeface="Georgia" charset="0"/>
              <a:cs typeface="Georgia" charset="0"/>
            </a:rPr>
            <a:t>.  </a:t>
          </a:r>
          <a:r>
            <a:rPr lang="en-US" sz="1600" b="1">
              <a:solidFill>
                <a:schemeClr val="dk1"/>
              </a:solidFill>
              <a:effectLst/>
              <a:latin typeface="Georgia" charset="0"/>
              <a:ea typeface="Georgia" charset="0"/>
              <a:cs typeface="Georgia" charset="0"/>
            </a:rPr>
            <a:t>Compare the results to the ranking generated in question 2</a:t>
          </a:r>
          <a:r>
            <a:rPr lang="en-US" sz="1600">
              <a:solidFill>
                <a:schemeClr val="dk1"/>
              </a:solidFill>
              <a:effectLst/>
              <a:latin typeface="Georgia" charset="0"/>
              <a:ea typeface="Georgia" charset="0"/>
              <a:cs typeface="Georgia" charset="0"/>
            </a:rPr>
            <a:t>. </a:t>
          </a:r>
        </a:p>
        <a:p>
          <a:endParaRPr lang="en-US" sz="1100"/>
        </a:p>
        <a:p>
          <a:endParaRPr lang="en-US" sz="1400"/>
        </a:p>
      </xdr:txBody>
    </xdr:sp>
    <xdr:clientData/>
  </xdr:twoCellAnchor>
  <xdr:twoCellAnchor>
    <xdr:from>
      <xdr:col>7</xdr:col>
      <xdr:colOff>755650</xdr:colOff>
      <xdr:row>36</xdr:row>
      <xdr:rowOff>0</xdr:rowOff>
    </xdr:from>
    <xdr:to>
      <xdr:col>13</xdr:col>
      <xdr:colOff>603250</xdr:colOff>
      <xdr:row>43</xdr:row>
      <xdr:rowOff>101600</xdr:rowOff>
    </xdr:to>
    <xdr:sp macro="" textlink="">
      <xdr:nvSpPr>
        <xdr:cNvPr id="4" name="TextBox 3"/>
        <xdr:cNvSpPr txBox="1"/>
      </xdr:nvSpPr>
      <xdr:spPr>
        <a:xfrm>
          <a:off x="7512050" y="7366000"/>
          <a:ext cx="6477000" cy="15494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 step 1</a:t>
          </a:r>
          <a:r>
            <a:rPr lang="en-US" sz="1600"/>
            <a:t>, we determine each of the alternatives distances to the number 1, 2,</a:t>
          </a:r>
          <a:r>
            <a:rPr lang="en-US" sz="1600" baseline="0"/>
            <a:t> 3, and 4, these will determine the new attributes 1st, 2nd, 3rd, and 4th (I.e., our ranking attributes). We will also keep track of the minimum of each alternative accross each attribute to distinguish who is the best.</a:t>
          </a:r>
          <a:endParaRPr lang="en-US" sz="1600"/>
        </a:p>
      </xdr:txBody>
    </xdr:sp>
    <xdr:clientData/>
  </xdr:twoCellAnchor>
  <xdr:twoCellAnchor>
    <xdr:from>
      <xdr:col>7</xdr:col>
      <xdr:colOff>755650</xdr:colOff>
      <xdr:row>44</xdr:row>
      <xdr:rowOff>76200</xdr:rowOff>
    </xdr:from>
    <xdr:to>
      <xdr:col>13</xdr:col>
      <xdr:colOff>603250</xdr:colOff>
      <xdr:row>51</xdr:row>
      <xdr:rowOff>177800</xdr:rowOff>
    </xdr:to>
    <xdr:sp macro="" textlink="">
      <xdr:nvSpPr>
        <xdr:cNvPr id="5" name="TextBox 4"/>
        <xdr:cNvSpPr txBox="1"/>
      </xdr:nvSpPr>
      <xdr:spPr>
        <a:xfrm>
          <a:off x="7512050" y="9093200"/>
          <a:ext cx="6477000" cy="15494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 step 2</a:t>
          </a:r>
          <a:r>
            <a:rPr lang="en-US" sz="1600"/>
            <a:t>, we look</a:t>
          </a:r>
          <a:r>
            <a:rPr lang="en-US" sz="1600" baseline="0"/>
            <a:t> at the distances between each alterantive accross each attribute with the highest ranked attribute. So we can see the smallest distances is the best, especially 0, because it was the highest ranked attribute.</a:t>
          </a:r>
          <a:endParaRPr lang="en-US" sz="1600"/>
        </a:p>
      </xdr:txBody>
    </xdr:sp>
    <xdr:clientData/>
  </xdr:twoCellAnchor>
  <xdr:twoCellAnchor>
    <xdr:from>
      <xdr:col>7</xdr:col>
      <xdr:colOff>1143000</xdr:colOff>
      <xdr:row>53</xdr:row>
      <xdr:rowOff>0</xdr:rowOff>
    </xdr:from>
    <xdr:to>
      <xdr:col>13</xdr:col>
      <xdr:colOff>215900</xdr:colOff>
      <xdr:row>60</xdr:row>
      <xdr:rowOff>114300</xdr:rowOff>
    </xdr:to>
    <xdr:sp macro="" textlink="">
      <xdr:nvSpPr>
        <xdr:cNvPr id="6" name="TextBox 5"/>
        <xdr:cNvSpPr txBox="1"/>
      </xdr:nvSpPr>
      <xdr:spPr>
        <a:xfrm>
          <a:off x="7899400" y="10883900"/>
          <a:ext cx="5702300" cy="15621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Step 2 </a:t>
          </a:r>
          <a:r>
            <a:rPr lang="en-US" sz="1600"/>
            <a:t>continues by taking distances between</a:t>
          </a:r>
          <a:r>
            <a:rPr lang="en-US" sz="1600" baseline="0"/>
            <a:t> an attribute accros all alternatives with the highest ranked alterantive for the given attribute. Again, this is a competition between attribute intra-attribute, so the smaller the distances the higher the rank.</a:t>
          </a:r>
          <a:endParaRPr lang="en-US" sz="1600"/>
        </a:p>
      </xdr:txBody>
    </xdr:sp>
    <xdr:clientData/>
  </xdr:twoCellAnchor>
  <xdr:twoCellAnchor>
    <xdr:from>
      <xdr:col>7</xdr:col>
      <xdr:colOff>1143000</xdr:colOff>
      <xdr:row>61</xdr:row>
      <xdr:rowOff>12700</xdr:rowOff>
    </xdr:from>
    <xdr:to>
      <xdr:col>13</xdr:col>
      <xdr:colOff>215900</xdr:colOff>
      <xdr:row>68</xdr:row>
      <xdr:rowOff>25400</xdr:rowOff>
    </xdr:to>
    <xdr:sp macro="" textlink="">
      <xdr:nvSpPr>
        <xdr:cNvPr id="7" name="TextBox 6"/>
        <xdr:cNvSpPr txBox="1"/>
      </xdr:nvSpPr>
      <xdr:spPr>
        <a:xfrm>
          <a:off x="7899400" y="12560300"/>
          <a:ext cx="5702300" cy="16891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Step</a:t>
          </a:r>
          <a:r>
            <a:rPr lang="en-US" sz="1600" b="1" baseline="0"/>
            <a:t> 3-5 repeated</a:t>
          </a:r>
          <a:r>
            <a:rPr lang="en-US" sz="1600" baseline="0"/>
            <a:t>. S</a:t>
          </a:r>
          <a:r>
            <a:rPr lang="en-US" sz="1600"/>
            <a:t>ince we didn't have any rows that did not contain a 0, we continued from</a:t>
          </a:r>
          <a:r>
            <a:rPr lang="en-US" sz="1600" baseline="0"/>
            <a:t> step 3 to 5, and were able to repeat the process until final rankings were achieved. </a:t>
          </a:r>
          <a:endParaRPr lang="en-US" sz="1600"/>
        </a:p>
      </xdr:txBody>
    </xdr:sp>
    <xdr:clientData/>
  </xdr:twoCellAnchor>
  <xdr:twoCellAnchor>
    <xdr:from>
      <xdr:col>1</xdr:col>
      <xdr:colOff>38100</xdr:colOff>
      <xdr:row>73</xdr:row>
      <xdr:rowOff>127000</xdr:rowOff>
    </xdr:from>
    <xdr:to>
      <xdr:col>6</xdr:col>
      <xdr:colOff>1016000</xdr:colOff>
      <xdr:row>81</xdr:row>
      <xdr:rowOff>165100</xdr:rowOff>
    </xdr:to>
    <xdr:sp macro="" textlink="">
      <xdr:nvSpPr>
        <xdr:cNvPr id="8" name="TextBox 7"/>
        <xdr:cNvSpPr txBox="1"/>
      </xdr:nvSpPr>
      <xdr:spPr>
        <a:xfrm>
          <a:off x="876300" y="15367000"/>
          <a:ext cx="6477000" cy="16637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 conclusion</a:t>
          </a:r>
          <a:r>
            <a:rPr lang="en-US" sz="1600"/>
            <a:t>, both PROMETHEE</a:t>
          </a:r>
          <a:r>
            <a:rPr lang="en-US" sz="1600" baseline="0"/>
            <a:t> and Median Ranking resulted in the same final ranking outcomes. This is very interesting because they take wildly diverse approaches, with the same aim, yet accomplish the same result. This is a prime example of how applying different methods can be useful to double check whether one method is making sense. </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1</xdr:row>
      <xdr:rowOff>38100</xdr:rowOff>
    </xdr:from>
    <xdr:to>
      <xdr:col>6</xdr:col>
      <xdr:colOff>12700</xdr:colOff>
      <xdr:row>5</xdr:row>
      <xdr:rowOff>114300</xdr:rowOff>
    </xdr:to>
    <xdr:sp macro="" textlink="">
      <xdr:nvSpPr>
        <xdr:cNvPr id="2" name="TextBox 1"/>
        <xdr:cNvSpPr txBox="1"/>
      </xdr:nvSpPr>
      <xdr:spPr>
        <a:xfrm>
          <a:off x="850900" y="241300"/>
          <a:ext cx="4114800" cy="889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See attached</a:t>
          </a:r>
          <a:r>
            <a:rPr lang="en-US" sz="2000" baseline="0"/>
            <a:t> word document.</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S120"/>
  <sheetViews>
    <sheetView topLeftCell="A97" workbookViewId="0">
      <selection activeCell="O50" sqref="O50"/>
    </sheetView>
  </sheetViews>
  <sheetFormatPr baseColWidth="10" defaultColWidth="11" defaultRowHeight="16" x14ac:dyDescent="0.2"/>
  <cols>
    <col min="8" max="8" width="14.33203125" customWidth="1"/>
  </cols>
  <sheetData>
    <row r="19" spans="2:10" ht="30" x14ac:dyDescent="0.2">
      <c r="B19" s="4" t="s">
        <v>20</v>
      </c>
      <c r="C19" s="23" t="s">
        <v>1</v>
      </c>
      <c r="D19" s="23" t="s">
        <v>1</v>
      </c>
      <c r="E19" s="23" t="s">
        <v>2</v>
      </c>
      <c r="F19" s="23" t="s">
        <v>2</v>
      </c>
      <c r="G19" s="23" t="s">
        <v>2</v>
      </c>
      <c r="I19" s="3" t="s">
        <v>17</v>
      </c>
      <c r="J19" s="3" t="s">
        <v>18</v>
      </c>
    </row>
    <row r="20" spans="2:10" x14ac:dyDescent="0.2">
      <c r="B20" s="4"/>
      <c r="C20" s="2" t="s">
        <v>40</v>
      </c>
      <c r="D20" s="2" t="s">
        <v>41</v>
      </c>
      <c r="E20" s="2" t="s">
        <v>42</v>
      </c>
      <c r="F20" s="2" t="s">
        <v>43</v>
      </c>
      <c r="G20" s="2" t="s">
        <v>44</v>
      </c>
      <c r="I20" s="3"/>
      <c r="J20" s="3"/>
    </row>
    <row r="21" spans="2:10" x14ac:dyDescent="0.2">
      <c r="B21" s="4" t="s">
        <v>0</v>
      </c>
      <c r="C21" s="5">
        <v>0.3</v>
      </c>
      <c r="D21" s="5">
        <v>0.15</v>
      </c>
      <c r="E21" s="5">
        <v>0.15</v>
      </c>
      <c r="F21" s="5">
        <v>0.2</v>
      </c>
      <c r="G21" s="5">
        <v>0.2</v>
      </c>
      <c r="I21" s="6" t="s">
        <v>19</v>
      </c>
      <c r="J21" s="1">
        <v>1</v>
      </c>
    </row>
    <row r="22" spans="2:10" ht="45" x14ac:dyDescent="0.2">
      <c r="B22" s="4" t="s">
        <v>3</v>
      </c>
      <c r="C22" s="3" t="s">
        <v>4</v>
      </c>
      <c r="D22" s="3" t="s">
        <v>5</v>
      </c>
      <c r="E22" s="3" t="s">
        <v>6</v>
      </c>
      <c r="F22" s="3" t="s">
        <v>7</v>
      </c>
      <c r="G22" s="3" t="s">
        <v>8</v>
      </c>
      <c r="I22" s="6" t="s">
        <v>10</v>
      </c>
      <c r="J22" s="1">
        <v>3</v>
      </c>
    </row>
    <row r="23" spans="2:10" x14ac:dyDescent="0.2">
      <c r="B23" s="3" t="s">
        <v>9</v>
      </c>
      <c r="C23" s="6">
        <v>2000</v>
      </c>
      <c r="D23" s="6">
        <v>20</v>
      </c>
      <c r="E23" s="6" t="s">
        <v>10</v>
      </c>
      <c r="F23" s="6">
        <v>35</v>
      </c>
      <c r="G23" s="6" t="s">
        <v>11</v>
      </c>
      <c r="I23" s="6" t="s">
        <v>11</v>
      </c>
      <c r="J23" s="1">
        <v>5</v>
      </c>
    </row>
    <row r="24" spans="2:10" x14ac:dyDescent="0.2">
      <c r="B24" s="3" t="s">
        <v>12</v>
      </c>
      <c r="C24" s="6">
        <v>1500</v>
      </c>
      <c r="D24" s="6">
        <v>15</v>
      </c>
      <c r="E24" s="6" t="s">
        <v>13</v>
      </c>
      <c r="F24" s="6">
        <v>25</v>
      </c>
      <c r="G24" s="6" t="s">
        <v>13</v>
      </c>
      <c r="I24" s="6" t="s">
        <v>13</v>
      </c>
      <c r="J24" s="1">
        <v>7</v>
      </c>
    </row>
    <row r="25" spans="2:10" x14ac:dyDescent="0.2">
      <c r="B25" s="3" t="s">
        <v>14</v>
      </c>
      <c r="C25" s="6">
        <v>1675</v>
      </c>
      <c r="D25" s="6">
        <v>8</v>
      </c>
      <c r="E25" s="6" t="s">
        <v>15</v>
      </c>
      <c r="F25" s="6">
        <v>30</v>
      </c>
      <c r="G25" s="6" t="s">
        <v>15</v>
      </c>
      <c r="I25" s="6" t="s">
        <v>15</v>
      </c>
      <c r="J25" s="1">
        <v>9</v>
      </c>
    </row>
    <row r="26" spans="2:10" x14ac:dyDescent="0.2">
      <c r="B26" s="3" t="s">
        <v>16</v>
      </c>
      <c r="C26" s="6">
        <v>1900</v>
      </c>
      <c r="D26" s="6">
        <v>19</v>
      </c>
      <c r="E26" s="6" t="s">
        <v>11</v>
      </c>
      <c r="F26" s="6">
        <v>25</v>
      </c>
      <c r="G26" s="6" t="s">
        <v>11</v>
      </c>
    </row>
    <row r="28" spans="2:10" x14ac:dyDescent="0.2">
      <c r="B28" s="65" t="s">
        <v>45</v>
      </c>
      <c r="C28" s="65"/>
      <c r="D28" s="65"/>
      <c r="E28" s="65"/>
      <c r="F28" s="65"/>
      <c r="G28" s="65"/>
      <c r="H28" s="65"/>
    </row>
    <row r="29" spans="2:10" x14ac:dyDescent="0.2">
      <c r="B29" s="4" t="s">
        <v>20</v>
      </c>
      <c r="C29" s="23" t="s">
        <v>1</v>
      </c>
      <c r="D29" s="23" t="s">
        <v>1</v>
      </c>
      <c r="E29" s="23" t="s">
        <v>2</v>
      </c>
      <c r="F29" s="23" t="s">
        <v>2</v>
      </c>
      <c r="G29" s="23" t="s">
        <v>2</v>
      </c>
    </row>
    <row r="30" spans="2:10" x14ac:dyDescent="0.2">
      <c r="B30" s="4"/>
      <c r="C30" s="2" t="s">
        <v>40</v>
      </c>
      <c r="D30" s="2" t="s">
        <v>41</v>
      </c>
      <c r="E30" s="2" t="s">
        <v>42</v>
      </c>
      <c r="F30" s="2" t="s">
        <v>43</v>
      </c>
      <c r="G30" s="2" t="s">
        <v>44</v>
      </c>
    </row>
    <row r="31" spans="2:10" x14ac:dyDescent="0.2">
      <c r="B31" s="4" t="s">
        <v>0</v>
      </c>
      <c r="C31" s="5">
        <v>0.3</v>
      </c>
      <c r="D31" s="5">
        <v>0.15</v>
      </c>
      <c r="E31" s="5">
        <v>0.15</v>
      </c>
      <c r="F31" s="5">
        <v>0.2</v>
      </c>
      <c r="G31" s="5">
        <v>0.2</v>
      </c>
    </row>
    <row r="32" spans="2:10" ht="45" x14ac:dyDescent="0.2">
      <c r="B32" s="4" t="s">
        <v>3</v>
      </c>
      <c r="C32" s="3" t="s">
        <v>4</v>
      </c>
      <c r="D32" s="3" t="s">
        <v>5</v>
      </c>
      <c r="E32" s="3" t="s">
        <v>6</v>
      </c>
      <c r="F32" s="3" t="s">
        <v>7</v>
      </c>
      <c r="G32" s="3" t="s">
        <v>8</v>
      </c>
    </row>
    <row r="33" spans="2:19" x14ac:dyDescent="0.2">
      <c r="B33" s="3" t="s">
        <v>9</v>
      </c>
      <c r="C33" s="6">
        <v>2000</v>
      </c>
      <c r="D33" s="6">
        <v>20</v>
      </c>
      <c r="E33" s="6">
        <v>3</v>
      </c>
      <c r="F33" s="6">
        <v>35</v>
      </c>
      <c r="G33" s="6">
        <v>5</v>
      </c>
    </row>
    <row r="34" spans="2:19" x14ac:dyDescent="0.2">
      <c r="B34" s="3" t="s">
        <v>12</v>
      </c>
      <c r="C34" s="6">
        <v>1500</v>
      </c>
      <c r="D34" s="6">
        <v>15</v>
      </c>
      <c r="E34" s="6">
        <v>7</v>
      </c>
      <c r="F34" s="6">
        <v>25</v>
      </c>
      <c r="G34" s="6">
        <v>7</v>
      </c>
    </row>
    <row r="35" spans="2:19" x14ac:dyDescent="0.2">
      <c r="B35" s="3" t="s">
        <v>14</v>
      </c>
      <c r="C35" s="6">
        <v>1675</v>
      </c>
      <c r="D35" s="6">
        <v>8</v>
      </c>
      <c r="E35" s="6">
        <v>9</v>
      </c>
      <c r="F35" s="6">
        <v>30</v>
      </c>
      <c r="G35" s="6">
        <v>9</v>
      </c>
    </row>
    <row r="36" spans="2:19" x14ac:dyDescent="0.2">
      <c r="B36" s="3" t="s">
        <v>16</v>
      </c>
      <c r="C36" s="6">
        <v>1900</v>
      </c>
      <c r="D36" s="6">
        <v>19</v>
      </c>
      <c r="E36" s="6">
        <v>5</v>
      </c>
      <c r="F36" s="6">
        <v>25</v>
      </c>
      <c r="G36" s="6">
        <v>5</v>
      </c>
    </row>
    <row r="38" spans="2:19" x14ac:dyDescent="0.2">
      <c r="B38" s="65" t="s">
        <v>46</v>
      </c>
      <c r="C38" s="65"/>
      <c r="D38" s="65"/>
    </row>
    <row r="39" spans="2:19" x14ac:dyDescent="0.2">
      <c r="B39" s="4" t="s">
        <v>20</v>
      </c>
      <c r="C39" s="23" t="s">
        <v>1</v>
      </c>
      <c r="D39" s="23" t="s">
        <v>1</v>
      </c>
      <c r="E39" s="23" t="s">
        <v>2</v>
      </c>
      <c r="F39" s="23" t="s">
        <v>2</v>
      </c>
      <c r="G39" s="23" t="s">
        <v>2</v>
      </c>
    </row>
    <row r="40" spans="2:19" x14ac:dyDescent="0.2">
      <c r="B40" s="4"/>
      <c r="C40" s="2" t="s">
        <v>40</v>
      </c>
      <c r="D40" s="2" t="s">
        <v>41</v>
      </c>
      <c r="E40" s="2" t="s">
        <v>42</v>
      </c>
      <c r="F40" s="2" t="s">
        <v>43</v>
      </c>
      <c r="G40" s="2" t="s">
        <v>44</v>
      </c>
    </row>
    <row r="41" spans="2:19" x14ac:dyDescent="0.2">
      <c r="B41" s="4" t="s">
        <v>0</v>
      </c>
      <c r="C41" s="5">
        <v>0.3</v>
      </c>
      <c r="D41" s="5">
        <v>0.15</v>
      </c>
      <c r="E41" s="5">
        <v>0.15</v>
      </c>
      <c r="F41" s="5">
        <v>0.2</v>
      </c>
      <c r="G41" s="5">
        <v>0.2</v>
      </c>
    </row>
    <row r="42" spans="2:19" ht="45" x14ac:dyDescent="0.2">
      <c r="B42" s="4" t="s">
        <v>3</v>
      </c>
      <c r="C42" s="3" t="s">
        <v>4</v>
      </c>
      <c r="D42" s="3" t="s">
        <v>5</v>
      </c>
      <c r="E42" s="3" t="s">
        <v>6</v>
      </c>
      <c r="F42" s="3" t="s">
        <v>7</v>
      </c>
      <c r="G42" s="3" t="s">
        <v>8</v>
      </c>
      <c r="P42" s="62" t="s">
        <v>89</v>
      </c>
      <c r="Q42" s="62"/>
      <c r="R42" s="62"/>
      <c r="S42" s="62"/>
    </row>
    <row r="43" spans="2:19" x14ac:dyDescent="0.2">
      <c r="B43" s="3" t="s">
        <v>9</v>
      </c>
      <c r="C43" s="6">
        <f>C33/SQRT(SUMSQ(C$33:C$36))</f>
        <v>0.56197459493212343</v>
      </c>
      <c r="D43" s="6">
        <f t="shared" ref="D43:G43" si="0">D33/SQRT(SUMSQ(D$33:D$36))</f>
        <v>0.61721339984836765</v>
      </c>
      <c r="E43" s="6">
        <f t="shared" si="0"/>
        <v>0.23426064283290909</v>
      </c>
      <c r="F43" s="6">
        <f t="shared" si="0"/>
        <v>0.60246407607670927</v>
      </c>
      <c r="G43" s="6">
        <f t="shared" si="0"/>
        <v>0.37267799624996495</v>
      </c>
      <c r="P43" s="62"/>
      <c r="Q43" s="62"/>
      <c r="R43" s="62"/>
      <c r="S43" s="62"/>
    </row>
    <row r="44" spans="2:19" x14ac:dyDescent="0.2">
      <c r="B44" s="3" t="s">
        <v>12</v>
      </c>
      <c r="C44" s="6">
        <f t="shared" ref="C44:G46" si="1">C34/SQRT(SUMSQ(C$33:C$36))</f>
        <v>0.42148094619909254</v>
      </c>
      <c r="D44" s="6">
        <f t="shared" si="1"/>
        <v>0.46291004988627577</v>
      </c>
      <c r="E44" s="6">
        <f t="shared" si="1"/>
        <v>0.54660816661012124</v>
      </c>
      <c r="F44" s="6">
        <f t="shared" si="1"/>
        <v>0.43033148291193524</v>
      </c>
      <c r="G44" s="6">
        <f t="shared" si="1"/>
        <v>0.52174919474995085</v>
      </c>
    </row>
    <row r="45" spans="2:19" x14ac:dyDescent="0.2">
      <c r="B45" s="3" t="s">
        <v>14</v>
      </c>
      <c r="C45" s="6">
        <f t="shared" si="1"/>
        <v>0.4706537232556533</v>
      </c>
      <c r="D45" s="6">
        <f t="shared" si="1"/>
        <v>0.24688535993934707</v>
      </c>
      <c r="E45" s="6">
        <f t="shared" si="1"/>
        <v>0.70278192849872734</v>
      </c>
      <c r="F45" s="6">
        <f t="shared" si="1"/>
        <v>0.51639777949432231</v>
      </c>
      <c r="G45" s="6">
        <f t="shared" si="1"/>
        <v>0.67082039324993692</v>
      </c>
    </row>
    <row r="46" spans="2:19" x14ac:dyDescent="0.2">
      <c r="B46" s="3" t="s">
        <v>16</v>
      </c>
      <c r="C46" s="6">
        <f t="shared" si="1"/>
        <v>0.53387586518551722</v>
      </c>
      <c r="D46" s="6">
        <f t="shared" si="1"/>
        <v>0.58635272985594933</v>
      </c>
      <c r="E46" s="6">
        <f t="shared" si="1"/>
        <v>0.39043440472151519</v>
      </c>
      <c r="F46" s="6">
        <f t="shared" si="1"/>
        <v>0.43033148291193524</v>
      </c>
      <c r="G46" s="6">
        <f t="shared" si="1"/>
        <v>0.37267799624996495</v>
      </c>
    </row>
    <row r="48" spans="2:19" x14ac:dyDescent="0.2">
      <c r="B48" s="65" t="s">
        <v>47</v>
      </c>
      <c r="C48" s="65"/>
      <c r="D48" s="65"/>
      <c r="E48" s="65"/>
    </row>
    <row r="49" spans="2:13" x14ac:dyDescent="0.2">
      <c r="B49" s="4" t="s">
        <v>20</v>
      </c>
      <c r="C49" s="23" t="s">
        <v>1</v>
      </c>
      <c r="D49" s="23" t="s">
        <v>1</v>
      </c>
      <c r="E49" s="23" t="s">
        <v>2</v>
      </c>
      <c r="F49" s="23" t="s">
        <v>2</v>
      </c>
      <c r="G49" s="23" t="s">
        <v>2</v>
      </c>
    </row>
    <row r="50" spans="2:13" x14ac:dyDescent="0.2">
      <c r="B50" s="4"/>
      <c r="C50" s="2" t="s">
        <v>40</v>
      </c>
      <c r="D50" s="2" t="s">
        <v>41</v>
      </c>
      <c r="E50" s="2" t="s">
        <v>42</v>
      </c>
      <c r="F50" s="2" t="s">
        <v>43</v>
      </c>
      <c r="G50" s="2" t="s">
        <v>44</v>
      </c>
    </row>
    <row r="51" spans="2:13" x14ac:dyDescent="0.2">
      <c r="B51" s="4" t="s">
        <v>0</v>
      </c>
      <c r="C51" s="5">
        <v>0.3</v>
      </c>
      <c r="D51" s="5">
        <v>0.15</v>
      </c>
      <c r="E51" s="5">
        <v>0.15</v>
      </c>
      <c r="F51" s="5">
        <v>0.2</v>
      </c>
      <c r="G51" s="5">
        <v>0.2</v>
      </c>
    </row>
    <row r="52" spans="2:13" ht="45" x14ac:dyDescent="0.2">
      <c r="B52" s="4" t="s">
        <v>3</v>
      </c>
      <c r="C52" s="3" t="s">
        <v>4</v>
      </c>
      <c r="D52" s="3" t="s">
        <v>5</v>
      </c>
      <c r="E52" s="3" t="s">
        <v>6</v>
      </c>
      <c r="F52" s="3" t="s">
        <v>7</v>
      </c>
      <c r="G52" s="3" t="s">
        <v>8</v>
      </c>
    </row>
    <row r="53" spans="2:13" x14ac:dyDescent="0.2">
      <c r="B53" s="3" t="s">
        <v>9</v>
      </c>
      <c r="C53" s="6">
        <f>C43*C$41</f>
        <v>0.16859237847963701</v>
      </c>
      <c r="D53" s="6">
        <f t="shared" ref="D53:G53" si="2">D43*D$41</f>
        <v>9.2582009977255145E-2</v>
      </c>
      <c r="E53" s="6">
        <f t="shared" si="2"/>
        <v>3.5139096424936365E-2</v>
      </c>
      <c r="F53" s="6">
        <f t="shared" si="2"/>
        <v>0.12049281521534186</v>
      </c>
      <c r="G53" s="6">
        <f t="shared" si="2"/>
        <v>7.4535599249992993E-2</v>
      </c>
    </row>
    <row r="54" spans="2:13" x14ac:dyDescent="0.2">
      <c r="B54" s="3" t="s">
        <v>12</v>
      </c>
      <c r="C54" s="6">
        <f t="shared" ref="C54:G56" si="3">C44*C$41</f>
        <v>0.12644428385972775</v>
      </c>
      <c r="D54" s="6">
        <f>D44*D$41</f>
        <v>6.9436507482941362E-2</v>
      </c>
      <c r="E54" s="6">
        <f t="shared" si="3"/>
        <v>8.1991224991518188E-2</v>
      </c>
      <c r="F54" s="6">
        <f t="shared" si="3"/>
        <v>8.6066296582387056E-2</v>
      </c>
      <c r="G54" s="6">
        <f t="shared" si="3"/>
        <v>0.10434983894999017</v>
      </c>
    </row>
    <row r="55" spans="2:13" x14ac:dyDescent="0.2">
      <c r="B55" s="3" t="s">
        <v>14</v>
      </c>
      <c r="C55" s="6">
        <f t="shared" si="3"/>
        <v>0.14119611697669598</v>
      </c>
      <c r="D55" s="6">
        <f t="shared" si="3"/>
        <v>3.7032803990902058E-2</v>
      </c>
      <c r="E55" s="6">
        <f t="shared" si="3"/>
        <v>0.1054172892748091</v>
      </c>
      <c r="F55" s="6">
        <f>F45*F$41</f>
        <v>0.10327955589886446</v>
      </c>
      <c r="G55" s="6">
        <f t="shared" si="3"/>
        <v>0.13416407864998739</v>
      </c>
    </row>
    <row r="56" spans="2:13" x14ac:dyDescent="0.2">
      <c r="B56" s="3" t="s">
        <v>16</v>
      </c>
      <c r="C56" s="6">
        <f t="shared" si="3"/>
        <v>0.16016275955565515</v>
      </c>
      <c r="D56" s="6">
        <f t="shared" si="3"/>
        <v>8.7952909478392391E-2</v>
      </c>
      <c r="E56" s="6">
        <f t="shared" si="3"/>
        <v>5.8565160708227273E-2</v>
      </c>
      <c r="F56" s="6">
        <f t="shared" si="3"/>
        <v>8.6066296582387056E-2</v>
      </c>
      <c r="G56" s="6">
        <f t="shared" si="3"/>
        <v>7.4535599249992993E-2</v>
      </c>
    </row>
    <row r="58" spans="2:13" ht="16" customHeight="1" x14ac:dyDescent="0.2">
      <c r="B58" s="66" t="s">
        <v>48</v>
      </c>
      <c r="C58" s="66"/>
      <c r="D58" s="66"/>
      <c r="E58" s="66"/>
      <c r="F58" s="66"/>
      <c r="G58" s="66"/>
      <c r="H58" s="66"/>
      <c r="J58" s="64" t="s">
        <v>64</v>
      </c>
      <c r="K58" s="64"/>
      <c r="L58" s="64"/>
      <c r="M58" s="64"/>
    </row>
    <row r="59" spans="2:13" x14ac:dyDescent="0.2">
      <c r="B59" s="25" t="s">
        <v>0</v>
      </c>
      <c r="C59" s="5">
        <v>0.3</v>
      </c>
      <c r="D59" s="5">
        <v>0.15</v>
      </c>
      <c r="E59" s="5">
        <v>0.15</v>
      </c>
      <c r="F59" s="5">
        <v>0.2</v>
      </c>
      <c r="G59" s="5">
        <v>0.2</v>
      </c>
      <c r="J59" s="64"/>
      <c r="K59" s="64"/>
      <c r="L59" s="64"/>
      <c r="M59" s="64"/>
    </row>
    <row r="60" spans="2:13" ht="32" x14ac:dyDescent="0.2">
      <c r="B60" s="26" t="s">
        <v>62</v>
      </c>
      <c r="C60" s="2" t="s">
        <v>40</v>
      </c>
      <c r="D60" s="2" t="s">
        <v>41</v>
      </c>
      <c r="E60" s="2" t="s">
        <v>42</v>
      </c>
      <c r="F60" s="2" t="s">
        <v>43</v>
      </c>
      <c r="G60" s="2" t="s">
        <v>44</v>
      </c>
      <c r="H60" s="36" t="s">
        <v>61</v>
      </c>
      <c r="J60" s="6" t="s">
        <v>65</v>
      </c>
      <c r="K60" s="6">
        <f>H61</f>
        <v>0.2</v>
      </c>
      <c r="L60" s="6">
        <f>H62</f>
        <v>0.2</v>
      </c>
      <c r="M60" s="6">
        <f>H63</f>
        <v>0.4</v>
      </c>
    </row>
    <row r="61" spans="2:13" ht="19" x14ac:dyDescent="0.25">
      <c r="B61" s="27" t="s">
        <v>49</v>
      </c>
      <c r="C61" s="24">
        <f t="shared" ref="C61:D63" si="4">IF(C$53&lt;=C54,1,0)</f>
        <v>0</v>
      </c>
      <c r="D61" s="24">
        <f t="shared" si="4"/>
        <v>0</v>
      </c>
      <c r="E61" s="24">
        <f t="shared" ref="E61:G61" si="5">IF(E$53&gt;=E54,1,0)</f>
        <v>0</v>
      </c>
      <c r="F61" s="24">
        <f t="shared" si="5"/>
        <v>1</v>
      </c>
      <c r="G61" s="24">
        <f t="shared" si="5"/>
        <v>0</v>
      </c>
      <c r="H61" s="24">
        <f>SUMPRODUCT($C$51:$G$51,C61:G61)</f>
        <v>0.2</v>
      </c>
      <c r="J61" s="6">
        <f>H64</f>
        <v>0.8</v>
      </c>
      <c r="K61" s="6" t="s">
        <v>65</v>
      </c>
      <c r="L61" s="6">
        <f>H65</f>
        <v>0.3</v>
      </c>
      <c r="M61" s="6">
        <f>H66</f>
        <v>1</v>
      </c>
    </row>
    <row r="62" spans="2:13" ht="19" x14ac:dyDescent="0.25">
      <c r="B62" s="27" t="s">
        <v>50</v>
      </c>
      <c r="C62" s="24">
        <f t="shared" si="4"/>
        <v>0</v>
      </c>
      <c r="D62" s="24">
        <f t="shared" si="4"/>
        <v>0</v>
      </c>
      <c r="E62" s="24">
        <f t="shared" ref="E62:G62" si="6">IF(E$53&gt;=E55,1,0)</f>
        <v>0</v>
      </c>
      <c r="F62" s="24">
        <f t="shared" si="6"/>
        <v>1</v>
      </c>
      <c r="G62" s="24">
        <f t="shared" si="6"/>
        <v>0</v>
      </c>
      <c r="H62" s="24">
        <f t="shared" ref="H62:H72" si="7">SUMPRODUCT($C$51:$G$51,C62:G62)</f>
        <v>0.2</v>
      </c>
      <c r="J62" s="6">
        <f>H67</f>
        <v>0.8</v>
      </c>
      <c r="K62" s="6">
        <f>H68</f>
        <v>0.7</v>
      </c>
      <c r="L62" s="6" t="s">
        <v>65</v>
      </c>
      <c r="M62" s="6">
        <f>H69</f>
        <v>1</v>
      </c>
    </row>
    <row r="63" spans="2:13" ht="19" x14ac:dyDescent="0.25">
      <c r="B63" s="27" t="s">
        <v>51</v>
      </c>
      <c r="C63" s="24">
        <f t="shared" si="4"/>
        <v>0</v>
      </c>
      <c r="D63" s="24">
        <f t="shared" si="4"/>
        <v>0</v>
      </c>
      <c r="E63" s="24">
        <f t="shared" ref="E63:G63" si="8">IF(E$53&gt;=E56,1,0)</f>
        <v>0</v>
      </c>
      <c r="F63" s="24">
        <f t="shared" si="8"/>
        <v>1</v>
      </c>
      <c r="G63" s="24">
        <f t="shared" si="8"/>
        <v>1</v>
      </c>
      <c r="H63" s="24">
        <f>SUMPRODUCT($C$51:$G$51,C63:G63)</f>
        <v>0.4</v>
      </c>
      <c r="J63" s="6">
        <f>H70</f>
        <v>0.8</v>
      </c>
      <c r="K63" s="6">
        <f>H71</f>
        <v>0.2</v>
      </c>
      <c r="L63" s="6">
        <f>H72</f>
        <v>0</v>
      </c>
      <c r="M63" s="6" t="s">
        <v>65</v>
      </c>
    </row>
    <row r="64" spans="2:13" ht="19" x14ac:dyDescent="0.25">
      <c r="B64" s="27" t="s">
        <v>52</v>
      </c>
      <c r="C64" s="24">
        <f>IF(C$54&lt;=C53,1,0)</f>
        <v>1</v>
      </c>
      <c r="D64" s="24">
        <f>IF(D$54&lt;=D53,1,0)</f>
        <v>1</v>
      </c>
      <c r="E64" s="24">
        <f t="shared" ref="E64:G64" si="9">IF(E$54&gt;E53,1,0)</f>
        <v>1</v>
      </c>
      <c r="F64" s="24">
        <f t="shared" si="9"/>
        <v>0</v>
      </c>
      <c r="G64" s="24">
        <f t="shared" si="9"/>
        <v>1</v>
      </c>
      <c r="H64" s="24">
        <f t="shared" si="7"/>
        <v>0.8</v>
      </c>
    </row>
    <row r="65" spans="2:13" ht="19" x14ac:dyDescent="0.25">
      <c r="B65" s="27" t="s">
        <v>53</v>
      </c>
      <c r="C65" s="24">
        <f>IF(C$54&lt;=C55,1,0)</f>
        <v>1</v>
      </c>
      <c r="D65" s="24">
        <f>IF(D$54&lt;=D55,1,0)</f>
        <v>0</v>
      </c>
      <c r="E65" s="24">
        <f t="shared" ref="E65:G66" si="10">IF(E$54&gt;=E55,1,0)</f>
        <v>0</v>
      </c>
      <c r="F65" s="24">
        <f t="shared" si="10"/>
        <v>0</v>
      </c>
      <c r="G65" s="24">
        <f t="shared" si="10"/>
        <v>0</v>
      </c>
      <c r="H65" s="24">
        <f t="shared" si="7"/>
        <v>0.3</v>
      </c>
      <c r="J65" s="67" t="s">
        <v>82</v>
      </c>
      <c r="K65" s="67"/>
      <c r="L65" s="35">
        <f>(SUM(K60,L60,M60,J61,L61,M61,J62,K62,M62,J63,K63,L63)/(4*3))</f>
        <v>0.53333333333333333</v>
      </c>
    </row>
    <row r="66" spans="2:13" ht="19" x14ac:dyDescent="0.25">
      <c r="B66" s="27" t="s">
        <v>54</v>
      </c>
      <c r="C66" s="24">
        <f>IF(C$54&lt;=C56,1,0)</f>
        <v>1</v>
      </c>
      <c r="D66" s="24">
        <f>IF(D$54&lt;=D56,1,0)</f>
        <v>1</v>
      </c>
      <c r="E66" s="24">
        <f t="shared" si="10"/>
        <v>1</v>
      </c>
      <c r="F66" s="24">
        <f t="shared" si="10"/>
        <v>1</v>
      </c>
      <c r="G66" s="24">
        <f t="shared" si="10"/>
        <v>1</v>
      </c>
      <c r="H66" s="24">
        <f t="shared" si="7"/>
        <v>1</v>
      </c>
    </row>
    <row r="67" spans="2:13" ht="19" x14ac:dyDescent="0.25">
      <c r="B67" s="27" t="s">
        <v>55</v>
      </c>
      <c r="C67" s="24">
        <f>IF(C$55&lt;=C53,1,0)</f>
        <v>1</v>
      </c>
      <c r="D67" s="24">
        <f>IF(D$55&lt;=D53,1,0)</f>
        <v>1</v>
      </c>
      <c r="E67" s="24">
        <f t="shared" ref="E67:G68" si="11">IF(E$55&gt;=E53,1,0)</f>
        <v>1</v>
      </c>
      <c r="F67" s="24">
        <f t="shared" si="11"/>
        <v>0</v>
      </c>
      <c r="G67" s="24">
        <f t="shared" si="11"/>
        <v>1</v>
      </c>
      <c r="H67" s="24">
        <f t="shared" si="7"/>
        <v>0.8</v>
      </c>
      <c r="J67" s="64" t="s">
        <v>83</v>
      </c>
      <c r="K67" s="64"/>
      <c r="L67" s="64"/>
      <c r="M67" s="64"/>
    </row>
    <row r="68" spans="2:13" ht="19" x14ac:dyDescent="0.25">
      <c r="B68" s="27" t="s">
        <v>56</v>
      </c>
      <c r="C68" s="24">
        <f>IF(C$55&lt;=C54,1,0)</f>
        <v>0</v>
      </c>
      <c r="D68" s="24">
        <f>IF(D$55&lt;=D54,1,0)</f>
        <v>1</v>
      </c>
      <c r="E68" s="24">
        <f t="shared" si="11"/>
        <v>1</v>
      </c>
      <c r="F68" s="24">
        <f t="shared" si="11"/>
        <v>1</v>
      </c>
      <c r="G68" s="24">
        <f t="shared" si="11"/>
        <v>1</v>
      </c>
      <c r="H68" s="24">
        <f t="shared" si="7"/>
        <v>0.7</v>
      </c>
      <c r="J68" s="64"/>
      <c r="K68" s="64"/>
      <c r="L68" s="64"/>
      <c r="M68" s="64"/>
    </row>
    <row r="69" spans="2:13" ht="19" x14ac:dyDescent="0.25">
      <c r="B69" s="27" t="s">
        <v>57</v>
      </c>
      <c r="C69" s="24">
        <f>IF(C$55&lt;=C56,1,0)</f>
        <v>1</v>
      </c>
      <c r="D69" s="24">
        <f>IF(D$55&lt;=D56,1,0)</f>
        <v>1</v>
      </c>
      <c r="E69" s="24">
        <f t="shared" ref="E69:G69" si="12">IF(E$55&gt;=E56,1,0)</f>
        <v>1</v>
      </c>
      <c r="F69" s="24">
        <f t="shared" si="12"/>
        <v>1</v>
      </c>
      <c r="G69" s="24">
        <f t="shared" si="12"/>
        <v>1</v>
      </c>
      <c r="H69" s="24">
        <f t="shared" si="7"/>
        <v>1</v>
      </c>
      <c r="J69" s="6" t="s">
        <v>65</v>
      </c>
      <c r="K69" s="6">
        <f>IF(K60&lt;$L$65,0,1)</f>
        <v>0</v>
      </c>
      <c r="L69" s="6">
        <f>IF(L60&lt;$L$65,0,1)</f>
        <v>0</v>
      </c>
      <c r="M69" s="6">
        <f>IF(M60&lt;$L$65,0,1)</f>
        <v>0</v>
      </c>
    </row>
    <row r="70" spans="2:13" ht="19" x14ac:dyDescent="0.25">
      <c r="B70" s="27" t="s">
        <v>58</v>
      </c>
      <c r="C70" s="24">
        <f t="shared" ref="C70:D72" si="13">IF(C$56&lt;=C53,1,0)</f>
        <v>1</v>
      </c>
      <c r="D70" s="24">
        <f t="shared" si="13"/>
        <v>1</v>
      </c>
      <c r="E70" s="24">
        <f t="shared" ref="E70:G70" si="14">IF(E$56&gt;=E53,1,0)</f>
        <v>1</v>
      </c>
      <c r="F70" s="24">
        <f t="shared" si="14"/>
        <v>0</v>
      </c>
      <c r="G70" s="24">
        <f t="shared" si="14"/>
        <v>1</v>
      </c>
      <c r="H70" s="24">
        <f t="shared" si="7"/>
        <v>0.8</v>
      </c>
      <c r="J70" s="6">
        <f>IF(J61&lt;$L$65,0,1)</f>
        <v>1</v>
      </c>
      <c r="K70" s="6" t="s">
        <v>65</v>
      </c>
      <c r="L70" s="6">
        <f>IF(L61&lt;$L$65,0,1)</f>
        <v>0</v>
      </c>
      <c r="M70" s="6">
        <f>IF(M61&lt;L65,0,1)</f>
        <v>1</v>
      </c>
    </row>
    <row r="71" spans="2:13" ht="19" x14ac:dyDescent="0.25">
      <c r="B71" s="27" t="s">
        <v>59</v>
      </c>
      <c r="C71" s="24">
        <f t="shared" si="13"/>
        <v>0</v>
      </c>
      <c r="D71" s="24">
        <f t="shared" si="13"/>
        <v>0</v>
      </c>
      <c r="E71" s="24">
        <f t="shared" ref="E71:G71" si="15">IF(E$56&gt;=E54,1,0)</f>
        <v>0</v>
      </c>
      <c r="F71" s="24">
        <f t="shared" si="15"/>
        <v>1</v>
      </c>
      <c r="G71" s="24">
        <f t="shared" si="15"/>
        <v>0</v>
      </c>
      <c r="H71" s="24">
        <f t="shared" si="7"/>
        <v>0.2</v>
      </c>
      <c r="J71" s="6">
        <f>IF(J62&lt;$L$65,0,1)</f>
        <v>1</v>
      </c>
      <c r="K71" s="6">
        <f>IF(K62&lt;$L$65,0,1)</f>
        <v>1</v>
      </c>
      <c r="L71" s="6" t="s">
        <v>65</v>
      </c>
      <c r="M71" s="6">
        <f>IF(M62&lt;$L$65,0,1)</f>
        <v>1</v>
      </c>
    </row>
    <row r="72" spans="2:13" ht="19" x14ac:dyDescent="0.25">
      <c r="B72" s="27" t="s">
        <v>60</v>
      </c>
      <c r="C72" s="24">
        <f>IF(C$56&lt;=C55,1,0)</f>
        <v>0</v>
      </c>
      <c r="D72" s="24">
        <f t="shared" si="13"/>
        <v>0</v>
      </c>
      <c r="E72" s="24">
        <f t="shared" ref="E72:G72" si="16">IF(E$56&gt;=E55,1,0)</f>
        <v>0</v>
      </c>
      <c r="F72" s="24">
        <f t="shared" si="16"/>
        <v>0</v>
      </c>
      <c r="G72" s="24">
        <f t="shared" si="16"/>
        <v>0</v>
      </c>
      <c r="H72" s="24">
        <f t="shared" si="7"/>
        <v>0</v>
      </c>
      <c r="J72" s="6">
        <f>IF(J63&lt;$L$65,0,1)</f>
        <v>1</v>
      </c>
      <c r="K72" s="6">
        <f>IF(K63&lt;$L$65,0,1)</f>
        <v>0</v>
      </c>
      <c r="L72" s="6">
        <f>IF(L63&lt;$L$65,0,1)</f>
        <v>0</v>
      </c>
      <c r="M72" s="6" t="s">
        <v>65</v>
      </c>
    </row>
    <row r="74" spans="2:13" ht="16" customHeight="1" x14ac:dyDescent="0.2">
      <c r="B74" s="63" t="s">
        <v>63</v>
      </c>
      <c r="C74" s="63"/>
      <c r="D74" s="63"/>
      <c r="E74" s="63"/>
      <c r="F74" s="63"/>
      <c r="G74" s="63"/>
      <c r="H74" s="28"/>
    </row>
    <row r="75" spans="2:13" ht="16" customHeight="1" x14ac:dyDescent="0.2">
      <c r="B75" s="25" t="s">
        <v>0</v>
      </c>
      <c r="C75" s="5">
        <v>0.3</v>
      </c>
      <c r="D75" s="5">
        <v>0.15</v>
      </c>
      <c r="E75" s="5">
        <v>0.15</v>
      </c>
      <c r="F75" s="5">
        <v>0.2</v>
      </c>
      <c r="G75" s="5">
        <v>0.2</v>
      </c>
    </row>
    <row r="76" spans="2:13" x14ac:dyDescent="0.2">
      <c r="B76" s="26" t="s">
        <v>62</v>
      </c>
      <c r="C76" s="2" t="s">
        <v>40</v>
      </c>
      <c r="D76" s="2" t="s">
        <v>41</v>
      </c>
      <c r="E76" s="2" t="s">
        <v>42</v>
      </c>
      <c r="F76" s="2" t="s">
        <v>43</v>
      </c>
      <c r="G76" s="2" t="s">
        <v>44</v>
      </c>
    </row>
    <row r="77" spans="2:13" ht="19" x14ac:dyDescent="0.25">
      <c r="B77" s="27" t="s">
        <v>66</v>
      </c>
      <c r="C77" s="24">
        <f>IF(C61=1,0,1)</f>
        <v>1</v>
      </c>
      <c r="D77" s="24">
        <f t="shared" ref="D77:G77" si="17">IF(D61=1,0,1)</f>
        <v>1</v>
      </c>
      <c r="E77" s="24">
        <f t="shared" si="17"/>
        <v>1</v>
      </c>
      <c r="F77" s="24">
        <f t="shared" si="17"/>
        <v>0</v>
      </c>
      <c r="G77" s="24">
        <f t="shared" si="17"/>
        <v>1</v>
      </c>
    </row>
    <row r="78" spans="2:13" ht="19" x14ac:dyDescent="0.25">
      <c r="B78" s="27" t="s">
        <v>67</v>
      </c>
      <c r="C78" s="24">
        <f t="shared" ref="C78:G78" si="18">IF(C62=1,0,1)</f>
        <v>1</v>
      </c>
      <c r="D78" s="24">
        <f t="shared" si="18"/>
        <v>1</v>
      </c>
      <c r="E78" s="24">
        <f t="shared" si="18"/>
        <v>1</v>
      </c>
      <c r="F78" s="24">
        <f t="shared" si="18"/>
        <v>0</v>
      </c>
      <c r="G78" s="24">
        <f t="shared" si="18"/>
        <v>1</v>
      </c>
    </row>
    <row r="79" spans="2:13" ht="19" x14ac:dyDescent="0.25">
      <c r="B79" s="27" t="s">
        <v>68</v>
      </c>
      <c r="C79" s="24">
        <f t="shared" ref="C79:G79" si="19">IF(C63=1,0,1)</f>
        <v>1</v>
      </c>
      <c r="D79" s="24">
        <f t="shared" si="19"/>
        <v>1</v>
      </c>
      <c r="E79" s="24">
        <f t="shared" si="19"/>
        <v>1</v>
      </c>
      <c r="F79" s="24">
        <f t="shared" si="19"/>
        <v>0</v>
      </c>
      <c r="G79" s="24">
        <f t="shared" si="19"/>
        <v>0</v>
      </c>
    </row>
    <row r="80" spans="2:13" ht="19" x14ac:dyDescent="0.25">
      <c r="B80" s="27" t="s">
        <v>69</v>
      </c>
      <c r="C80" s="24">
        <f t="shared" ref="C80:G80" si="20">IF(C64=1,0,1)</f>
        <v>0</v>
      </c>
      <c r="D80" s="24">
        <f t="shared" si="20"/>
        <v>0</v>
      </c>
      <c r="E80" s="24">
        <f t="shared" si="20"/>
        <v>0</v>
      </c>
      <c r="F80" s="24">
        <f t="shared" si="20"/>
        <v>1</v>
      </c>
      <c r="G80" s="24">
        <f t="shared" si="20"/>
        <v>0</v>
      </c>
    </row>
    <row r="81" spans="2:15" ht="19" x14ac:dyDescent="0.25">
      <c r="B81" s="27" t="s">
        <v>70</v>
      </c>
      <c r="C81" s="24">
        <f t="shared" ref="C81:G81" si="21">IF(C65=1,0,1)</f>
        <v>0</v>
      </c>
      <c r="D81" s="24">
        <f t="shared" si="21"/>
        <v>1</v>
      </c>
      <c r="E81" s="24">
        <f t="shared" si="21"/>
        <v>1</v>
      </c>
      <c r="F81" s="24">
        <f t="shared" si="21"/>
        <v>1</v>
      </c>
      <c r="G81" s="24">
        <f t="shared" si="21"/>
        <v>1</v>
      </c>
    </row>
    <row r="82" spans="2:15" ht="19" x14ac:dyDescent="0.25">
      <c r="B82" s="27" t="s">
        <v>71</v>
      </c>
      <c r="C82" s="24">
        <f t="shared" ref="C82:G82" si="22">IF(C66=1,0,1)</f>
        <v>0</v>
      </c>
      <c r="D82" s="24">
        <f t="shared" si="22"/>
        <v>0</v>
      </c>
      <c r="E82" s="24">
        <f t="shared" si="22"/>
        <v>0</v>
      </c>
      <c r="F82" s="24">
        <f t="shared" si="22"/>
        <v>0</v>
      </c>
      <c r="G82" s="24">
        <f t="shared" si="22"/>
        <v>0</v>
      </c>
      <c r="I82" s="29"/>
      <c r="J82" s="29"/>
      <c r="K82" s="29"/>
      <c r="L82" s="29"/>
      <c r="M82" s="29"/>
    </row>
    <row r="83" spans="2:15" ht="19" x14ac:dyDescent="0.25">
      <c r="B83" s="27" t="s">
        <v>72</v>
      </c>
      <c r="C83" s="24">
        <f t="shared" ref="C83:G83" si="23">IF(C67=1,0,1)</f>
        <v>0</v>
      </c>
      <c r="D83" s="24">
        <f t="shared" si="23"/>
        <v>0</v>
      </c>
      <c r="E83" s="24">
        <f t="shared" si="23"/>
        <v>0</v>
      </c>
      <c r="F83" s="24">
        <f t="shared" si="23"/>
        <v>1</v>
      </c>
      <c r="G83" s="24">
        <f t="shared" si="23"/>
        <v>0</v>
      </c>
      <c r="H83" s="30"/>
      <c r="I83" s="29"/>
      <c r="J83" s="29"/>
      <c r="K83" s="29"/>
      <c r="L83" s="29"/>
      <c r="M83" s="29"/>
    </row>
    <row r="84" spans="2:15" ht="19" customHeight="1" x14ac:dyDescent="0.25">
      <c r="B84" s="27" t="s">
        <v>73</v>
      </c>
      <c r="C84" s="24">
        <f t="shared" ref="C84:G84" si="24">IF(C68=1,0,1)</f>
        <v>1</v>
      </c>
      <c r="D84" s="24">
        <f t="shared" si="24"/>
        <v>0</v>
      </c>
      <c r="E84" s="24">
        <f t="shared" si="24"/>
        <v>0</v>
      </c>
      <c r="F84" s="24">
        <f t="shared" si="24"/>
        <v>0</v>
      </c>
      <c r="G84" s="24">
        <f t="shared" si="24"/>
        <v>0</v>
      </c>
    </row>
    <row r="85" spans="2:15" ht="19" x14ac:dyDescent="0.25">
      <c r="B85" s="27" t="s">
        <v>74</v>
      </c>
      <c r="C85" s="24">
        <f t="shared" ref="C85:G85" si="25">IF(C69=1,0,1)</f>
        <v>0</v>
      </c>
      <c r="D85" s="24">
        <f t="shared" si="25"/>
        <v>0</v>
      </c>
      <c r="E85" s="24">
        <f t="shared" si="25"/>
        <v>0</v>
      </c>
      <c r="F85" s="24">
        <f t="shared" si="25"/>
        <v>0</v>
      </c>
      <c r="G85" s="24">
        <f t="shared" si="25"/>
        <v>0</v>
      </c>
    </row>
    <row r="86" spans="2:15" ht="19" x14ac:dyDescent="0.25">
      <c r="B86" s="27" t="s">
        <v>75</v>
      </c>
      <c r="C86" s="24">
        <f t="shared" ref="C86:G86" si="26">IF(C70=1,0,1)</f>
        <v>0</v>
      </c>
      <c r="D86" s="24">
        <f t="shared" si="26"/>
        <v>0</v>
      </c>
      <c r="E86" s="24">
        <f t="shared" si="26"/>
        <v>0</v>
      </c>
      <c r="F86" s="24">
        <f t="shared" si="26"/>
        <v>1</v>
      </c>
      <c r="G86" s="24">
        <f t="shared" si="26"/>
        <v>0</v>
      </c>
    </row>
    <row r="87" spans="2:15" ht="19" x14ac:dyDescent="0.25">
      <c r="B87" s="27" t="s">
        <v>76</v>
      </c>
      <c r="C87" s="24">
        <f t="shared" ref="C87:G87" si="27">IF(C71=1,0,1)</f>
        <v>1</v>
      </c>
      <c r="D87" s="24">
        <f t="shared" si="27"/>
        <v>1</v>
      </c>
      <c r="E87" s="24">
        <f t="shared" si="27"/>
        <v>1</v>
      </c>
      <c r="F87" s="24">
        <f t="shared" si="27"/>
        <v>0</v>
      </c>
      <c r="G87" s="24">
        <f t="shared" si="27"/>
        <v>1</v>
      </c>
    </row>
    <row r="88" spans="2:15" ht="19" x14ac:dyDescent="0.25">
      <c r="B88" s="27" t="s">
        <v>77</v>
      </c>
      <c r="C88" s="24">
        <f t="shared" ref="C88:G88" si="28">IF(C72=1,0,1)</f>
        <v>1</v>
      </c>
      <c r="D88" s="24">
        <f t="shared" si="28"/>
        <v>1</v>
      </c>
      <c r="E88" s="24">
        <f t="shared" si="28"/>
        <v>1</v>
      </c>
      <c r="F88" s="24">
        <f t="shared" si="28"/>
        <v>1</v>
      </c>
      <c r="G88" s="24">
        <f t="shared" si="28"/>
        <v>1</v>
      </c>
    </row>
    <row r="89" spans="2:15" ht="16" customHeight="1" x14ac:dyDescent="0.2"/>
    <row r="90" spans="2:15" ht="32" customHeight="1" x14ac:dyDescent="0.2">
      <c r="C90" s="2" t="s">
        <v>40</v>
      </c>
      <c r="D90" s="2" t="s">
        <v>41</v>
      </c>
      <c r="E90" s="2" t="s">
        <v>42</v>
      </c>
      <c r="F90" s="2" t="s">
        <v>43</v>
      </c>
      <c r="G90" s="2" t="s">
        <v>44</v>
      </c>
      <c r="H90" s="37" t="s">
        <v>78</v>
      </c>
      <c r="I90" s="37" t="s">
        <v>79</v>
      </c>
      <c r="J90" s="36" t="s">
        <v>80</v>
      </c>
      <c r="L90" s="64" t="s">
        <v>81</v>
      </c>
      <c r="M90" s="64"/>
      <c r="N90" s="64"/>
      <c r="O90" s="64"/>
    </row>
    <row r="91" spans="2:15" ht="19" x14ac:dyDescent="0.25">
      <c r="B91" s="27" t="s">
        <v>66</v>
      </c>
      <c r="C91" s="24">
        <f>ABS(C$53-C54)</f>
        <v>4.214809461990926E-2</v>
      </c>
      <c r="D91" s="24">
        <f t="shared" ref="D91:G91" si="29">ABS(D$53-D54)</f>
        <v>2.3145502494313783E-2</v>
      </c>
      <c r="E91" s="24">
        <f t="shared" si="29"/>
        <v>4.6852128566581823E-2</v>
      </c>
      <c r="F91" s="24">
        <f t="shared" si="29"/>
        <v>3.4426518632954803E-2</v>
      </c>
      <c r="G91" s="24">
        <f t="shared" si="29"/>
        <v>2.9814239699997178E-2</v>
      </c>
      <c r="H91" s="44">
        <f>MAX(C91*C77,D91*D77,E91*E77,F91*F77,G91*G77)</f>
        <v>4.6852128566581823E-2</v>
      </c>
      <c r="I91" s="24">
        <f>MAX(C91:G91)</f>
        <v>4.6852128566581823E-2</v>
      </c>
      <c r="J91" s="24">
        <f>H91/I91</f>
        <v>1</v>
      </c>
      <c r="L91" s="6" t="s">
        <v>65</v>
      </c>
      <c r="M91" s="6">
        <f>J91</f>
        <v>1</v>
      </c>
      <c r="N91" s="6">
        <f>J92</f>
        <v>1</v>
      </c>
      <c r="O91" s="6">
        <f>J93</f>
        <v>0.68046567627277588</v>
      </c>
    </row>
    <row r="92" spans="2:15" ht="19" x14ac:dyDescent="0.25">
      <c r="B92" s="27" t="s">
        <v>67</v>
      </c>
      <c r="C92" s="24">
        <f>ABS(C$53-C55)</f>
        <v>2.7396261502941027E-2</v>
      </c>
      <c r="D92" s="24">
        <f t="shared" ref="D92:G92" si="30">ABS(D$53-D55)</f>
        <v>5.5549205986353087E-2</v>
      </c>
      <c r="E92" s="24">
        <f t="shared" si="30"/>
        <v>7.0278192849872745E-2</v>
      </c>
      <c r="F92" s="24">
        <f t="shared" si="30"/>
        <v>1.7213259316477394E-2</v>
      </c>
      <c r="G92" s="24">
        <f t="shared" si="30"/>
        <v>5.9628479399994397E-2</v>
      </c>
      <c r="H92" s="44">
        <f t="shared" ref="H92:H102" si="31">MAX(C92*C78,D92*D78,E92*E78,F92*F78,G92*G78)</f>
        <v>7.0278192849872745E-2</v>
      </c>
      <c r="I92" s="24">
        <f t="shared" ref="I92:I102" si="32">MAX(C92:G92)</f>
        <v>7.0278192849872745E-2</v>
      </c>
      <c r="J92" s="24">
        <f t="shared" ref="J92:J102" si="33">H92/I92</f>
        <v>1</v>
      </c>
      <c r="L92" s="6">
        <f>J94</f>
        <v>0.73479091956368825</v>
      </c>
      <c r="M92" s="6" t="s">
        <v>65</v>
      </c>
      <c r="N92" s="6">
        <f>J95</f>
        <v>1</v>
      </c>
      <c r="O92" s="6">
        <f>J96</f>
        <v>0</v>
      </c>
    </row>
    <row r="93" spans="2:15" ht="19" x14ac:dyDescent="0.25">
      <c r="B93" s="27" t="s">
        <v>68</v>
      </c>
      <c r="C93" s="24">
        <f>ABS(C$53-C56)</f>
        <v>8.4296189239818631E-3</v>
      </c>
      <c r="D93" s="24">
        <f t="shared" ref="D93:G93" si="34">ABS(D$53-D56)</f>
        <v>4.6291004988627538E-3</v>
      </c>
      <c r="E93" s="24">
        <f t="shared" si="34"/>
        <v>2.3426064283290908E-2</v>
      </c>
      <c r="F93" s="24">
        <f t="shared" si="34"/>
        <v>3.4426518632954803E-2</v>
      </c>
      <c r="G93" s="24">
        <f t="shared" si="34"/>
        <v>0</v>
      </c>
      <c r="H93" s="44">
        <f t="shared" si="31"/>
        <v>2.3426064283290908E-2</v>
      </c>
      <c r="I93" s="24">
        <f t="shared" si="32"/>
        <v>3.4426518632954803E-2</v>
      </c>
      <c r="J93" s="24">
        <f t="shared" si="33"/>
        <v>0.68046567627277588</v>
      </c>
      <c r="L93" s="6">
        <f>J97</f>
        <v>0.24493030652122927</v>
      </c>
      <c r="M93" s="6">
        <f>J98</f>
        <v>0.45525145360598523</v>
      </c>
      <c r="N93" s="6" t="s">
        <v>65</v>
      </c>
      <c r="O93" s="6">
        <f>J99</f>
        <v>0</v>
      </c>
    </row>
    <row r="94" spans="2:15" ht="19" x14ac:dyDescent="0.25">
      <c r="B94" s="27" t="s">
        <v>69</v>
      </c>
      <c r="C94" s="24">
        <f>ABS(C$54-C53)</f>
        <v>4.214809461990926E-2</v>
      </c>
      <c r="D94" s="24">
        <f t="shared" ref="D94:G94" si="35">ABS(D$54-D53)</f>
        <v>2.3145502494313783E-2</v>
      </c>
      <c r="E94" s="24">
        <f t="shared" si="35"/>
        <v>4.6852128566581823E-2</v>
      </c>
      <c r="F94" s="24">
        <f t="shared" si="35"/>
        <v>3.4426518632954803E-2</v>
      </c>
      <c r="G94" s="24">
        <f t="shared" si="35"/>
        <v>2.9814239699997178E-2</v>
      </c>
      <c r="H94" s="44">
        <f t="shared" si="31"/>
        <v>3.4426518632954803E-2</v>
      </c>
      <c r="I94" s="24">
        <f t="shared" si="32"/>
        <v>4.6852128566581823E-2</v>
      </c>
      <c r="J94" s="24">
        <f t="shared" si="33"/>
        <v>0.73479091956368825</v>
      </c>
      <c r="L94" s="6">
        <f>J100</f>
        <v>1</v>
      </c>
      <c r="M94" s="6">
        <f>J101</f>
        <v>1</v>
      </c>
      <c r="N94" s="6">
        <f>J102</f>
        <v>1</v>
      </c>
      <c r="O94" s="6" t="s">
        <v>65</v>
      </c>
    </row>
    <row r="95" spans="2:15" ht="19" x14ac:dyDescent="0.25">
      <c r="B95" s="27" t="s">
        <v>70</v>
      </c>
      <c r="C95" s="24">
        <f>ABS(C$54-C55)</f>
        <v>1.4751833116968233E-2</v>
      </c>
      <c r="D95" s="24">
        <f t="shared" ref="D95:G95" si="36">ABS(D$54-D55)</f>
        <v>3.2403703492039304E-2</v>
      </c>
      <c r="E95" s="24">
        <f t="shared" si="36"/>
        <v>2.3426064283290915E-2</v>
      </c>
      <c r="F95" s="24">
        <f t="shared" si="36"/>
        <v>1.7213259316477408E-2</v>
      </c>
      <c r="G95" s="24">
        <f t="shared" si="36"/>
        <v>2.9814239699997219E-2</v>
      </c>
      <c r="H95" s="44">
        <f t="shared" si="31"/>
        <v>3.2403703492039304E-2</v>
      </c>
      <c r="I95" s="24">
        <f t="shared" si="32"/>
        <v>3.2403703492039304E-2</v>
      </c>
      <c r="J95" s="24">
        <f t="shared" si="33"/>
        <v>1</v>
      </c>
    </row>
    <row r="96" spans="2:15" ht="19" x14ac:dyDescent="0.25">
      <c r="B96" s="27" t="s">
        <v>71</v>
      </c>
      <c r="C96" s="24">
        <f>ABS(C54-C56)</f>
        <v>3.3718475695927397E-2</v>
      </c>
      <c r="D96" s="24">
        <f t="shared" ref="D96:G96" si="37">ABS(D54-D56)</f>
        <v>1.8516401995451029E-2</v>
      </c>
      <c r="E96" s="24">
        <f t="shared" si="37"/>
        <v>2.3426064283290915E-2</v>
      </c>
      <c r="F96" s="24">
        <f t="shared" si="37"/>
        <v>0</v>
      </c>
      <c r="G96" s="24">
        <f t="shared" si="37"/>
        <v>2.9814239699997178E-2</v>
      </c>
      <c r="H96" s="44">
        <f t="shared" si="31"/>
        <v>0</v>
      </c>
      <c r="I96" s="24">
        <f t="shared" si="32"/>
        <v>3.3718475695927397E-2</v>
      </c>
      <c r="J96" s="24">
        <f t="shared" si="33"/>
        <v>0</v>
      </c>
      <c r="L96" s="67" t="s">
        <v>82</v>
      </c>
      <c r="M96" s="67"/>
      <c r="N96" s="35">
        <f>(SUM(M91,N91,O91,L92,N92,O92,L93,M93,O93,L94,M94,N94)/(4*3))</f>
        <v>0.67628652966363989</v>
      </c>
    </row>
    <row r="97" spans="2:15" ht="19" x14ac:dyDescent="0.25">
      <c r="B97" s="27" t="s">
        <v>72</v>
      </c>
      <c r="C97" s="24">
        <f>ABS(C$55-C53)</f>
        <v>2.7396261502941027E-2</v>
      </c>
      <c r="D97" s="24">
        <f t="shared" ref="D97:F98" si="38">ABS(D$55-D53)</f>
        <v>5.5549205986353087E-2</v>
      </c>
      <c r="E97" s="24">
        <f t="shared" si="38"/>
        <v>7.0278192849872745E-2</v>
      </c>
      <c r="F97" s="24">
        <f t="shared" si="38"/>
        <v>1.7213259316477394E-2</v>
      </c>
      <c r="G97" s="24">
        <f>ABS(G$55-G53)</f>
        <v>5.9628479399994397E-2</v>
      </c>
      <c r="H97" s="44">
        <f t="shared" si="31"/>
        <v>1.7213259316477394E-2</v>
      </c>
      <c r="I97" s="24">
        <f t="shared" si="32"/>
        <v>7.0278192849872745E-2</v>
      </c>
      <c r="J97" s="24">
        <f t="shared" si="33"/>
        <v>0.24493030652122927</v>
      </c>
    </row>
    <row r="98" spans="2:15" ht="19" customHeight="1" x14ac:dyDescent="0.25">
      <c r="B98" s="27" t="s">
        <v>73</v>
      </c>
      <c r="C98" s="24">
        <f>ABS(C$55-C54)</f>
        <v>1.4751833116968233E-2</v>
      </c>
      <c r="D98" s="24">
        <f t="shared" si="38"/>
        <v>3.2403703492039304E-2</v>
      </c>
      <c r="E98" s="24">
        <f t="shared" si="38"/>
        <v>2.3426064283290915E-2</v>
      </c>
      <c r="F98" s="24">
        <f>ABS(F$55-F54)</f>
        <v>1.7213259316477408E-2</v>
      </c>
      <c r="G98" s="24">
        <f>ABS(G$55-G54)</f>
        <v>2.9814239699997219E-2</v>
      </c>
      <c r="H98" s="44">
        <f t="shared" si="31"/>
        <v>1.4751833116968233E-2</v>
      </c>
      <c r="I98" s="24">
        <f t="shared" si="32"/>
        <v>3.2403703492039304E-2</v>
      </c>
      <c r="J98" s="24">
        <f t="shared" si="33"/>
        <v>0.45525145360598523</v>
      </c>
      <c r="L98" s="68" t="s">
        <v>90</v>
      </c>
      <c r="M98" s="69"/>
      <c r="N98" s="69"/>
      <c r="O98" s="70"/>
    </row>
    <row r="99" spans="2:15" ht="19" x14ac:dyDescent="0.25">
      <c r="B99" s="27" t="s">
        <v>74</v>
      </c>
      <c r="C99" s="24">
        <f>ABS(C$55-C56)</f>
        <v>1.8966642578959164E-2</v>
      </c>
      <c r="D99" s="24">
        <f t="shared" ref="D99:G99" si="39">ABS(D$55-D56)</f>
        <v>5.0920105487490333E-2</v>
      </c>
      <c r="E99" s="24">
        <f t="shared" si="39"/>
        <v>4.685212856658183E-2</v>
      </c>
      <c r="F99" s="24">
        <f t="shared" si="39"/>
        <v>1.7213259316477408E-2</v>
      </c>
      <c r="G99" s="24">
        <f t="shared" si="39"/>
        <v>5.9628479399994397E-2</v>
      </c>
      <c r="H99" s="44">
        <f t="shared" si="31"/>
        <v>0</v>
      </c>
      <c r="I99" s="24">
        <f t="shared" si="32"/>
        <v>5.9628479399994397E-2</v>
      </c>
      <c r="J99" s="24">
        <f t="shared" si="33"/>
        <v>0</v>
      </c>
      <c r="L99" s="71"/>
      <c r="M99" s="72"/>
      <c r="N99" s="72"/>
      <c r="O99" s="73"/>
    </row>
    <row r="100" spans="2:15" ht="19" x14ac:dyDescent="0.25">
      <c r="B100" s="27" t="s">
        <v>75</v>
      </c>
      <c r="C100" s="24">
        <f>ABS(C$56-C53)</f>
        <v>8.4296189239818631E-3</v>
      </c>
      <c r="D100" s="24">
        <f t="shared" ref="D100:G100" si="40">ABS(D$56-D53)</f>
        <v>4.6291004988627538E-3</v>
      </c>
      <c r="E100" s="24">
        <f t="shared" si="40"/>
        <v>2.3426064283290908E-2</v>
      </c>
      <c r="F100" s="24">
        <f t="shared" si="40"/>
        <v>3.4426518632954803E-2</v>
      </c>
      <c r="G100" s="24">
        <f t="shared" si="40"/>
        <v>0</v>
      </c>
      <c r="H100" s="44">
        <f t="shared" si="31"/>
        <v>3.4426518632954803E-2</v>
      </c>
      <c r="I100" s="24">
        <f t="shared" si="32"/>
        <v>3.4426518632954803E-2</v>
      </c>
      <c r="J100" s="24">
        <f t="shared" si="33"/>
        <v>1</v>
      </c>
      <c r="L100" s="6" t="s">
        <v>65</v>
      </c>
      <c r="M100" s="6">
        <f>IF(M91&gt;N96,0,1)</f>
        <v>0</v>
      </c>
      <c r="N100" s="6">
        <f>IF(N91&gt;$N$96,0,1)</f>
        <v>0</v>
      </c>
      <c r="O100" s="6">
        <f>IF(O91&gt;N96,0,1)</f>
        <v>0</v>
      </c>
    </row>
    <row r="101" spans="2:15" ht="19" x14ac:dyDescent="0.25">
      <c r="B101" s="27" t="s">
        <v>76</v>
      </c>
      <c r="C101" s="24">
        <f t="shared" ref="C101:G101" si="41">ABS(C$56-C54)</f>
        <v>3.3718475695927397E-2</v>
      </c>
      <c r="D101" s="24">
        <f t="shared" si="41"/>
        <v>1.8516401995451029E-2</v>
      </c>
      <c r="E101" s="24">
        <f t="shared" si="41"/>
        <v>2.3426064283290915E-2</v>
      </c>
      <c r="F101" s="24">
        <f t="shared" si="41"/>
        <v>0</v>
      </c>
      <c r="G101" s="24">
        <f t="shared" si="41"/>
        <v>2.9814239699997178E-2</v>
      </c>
      <c r="H101" s="44">
        <f t="shared" si="31"/>
        <v>3.3718475695927397E-2</v>
      </c>
      <c r="I101" s="24">
        <f t="shared" si="32"/>
        <v>3.3718475695927397E-2</v>
      </c>
      <c r="J101" s="24">
        <f t="shared" si="33"/>
        <v>1</v>
      </c>
      <c r="L101" s="6">
        <f>IF(L92&gt;N96,0,1)</f>
        <v>0</v>
      </c>
      <c r="M101" s="6" t="s">
        <v>65</v>
      </c>
      <c r="N101" s="6">
        <f>IF(N92&gt;N96,0,1)</f>
        <v>0</v>
      </c>
      <c r="O101" s="6">
        <f>IF(O92&gt;$N$96,0,1)</f>
        <v>1</v>
      </c>
    </row>
    <row r="102" spans="2:15" ht="19" x14ac:dyDescent="0.25">
      <c r="B102" s="27" t="s">
        <v>77</v>
      </c>
      <c r="C102" s="24">
        <f>ABS(C$56-C55)</f>
        <v>1.8966642578959164E-2</v>
      </c>
      <c r="D102" s="24">
        <f t="shared" ref="D102:G102" si="42">ABS(D$56-D55)</f>
        <v>5.0920105487490333E-2</v>
      </c>
      <c r="E102" s="24">
        <f t="shared" si="42"/>
        <v>4.685212856658183E-2</v>
      </c>
      <c r="F102" s="24">
        <f t="shared" si="42"/>
        <v>1.7213259316477408E-2</v>
      </c>
      <c r="G102" s="24">
        <f t="shared" si="42"/>
        <v>5.9628479399994397E-2</v>
      </c>
      <c r="H102" s="44">
        <f t="shared" si="31"/>
        <v>5.9628479399994397E-2</v>
      </c>
      <c r="I102" s="24">
        <f t="shared" si="32"/>
        <v>5.9628479399994397E-2</v>
      </c>
      <c r="J102" s="24">
        <f t="shared" si="33"/>
        <v>1</v>
      </c>
      <c r="L102" s="6">
        <f>IF(L93&gt;N96,0,1)</f>
        <v>1</v>
      </c>
      <c r="M102" s="6">
        <f>IF(M93&gt;N96,0,1)</f>
        <v>1</v>
      </c>
      <c r="N102" s="6" t="s">
        <v>65</v>
      </c>
      <c r="O102" s="6">
        <f>IF(O93&gt;$N$96,0,1)</f>
        <v>1</v>
      </c>
    </row>
    <row r="103" spans="2:15" x14ac:dyDescent="0.2">
      <c r="L103" s="6">
        <f>IF(L94&gt;N96,0,1)</f>
        <v>0</v>
      </c>
      <c r="M103" s="6">
        <f>IF(M94&gt;N96,0,1)</f>
        <v>0</v>
      </c>
      <c r="N103" s="6">
        <f>IF(N94&gt;$N$96,0,1)</f>
        <v>0</v>
      </c>
      <c r="O103" s="6" t="s">
        <v>65</v>
      </c>
    </row>
    <row r="107" spans="2:15" ht="16" customHeight="1" x14ac:dyDescent="0.2">
      <c r="L107" s="68" t="s">
        <v>84</v>
      </c>
      <c r="M107" s="69"/>
      <c r="N107" s="69"/>
      <c r="O107" s="70"/>
    </row>
    <row r="108" spans="2:15" x14ac:dyDescent="0.2">
      <c r="L108" s="71"/>
      <c r="M108" s="72"/>
      <c r="N108" s="72"/>
      <c r="O108" s="73"/>
    </row>
    <row r="109" spans="2:15" x14ac:dyDescent="0.2">
      <c r="L109" s="38" t="s">
        <v>85</v>
      </c>
      <c r="M109" s="38" t="s">
        <v>86</v>
      </c>
      <c r="N109" s="38" t="s">
        <v>87</v>
      </c>
      <c r="O109" s="38" t="s">
        <v>88</v>
      </c>
    </row>
    <row r="110" spans="2:15" x14ac:dyDescent="0.2">
      <c r="K110" s="39" t="s">
        <v>85</v>
      </c>
      <c r="L110" s="32" t="s">
        <v>65</v>
      </c>
      <c r="M110" s="32">
        <f>M100*K69</f>
        <v>0</v>
      </c>
      <c r="N110" s="33">
        <f>N100*L69</f>
        <v>0</v>
      </c>
      <c r="O110" s="32">
        <f>O100*M69</f>
        <v>0</v>
      </c>
    </row>
    <row r="111" spans="2:15" x14ac:dyDescent="0.2">
      <c r="K111" s="38" t="s">
        <v>86</v>
      </c>
      <c r="L111" s="32">
        <f>L101*J70</f>
        <v>0</v>
      </c>
      <c r="M111" s="32" t="s">
        <v>65</v>
      </c>
      <c r="N111" s="33">
        <f>N101*L70</f>
        <v>0</v>
      </c>
      <c r="O111" s="32">
        <f>O101*M70</f>
        <v>1</v>
      </c>
    </row>
    <row r="112" spans="2:15" x14ac:dyDescent="0.2">
      <c r="K112" s="38" t="s">
        <v>87</v>
      </c>
      <c r="L112" s="32">
        <f>L102*J71</f>
        <v>1</v>
      </c>
      <c r="M112" s="32">
        <f>M102*K71</f>
        <v>1</v>
      </c>
      <c r="N112" s="33" t="s">
        <v>65</v>
      </c>
      <c r="O112" s="32">
        <f>O102*M71</f>
        <v>1</v>
      </c>
    </row>
    <row r="113" spans="7:15" x14ac:dyDescent="0.2">
      <c r="K113" s="38" t="s">
        <v>88</v>
      </c>
      <c r="L113" s="32">
        <f>L103*J72</f>
        <v>0</v>
      </c>
      <c r="M113" s="32">
        <f>M103*K72</f>
        <v>0</v>
      </c>
      <c r="N113" s="33">
        <f>N103*L72</f>
        <v>0</v>
      </c>
      <c r="O113" s="32" t="s">
        <v>65</v>
      </c>
    </row>
    <row r="117" spans="7:15" x14ac:dyDescent="0.2">
      <c r="G117" s="31"/>
      <c r="H117" s="34"/>
      <c r="I117" s="31"/>
      <c r="J117" s="34"/>
    </row>
    <row r="118" spans="7:15" x14ac:dyDescent="0.2">
      <c r="G118" s="31"/>
      <c r="H118" s="34"/>
      <c r="I118" s="31"/>
      <c r="J118" s="34"/>
    </row>
    <row r="119" spans="7:15" x14ac:dyDescent="0.2">
      <c r="G119" s="31"/>
      <c r="H119" s="34"/>
      <c r="I119" s="31"/>
      <c r="J119" s="34"/>
    </row>
    <row r="120" spans="7:15" x14ac:dyDescent="0.2">
      <c r="G120" s="31"/>
      <c r="H120" s="34"/>
      <c r="I120" s="31"/>
      <c r="J120" s="34"/>
    </row>
  </sheetData>
  <mergeCells count="13">
    <mergeCell ref="L96:M96"/>
    <mergeCell ref="L98:O99"/>
    <mergeCell ref="L107:O108"/>
    <mergeCell ref="J65:K65"/>
    <mergeCell ref="J67:M68"/>
    <mergeCell ref="P42:S43"/>
    <mergeCell ref="B74:G74"/>
    <mergeCell ref="L90:O90"/>
    <mergeCell ref="J58:M59"/>
    <mergeCell ref="B28:H28"/>
    <mergeCell ref="B38:D38"/>
    <mergeCell ref="B48:E48"/>
    <mergeCell ref="B58:H58"/>
  </mergeCells>
  <conditionalFormatting sqref="J21:J25">
    <cfRule type="colorScale" priority="8">
      <colorScale>
        <cfvo type="min"/>
        <cfvo type="percentile" val="50"/>
        <cfvo type="max"/>
        <color rgb="FFF8696B"/>
        <color rgb="FFFFEB84"/>
        <color rgb="FF63BE7B"/>
      </colorScale>
    </cfRule>
  </conditionalFormatting>
  <conditionalFormatting sqref="C61:G72">
    <cfRule type="cellIs" dxfId="1" priority="4" operator="equal">
      <formula>1</formula>
    </cfRule>
  </conditionalFormatting>
  <conditionalFormatting sqref="C77:G88 I82:M83 H83">
    <cfRule type="cellIs" dxfId="0" priority="3" operator="equal">
      <formula>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R126"/>
  <sheetViews>
    <sheetView topLeftCell="A72" zoomScale="110" zoomScaleNormal="110" zoomScalePageLayoutView="110" workbookViewId="0">
      <selection activeCell="E120" sqref="E120"/>
    </sheetView>
  </sheetViews>
  <sheetFormatPr baseColWidth="10" defaultColWidth="11" defaultRowHeight="16" x14ac:dyDescent="0.2"/>
  <cols>
    <col min="2" max="2" width="15.83203125" bestFit="1" customWidth="1"/>
    <col min="3" max="3" width="19.1640625" bestFit="1" customWidth="1"/>
    <col min="4" max="4" width="19.6640625" bestFit="1" customWidth="1"/>
    <col min="5" max="5" width="15.6640625" bestFit="1" customWidth="1"/>
    <col min="6" max="6" width="7" bestFit="1" customWidth="1"/>
    <col min="7" max="7" width="12.1640625" bestFit="1" customWidth="1"/>
    <col min="8" max="8" width="15.83203125" bestFit="1" customWidth="1"/>
    <col min="9" max="9" width="15" bestFit="1" customWidth="1"/>
    <col min="10" max="10" width="16.33203125" bestFit="1" customWidth="1"/>
    <col min="11" max="11" width="12.6640625" bestFit="1" customWidth="1"/>
    <col min="12" max="12" width="7" bestFit="1" customWidth="1"/>
    <col min="13" max="14" width="15.83203125" bestFit="1" customWidth="1"/>
    <col min="15" max="15" width="15" bestFit="1" customWidth="1"/>
    <col min="16" max="16" width="16.33203125" bestFit="1" customWidth="1"/>
    <col min="17" max="17" width="12.6640625" bestFit="1" customWidth="1"/>
    <col min="18" max="18" width="7" bestFit="1" customWidth="1"/>
  </cols>
  <sheetData>
    <row r="19" spans="2:18" ht="16.5" thickBot="1" x14ac:dyDescent="0.3">
      <c r="B19" s="79" t="s">
        <v>21</v>
      </c>
      <c r="C19" s="79"/>
      <c r="D19" s="79"/>
      <c r="E19" s="79"/>
      <c r="H19" s="79" t="s">
        <v>31</v>
      </c>
      <c r="I19" s="79"/>
      <c r="J19" s="79"/>
      <c r="K19" s="79"/>
      <c r="L19" s="79"/>
    </row>
    <row r="20" spans="2:18" ht="16.5" thickBot="1" x14ac:dyDescent="0.3">
      <c r="B20" s="14" t="s">
        <v>20</v>
      </c>
      <c r="C20" s="17" t="s">
        <v>25</v>
      </c>
      <c r="D20" s="17" t="s">
        <v>26</v>
      </c>
      <c r="E20" s="17" t="s">
        <v>26</v>
      </c>
      <c r="H20" s="16" t="s">
        <v>32</v>
      </c>
      <c r="I20" s="22" t="s">
        <v>33</v>
      </c>
      <c r="J20" s="22" t="s">
        <v>34</v>
      </c>
      <c r="K20" s="22" t="s">
        <v>35</v>
      </c>
      <c r="L20" s="22" t="s">
        <v>36</v>
      </c>
    </row>
    <row r="21" spans="2:18" x14ac:dyDescent="0.2">
      <c r="B21" s="12" t="s">
        <v>33</v>
      </c>
      <c r="C21" s="15" t="s">
        <v>39</v>
      </c>
      <c r="D21" s="15" t="s">
        <v>39</v>
      </c>
      <c r="E21" s="15" t="s">
        <v>39</v>
      </c>
      <c r="H21" s="8" t="s">
        <v>106</v>
      </c>
      <c r="I21" s="20" t="s">
        <v>37</v>
      </c>
      <c r="J21" s="21">
        <v>0.3</v>
      </c>
      <c r="K21" s="21">
        <v>400</v>
      </c>
      <c r="L21" s="21">
        <v>1000</v>
      </c>
    </row>
    <row r="22" spans="2:18" x14ac:dyDescent="0.2">
      <c r="B22" s="12" t="s">
        <v>0</v>
      </c>
      <c r="C22" s="11">
        <v>0.3</v>
      </c>
      <c r="D22" s="11">
        <v>0.5</v>
      </c>
      <c r="E22" s="11">
        <v>0.2</v>
      </c>
      <c r="H22" s="8" t="s">
        <v>38</v>
      </c>
      <c r="I22" s="11" t="s">
        <v>37</v>
      </c>
      <c r="J22" s="9">
        <v>0.5</v>
      </c>
      <c r="K22" s="9">
        <v>1</v>
      </c>
      <c r="L22" s="9">
        <v>3</v>
      </c>
    </row>
    <row r="23" spans="2:18" ht="17" thickBot="1" x14ac:dyDescent="0.25">
      <c r="B23" s="13" t="s">
        <v>3</v>
      </c>
      <c r="C23" s="19" t="s">
        <v>22</v>
      </c>
      <c r="D23" s="19" t="s">
        <v>23</v>
      </c>
      <c r="E23" s="19" t="s">
        <v>24</v>
      </c>
      <c r="H23" s="8" t="s">
        <v>24</v>
      </c>
      <c r="I23" s="11" t="s">
        <v>37</v>
      </c>
      <c r="J23" s="9">
        <v>0.2</v>
      </c>
      <c r="K23" s="9">
        <v>1</v>
      </c>
      <c r="L23" s="9">
        <v>2</v>
      </c>
    </row>
    <row r="24" spans="2:18" x14ac:dyDescent="0.2">
      <c r="B24" s="7" t="s">
        <v>27</v>
      </c>
      <c r="C24" s="18">
        <v>1800</v>
      </c>
      <c r="D24" s="18">
        <v>8</v>
      </c>
      <c r="E24" s="18">
        <v>9</v>
      </c>
    </row>
    <row r="25" spans="2:18" x14ac:dyDescent="0.2">
      <c r="B25" s="7" t="s">
        <v>28</v>
      </c>
      <c r="C25" s="42">
        <v>1400</v>
      </c>
      <c r="D25" s="43">
        <v>4</v>
      </c>
      <c r="E25" s="43">
        <v>7</v>
      </c>
    </row>
    <row r="26" spans="2:18" x14ac:dyDescent="0.2">
      <c r="B26" s="7" t="s">
        <v>29</v>
      </c>
      <c r="C26" s="43">
        <v>2500</v>
      </c>
      <c r="D26" s="42">
        <v>9</v>
      </c>
      <c r="E26" s="42">
        <v>10</v>
      </c>
    </row>
    <row r="27" spans="2:18" x14ac:dyDescent="0.2">
      <c r="B27" s="7" t="s">
        <v>30</v>
      </c>
      <c r="C27" s="10">
        <v>1600</v>
      </c>
      <c r="D27" s="10">
        <v>7</v>
      </c>
      <c r="E27" s="10">
        <v>8</v>
      </c>
    </row>
    <row r="29" spans="2:18" x14ac:dyDescent="0.2">
      <c r="B29" s="75" t="s">
        <v>92</v>
      </c>
      <c r="C29" s="76"/>
      <c r="D29" s="76"/>
      <c r="E29" s="76"/>
      <c r="F29" s="76"/>
    </row>
    <row r="30" spans="2:18" x14ac:dyDescent="0.2">
      <c r="B30" s="75"/>
      <c r="C30" s="76"/>
      <c r="D30" s="76"/>
      <c r="E30" s="76"/>
      <c r="F30" s="76"/>
    </row>
    <row r="32" spans="2:18" x14ac:dyDescent="0.2">
      <c r="B32" s="74" t="s">
        <v>22</v>
      </c>
      <c r="C32" s="74"/>
      <c r="D32" s="74"/>
      <c r="E32" s="74"/>
      <c r="F32" s="74"/>
      <c r="H32" s="74" t="s">
        <v>23</v>
      </c>
      <c r="I32" s="74"/>
      <c r="J32" s="74"/>
      <c r="K32" s="74"/>
      <c r="L32" s="74"/>
      <c r="N32" s="74" t="s">
        <v>24</v>
      </c>
      <c r="O32" s="74"/>
      <c r="P32" s="74"/>
      <c r="Q32" s="74"/>
      <c r="R32" s="74"/>
    </row>
    <row r="33" spans="2:18" x14ac:dyDescent="0.2">
      <c r="B33" s="13" t="s">
        <v>91</v>
      </c>
      <c r="C33" s="40" t="s">
        <v>27</v>
      </c>
      <c r="D33" s="40" t="s">
        <v>28</v>
      </c>
      <c r="E33" s="40" t="s">
        <v>29</v>
      </c>
      <c r="F33" s="7" t="s">
        <v>30</v>
      </c>
      <c r="H33" s="13" t="s">
        <v>91</v>
      </c>
      <c r="I33" s="40" t="s">
        <v>27</v>
      </c>
      <c r="J33" s="40" t="s">
        <v>28</v>
      </c>
      <c r="K33" s="40" t="s">
        <v>29</v>
      </c>
      <c r="L33" s="7" t="s">
        <v>30</v>
      </c>
      <c r="N33" s="13" t="s">
        <v>91</v>
      </c>
      <c r="O33" s="40" t="s">
        <v>27</v>
      </c>
      <c r="P33" s="40" t="s">
        <v>28</v>
      </c>
      <c r="Q33" s="40" t="s">
        <v>29</v>
      </c>
      <c r="R33" s="7" t="s">
        <v>30</v>
      </c>
    </row>
    <row r="34" spans="2:18" x14ac:dyDescent="0.2">
      <c r="B34" s="7" t="s">
        <v>27</v>
      </c>
      <c r="C34" s="10">
        <f>C24-$C$24</f>
        <v>0</v>
      </c>
      <c r="D34" s="10">
        <f>C24-$C$25</f>
        <v>400</v>
      </c>
      <c r="E34" s="10">
        <f>C24-$C$26</f>
        <v>-700</v>
      </c>
      <c r="F34" s="10">
        <f>C24-$C$27</f>
        <v>200</v>
      </c>
      <c r="H34" s="7" t="s">
        <v>27</v>
      </c>
      <c r="I34" s="10">
        <f>D24-$D$24</f>
        <v>0</v>
      </c>
      <c r="J34" s="10">
        <f>D24-$D$25</f>
        <v>4</v>
      </c>
      <c r="K34" s="10">
        <f>D24-$D$26</f>
        <v>-1</v>
      </c>
      <c r="L34" s="10">
        <f>D24-$D$27</f>
        <v>1</v>
      </c>
      <c r="N34" s="7" t="s">
        <v>27</v>
      </c>
      <c r="O34" s="10">
        <f>E24-$E$24</f>
        <v>0</v>
      </c>
      <c r="P34" s="10">
        <f>E24-$E$25</f>
        <v>2</v>
      </c>
      <c r="Q34" s="10">
        <f>E24-$E$26</f>
        <v>-1</v>
      </c>
      <c r="R34" s="10">
        <f>E24-$E$27</f>
        <v>1</v>
      </c>
    </row>
    <row r="35" spans="2:18" x14ac:dyDescent="0.2">
      <c r="B35" s="7" t="s">
        <v>28</v>
      </c>
      <c r="C35" s="10">
        <f t="shared" ref="C35:C37" si="0">C25-$C$24</f>
        <v>-400</v>
      </c>
      <c r="D35" s="10">
        <f t="shared" ref="D35:D37" si="1">C25-$C$25</f>
        <v>0</v>
      </c>
      <c r="E35" s="10">
        <f t="shared" ref="E35:E37" si="2">C25-$C$26</f>
        <v>-1100</v>
      </c>
      <c r="F35" s="10">
        <f t="shared" ref="F35:F37" si="3">C25-$C$27</f>
        <v>-200</v>
      </c>
      <c r="H35" s="7" t="s">
        <v>28</v>
      </c>
      <c r="I35" s="10">
        <f t="shared" ref="I35:I37" si="4">D25-$D$24</f>
        <v>-4</v>
      </c>
      <c r="J35" s="10">
        <f t="shared" ref="J35:J36" si="5">D25-$D$25</f>
        <v>0</v>
      </c>
      <c r="K35" s="10">
        <f t="shared" ref="K35:K37" si="6">D25-$D$26</f>
        <v>-5</v>
      </c>
      <c r="L35" s="10">
        <f t="shared" ref="L35:L37" si="7">D25-$D$27</f>
        <v>-3</v>
      </c>
      <c r="N35" s="7" t="s">
        <v>28</v>
      </c>
      <c r="O35" s="10">
        <f t="shared" ref="O35:O37" si="8">E25-$E$24</f>
        <v>-2</v>
      </c>
      <c r="P35" s="10">
        <f t="shared" ref="P35:P37" si="9">E25-$E$25</f>
        <v>0</v>
      </c>
      <c r="Q35" s="10">
        <f>E25-$E$26</f>
        <v>-3</v>
      </c>
      <c r="R35" s="10">
        <f t="shared" ref="R35:R37" si="10">E25-$E$27</f>
        <v>-1</v>
      </c>
    </row>
    <row r="36" spans="2:18" x14ac:dyDescent="0.2">
      <c r="B36" s="7" t="s">
        <v>29</v>
      </c>
      <c r="C36" s="10">
        <f t="shared" si="0"/>
        <v>700</v>
      </c>
      <c r="D36" s="10">
        <f t="shared" si="1"/>
        <v>1100</v>
      </c>
      <c r="E36" s="10">
        <f t="shared" si="2"/>
        <v>0</v>
      </c>
      <c r="F36" s="10">
        <f t="shared" si="3"/>
        <v>900</v>
      </c>
      <c r="H36" s="7" t="s">
        <v>29</v>
      </c>
      <c r="I36" s="10">
        <f t="shared" si="4"/>
        <v>1</v>
      </c>
      <c r="J36" s="10">
        <f t="shared" si="5"/>
        <v>5</v>
      </c>
      <c r="K36" s="10">
        <f t="shared" si="6"/>
        <v>0</v>
      </c>
      <c r="L36" s="10">
        <f t="shared" si="7"/>
        <v>2</v>
      </c>
      <c r="N36" s="7" t="s">
        <v>29</v>
      </c>
      <c r="O36" s="10">
        <f t="shared" si="8"/>
        <v>1</v>
      </c>
      <c r="P36" s="10">
        <f t="shared" si="9"/>
        <v>3</v>
      </c>
      <c r="Q36" s="10">
        <f t="shared" ref="Q36:Q37" si="11">E26-$E$26</f>
        <v>0</v>
      </c>
      <c r="R36" s="10">
        <f t="shared" si="10"/>
        <v>2</v>
      </c>
    </row>
    <row r="37" spans="2:18" x14ac:dyDescent="0.2">
      <c r="B37" s="7" t="s">
        <v>30</v>
      </c>
      <c r="C37" s="10">
        <f t="shared" si="0"/>
        <v>-200</v>
      </c>
      <c r="D37" s="10">
        <f t="shared" si="1"/>
        <v>200</v>
      </c>
      <c r="E37" s="10">
        <f t="shared" si="2"/>
        <v>-900</v>
      </c>
      <c r="F37" s="10">
        <f t="shared" si="3"/>
        <v>0</v>
      </c>
      <c r="H37" s="7" t="s">
        <v>30</v>
      </c>
      <c r="I37" s="10">
        <f t="shared" si="4"/>
        <v>-1</v>
      </c>
      <c r="J37" s="10">
        <f>D27-$D$25</f>
        <v>3</v>
      </c>
      <c r="K37" s="10">
        <f t="shared" si="6"/>
        <v>-2</v>
      </c>
      <c r="L37" s="10">
        <f t="shared" si="7"/>
        <v>0</v>
      </c>
      <c r="N37" s="7" t="s">
        <v>30</v>
      </c>
      <c r="O37" s="10">
        <f t="shared" si="8"/>
        <v>-1</v>
      </c>
      <c r="P37" s="10">
        <f t="shared" si="9"/>
        <v>1</v>
      </c>
      <c r="Q37" s="10">
        <f t="shared" si="11"/>
        <v>-2</v>
      </c>
      <c r="R37" s="10">
        <f t="shared" si="10"/>
        <v>0</v>
      </c>
    </row>
    <row r="39" spans="2:18" x14ac:dyDescent="0.2">
      <c r="B39" s="77" t="s">
        <v>93</v>
      </c>
      <c r="C39" s="78"/>
      <c r="D39" s="78"/>
      <c r="E39" s="78"/>
      <c r="F39" s="78"/>
    </row>
    <row r="40" spans="2:18" x14ac:dyDescent="0.2">
      <c r="B40" s="77"/>
      <c r="C40" s="78"/>
      <c r="D40" s="78"/>
      <c r="E40" s="78"/>
      <c r="F40" s="78"/>
    </row>
    <row r="42" spans="2:18" x14ac:dyDescent="0.2">
      <c r="B42" s="74" t="s">
        <v>22</v>
      </c>
      <c r="C42" s="74"/>
      <c r="D42" s="74"/>
      <c r="E42" s="74"/>
      <c r="F42" s="74"/>
      <c r="H42" s="74" t="s">
        <v>23</v>
      </c>
      <c r="I42" s="74"/>
      <c r="J42" s="74"/>
      <c r="K42" s="74"/>
      <c r="L42" s="74"/>
      <c r="N42" s="74" t="s">
        <v>24</v>
      </c>
      <c r="O42" s="74"/>
      <c r="P42" s="74"/>
      <c r="Q42" s="74"/>
      <c r="R42" s="74"/>
    </row>
    <row r="43" spans="2:18" x14ac:dyDescent="0.2">
      <c r="B43" s="13" t="s">
        <v>97</v>
      </c>
      <c r="C43" s="40" t="s">
        <v>27</v>
      </c>
      <c r="D43" s="40" t="s">
        <v>28</v>
      </c>
      <c r="E43" s="40" t="s">
        <v>29</v>
      </c>
      <c r="F43" s="7" t="s">
        <v>30</v>
      </c>
      <c r="H43" s="13" t="s">
        <v>97</v>
      </c>
      <c r="I43" s="40" t="s">
        <v>27</v>
      </c>
      <c r="J43" s="40" t="s">
        <v>28</v>
      </c>
      <c r="K43" s="40" t="s">
        <v>29</v>
      </c>
      <c r="L43" s="7" t="s">
        <v>30</v>
      </c>
      <c r="N43" s="13" t="s">
        <v>97</v>
      </c>
      <c r="O43" s="40" t="s">
        <v>27</v>
      </c>
      <c r="P43" s="40" t="s">
        <v>28</v>
      </c>
      <c r="Q43" s="40" t="s">
        <v>29</v>
      </c>
      <c r="R43" s="7" t="s">
        <v>30</v>
      </c>
    </row>
    <row r="44" spans="2:18" x14ac:dyDescent="0.2">
      <c r="B44" s="7" t="s">
        <v>27</v>
      </c>
      <c r="C44" s="10">
        <f>IF(-C34&lt;=0,0,IF(-C34&gt;$L$21,1,IF(-C34&lt;=$K$21,0,((-C34-$K$21)/($L$21-$K$21)))))</f>
        <v>0</v>
      </c>
      <c r="D44" s="10">
        <f t="shared" ref="D44:F44" si="12">IF(-D34&lt;=0,0,IF(-D34&gt;$L$21,1,IF(-D34&lt;=$K$21,0,((-D34-$K$21)/($L$21-$K$21)))))</f>
        <v>0</v>
      </c>
      <c r="E44" s="10">
        <f t="shared" si="12"/>
        <v>0.5</v>
      </c>
      <c r="F44" s="10">
        <f t="shared" si="12"/>
        <v>0</v>
      </c>
      <c r="H44" s="7" t="s">
        <v>27</v>
      </c>
      <c r="I44" s="10">
        <f>IF(I34&lt;=0,0,IF(I34&gt;$L$22,1,IF(I34&lt;=$K$22,0,((I34-$K$22)/($L$22-$K$22)))))</f>
        <v>0</v>
      </c>
      <c r="J44" s="10">
        <f t="shared" ref="J44:L44" si="13">IF(J34&lt;=0,0,IF(J34&gt;$L$22,1,IF(J34&lt;=$K$22,0,((J34-$K$22)/($L$22-$K$22)))))</f>
        <v>1</v>
      </c>
      <c r="K44" s="10">
        <f t="shared" si="13"/>
        <v>0</v>
      </c>
      <c r="L44" s="10">
        <f t="shared" si="13"/>
        <v>0</v>
      </c>
      <c r="N44" s="7" t="s">
        <v>27</v>
      </c>
      <c r="O44" s="10">
        <f>IF(O34&lt;=0,0,IF(O34&gt;$L$23,1,IF(O34&lt;=$K$23,0,((O34-$K$23)/($L$23-$K$23)))))</f>
        <v>0</v>
      </c>
      <c r="P44" s="10">
        <f t="shared" ref="P44:R44" si="14">IF(P34&lt;=0,0,IF(P34&gt;$L$23,1,IF(P34&lt;=$K$23,0,((P34-$K$23)/($L$23-$K$23)))))</f>
        <v>1</v>
      </c>
      <c r="Q44" s="10">
        <f t="shared" si="14"/>
        <v>0</v>
      </c>
      <c r="R44" s="10">
        <f t="shared" si="14"/>
        <v>0</v>
      </c>
    </row>
    <row r="45" spans="2:18" x14ac:dyDescent="0.2">
      <c r="B45" s="7" t="s">
        <v>28</v>
      </c>
      <c r="C45" s="10">
        <f t="shared" ref="C45:F47" si="15">IF(-C35&lt;=0,0,IF(-C35&gt;$L$21,1,IF(-C35&lt;=$K$21,0,((-C35-$K$21)/($L$21-$K$21)))))</f>
        <v>0</v>
      </c>
      <c r="D45" s="10">
        <f t="shared" si="15"/>
        <v>0</v>
      </c>
      <c r="E45" s="10">
        <f t="shared" si="15"/>
        <v>1</v>
      </c>
      <c r="F45" s="10">
        <f t="shared" si="15"/>
        <v>0</v>
      </c>
      <c r="H45" s="7" t="s">
        <v>28</v>
      </c>
      <c r="I45" s="10">
        <f t="shared" ref="I45:L47" si="16">IF(I35&lt;=0,0,IF(I35&gt;$L$22,1,IF(I35&lt;=$K$22,0,((I35-$K$22)/($L$22-$K$22)))))</f>
        <v>0</v>
      </c>
      <c r="J45" s="10">
        <f t="shared" si="16"/>
        <v>0</v>
      </c>
      <c r="K45" s="10">
        <f t="shared" si="16"/>
        <v>0</v>
      </c>
      <c r="L45" s="10">
        <f t="shared" si="16"/>
        <v>0</v>
      </c>
      <c r="N45" s="7" t="s">
        <v>28</v>
      </c>
      <c r="O45" s="10">
        <f t="shared" ref="O45:R47" si="17">IF(O35&lt;=0,0,IF(O35&gt;$L$23,1,IF(O35&lt;=$K$23,0,((O35-$K$23)/($L$23-$K$23)))))</f>
        <v>0</v>
      </c>
      <c r="P45" s="10">
        <f t="shared" si="17"/>
        <v>0</v>
      </c>
      <c r="Q45" s="10">
        <f t="shared" si="17"/>
        <v>0</v>
      </c>
      <c r="R45" s="10">
        <f t="shared" si="17"/>
        <v>0</v>
      </c>
    </row>
    <row r="46" spans="2:18" x14ac:dyDescent="0.2">
      <c r="B46" s="7" t="s">
        <v>29</v>
      </c>
      <c r="C46" s="10">
        <f t="shared" si="15"/>
        <v>0</v>
      </c>
      <c r="D46" s="10">
        <f t="shared" si="15"/>
        <v>0</v>
      </c>
      <c r="E46" s="10">
        <f t="shared" si="15"/>
        <v>0</v>
      </c>
      <c r="F46" s="10">
        <f t="shared" si="15"/>
        <v>0</v>
      </c>
      <c r="H46" s="7" t="s">
        <v>29</v>
      </c>
      <c r="I46" s="10">
        <f t="shared" si="16"/>
        <v>0</v>
      </c>
      <c r="J46" s="10">
        <f t="shared" si="16"/>
        <v>1</v>
      </c>
      <c r="K46" s="10">
        <f t="shared" si="16"/>
        <v>0</v>
      </c>
      <c r="L46" s="10">
        <f t="shared" si="16"/>
        <v>0.5</v>
      </c>
      <c r="N46" s="7" t="s">
        <v>29</v>
      </c>
      <c r="O46" s="10">
        <f t="shared" si="17"/>
        <v>0</v>
      </c>
      <c r="P46" s="10">
        <f t="shared" si="17"/>
        <v>1</v>
      </c>
      <c r="Q46" s="10">
        <f t="shared" si="17"/>
        <v>0</v>
      </c>
      <c r="R46" s="10">
        <f t="shared" si="17"/>
        <v>1</v>
      </c>
    </row>
    <row r="47" spans="2:18" x14ac:dyDescent="0.2">
      <c r="B47" s="7" t="s">
        <v>30</v>
      </c>
      <c r="C47" s="10">
        <f t="shared" si="15"/>
        <v>0</v>
      </c>
      <c r="D47" s="10">
        <f t="shared" si="15"/>
        <v>0</v>
      </c>
      <c r="E47" s="10">
        <f t="shared" si="15"/>
        <v>0.83333333333333337</v>
      </c>
      <c r="F47" s="10">
        <f t="shared" si="15"/>
        <v>0</v>
      </c>
      <c r="H47" s="7" t="s">
        <v>30</v>
      </c>
      <c r="I47" s="10">
        <f t="shared" si="16"/>
        <v>0</v>
      </c>
      <c r="J47" s="10">
        <f t="shared" si="16"/>
        <v>1</v>
      </c>
      <c r="K47" s="10">
        <f t="shared" si="16"/>
        <v>0</v>
      </c>
      <c r="L47" s="10">
        <f t="shared" si="16"/>
        <v>0</v>
      </c>
      <c r="N47" s="7" t="s">
        <v>30</v>
      </c>
      <c r="O47" s="10">
        <f t="shared" si="17"/>
        <v>0</v>
      </c>
      <c r="P47" s="10">
        <f t="shared" si="17"/>
        <v>0</v>
      </c>
      <c r="Q47" s="10">
        <f t="shared" si="17"/>
        <v>0</v>
      </c>
      <c r="R47" s="10">
        <f t="shared" si="17"/>
        <v>0</v>
      </c>
    </row>
    <row r="49" spans="2:18" x14ac:dyDescent="0.2">
      <c r="B49" s="75" t="s">
        <v>94</v>
      </c>
      <c r="C49" s="76"/>
      <c r="D49" s="76"/>
      <c r="E49" s="76"/>
      <c r="F49" s="76"/>
    </row>
    <row r="50" spans="2:18" x14ac:dyDescent="0.2">
      <c r="B50" s="75"/>
      <c r="C50" s="76"/>
      <c r="D50" s="76"/>
      <c r="E50" s="76"/>
      <c r="F50" s="76"/>
    </row>
    <row r="52" spans="2:18" x14ac:dyDescent="0.2">
      <c r="B52" s="74" t="s">
        <v>22</v>
      </c>
      <c r="C52" s="74"/>
      <c r="D52" s="74"/>
      <c r="E52" s="74"/>
      <c r="F52" s="74"/>
      <c r="H52" s="74" t="s">
        <v>23</v>
      </c>
      <c r="I52" s="74"/>
      <c r="J52" s="74"/>
      <c r="K52" s="74"/>
      <c r="L52" s="74"/>
      <c r="N52" s="74" t="s">
        <v>24</v>
      </c>
      <c r="O52" s="74"/>
      <c r="P52" s="74"/>
      <c r="Q52" s="74"/>
      <c r="R52" s="74"/>
    </row>
    <row r="53" spans="2:18" x14ac:dyDescent="0.2">
      <c r="B53" s="13" t="s">
        <v>98</v>
      </c>
      <c r="C53" s="40" t="s">
        <v>27</v>
      </c>
      <c r="D53" s="40" t="s">
        <v>28</v>
      </c>
      <c r="E53" s="40" t="s">
        <v>29</v>
      </c>
      <c r="F53" s="7" t="s">
        <v>30</v>
      </c>
      <c r="H53" s="13" t="s">
        <v>98</v>
      </c>
      <c r="I53" s="40" t="s">
        <v>27</v>
      </c>
      <c r="J53" s="40" t="s">
        <v>28</v>
      </c>
      <c r="K53" s="40" t="s">
        <v>29</v>
      </c>
      <c r="L53" s="7" t="s">
        <v>30</v>
      </c>
      <c r="N53" s="13" t="s">
        <v>98</v>
      </c>
      <c r="O53" s="40" t="s">
        <v>27</v>
      </c>
      <c r="P53" s="40" t="s">
        <v>28</v>
      </c>
      <c r="Q53" s="40" t="s">
        <v>29</v>
      </c>
      <c r="R53" s="7" t="s">
        <v>30</v>
      </c>
    </row>
    <row r="54" spans="2:18" x14ac:dyDescent="0.2">
      <c r="B54" s="7" t="s">
        <v>27</v>
      </c>
      <c r="C54" s="10">
        <f>C44*$C$22</f>
        <v>0</v>
      </c>
      <c r="D54" s="10">
        <f t="shared" ref="D54:F54" si="18">D44*$C$22</f>
        <v>0</v>
      </c>
      <c r="E54" s="10">
        <f t="shared" si="18"/>
        <v>0.15</v>
      </c>
      <c r="F54" s="10">
        <f t="shared" si="18"/>
        <v>0</v>
      </c>
      <c r="H54" s="7" t="s">
        <v>27</v>
      </c>
      <c r="I54" s="10">
        <f>I44*$D$22</f>
        <v>0</v>
      </c>
      <c r="J54" s="10">
        <f t="shared" ref="J54:L54" si="19">J44*$D$22</f>
        <v>0.5</v>
      </c>
      <c r="K54" s="10">
        <f t="shared" si="19"/>
        <v>0</v>
      </c>
      <c r="L54" s="10">
        <f t="shared" si="19"/>
        <v>0</v>
      </c>
      <c r="N54" s="7" t="s">
        <v>27</v>
      </c>
      <c r="O54" s="10">
        <f>O44*$E$22</f>
        <v>0</v>
      </c>
      <c r="P54" s="10">
        <f t="shared" ref="P54:R54" si="20">P44*$E$22</f>
        <v>0.2</v>
      </c>
      <c r="Q54" s="10">
        <f t="shared" si="20"/>
        <v>0</v>
      </c>
      <c r="R54" s="10">
        <f t="shared" si="20"/>
        <v>0</v>
      </c>
    </row>
    <row r="55" spans="2:18" x14ac:dyDescent="0.2">
      <c r="B55" s="7" t="s">
        <v>28</v>
      </c>
      <c r="C55" s="10">
        <f t="shared" ref="C55:F57" si="21">C45*$C$22</f>
        <v>0</v>
      </c>
      <c r="D55" s="10">
        <f t="shared" si="21"/>
        <v>0</v>
      </c>
      <c r="E55" s="10">
        <f t="shared" si="21"/>
        <v>0.3</v>
      </c>
      <c r="F55" s="10">
        <f t="shared" si="21"/>
        <v>0</v>
      </c>
      <c r="H55" s="7" t="s">
        <v>28</v>
      </c>
      <c r="I55" s="10">
        <f t="shared" ref="I55:L57" si="22">I45*$D$22</f>
        <v>0</v>
      </c>
      <c r="J55" s="10">
        <f t="shared" si="22"/>
        <v>0</v>
      </c>
      <c r="K55" s="10">
        <f t="shared" si="22"/>
        <v>0</v>
      </c>
      <c r="L55" s="10">
        <f t="shared" si="22"/>
        <v>0</v>
      </c>
      <c r="N55" s="7" t="s">
        <v>28</v>
      </c>
      <c r="O55" s="10">
        <f t="shared" ref="O55:R57" si="23">O45*$E$22</f>
        <v>0</v>
      </c>
      <c r="P55" s="10">
        <f t="shared" si="23"/>
        <v>0</v>
      </c>
      <c r="Q55" s="10">
        <f t="shared" si="23"/>
        <v>0</v>
      </c>
      <c r="R55" s="10">
        <f t="shared" si="23"/>
        <v>0</v>
      </c>
    </row>
    <row r="56" spans="2:18" x14ac:dyDescent="0.2">
      <c r="B56" s="7" t="s">
        <v>29</v>
      </c>
      <c r="C56" s="10">
        <f t="shared" si="21"/>
        <v>0</v>
      </c>
      <c r="D56" s="10">
        <f t="shared" si="21"/>
        <v>0</v>
      </c>
      <c r="E56" s="10">
        <f t="shared" si="21"/>
        <v>0</v>
      </c>
      <c r="F56" s="10">
        <f t="shared" si="21"/>
        <v>0</v>
      </c>
      <c r="H56" s="7" t="s">
        <v>29</v>
      </c>
      <c r="I56" s="10">
        <f t="shared" si="22"/>
        <v>0</v>
      </c>
      <c r="J56" s="10">
        <f t="shared" si="22"/>
        <v>0.5</v>
      </c>
      <c r="K56" s="10">
        <f t="shared" si="22"/>
        <v>0</v>
      </c>
      <c r="L56" s="10">
        <f t="shared" si="22"/>
        <v>0.25</v>
      </c>
      <c r="N56" s="7" t="s">
        <v>29</v>
      </c>
      <c r="O56" s="10">
        <f t="shared" si="23"/>
        <v>0</v>
      </c>
      <c r="P56" s="10">
        <f t="shared" si="23"/>
        <v>0.2</v>
      </c>
      <c r="Q56" s="10">
        <f t="shared" si="23"/>
        <v>0</v>
      </c>
      <c r="R56" s="10">
        <f t="shared" si="23"/>
        <v>0.2</v>
      </c>
    </row>
    <row r="57" spans="2:18" x14ac:dyDescent="0.2">
      <c r="B57" s="7" t="s">
        <v>30</v>
      </c>
      <c r="C57" s="10">
        <f t="shared" si="21"/>
        <v>0</v>
      </c>
      <c r="D57" s="10">
        <f t="shared" si="21"/>
        <v>0</v>
      </c>
      <c r="E57" s="10">
        <f t="shared" si="21"/>
        <v>0.25</v>
      </c>
      <c r="F57" s="10">
        <f t="shared" si="21"/>
        <v>0</v>
      </c>
      <c r="H57" s="7" t="s">
        <v>30</v>
      </c>
      <c r="I57" s="10">
        <f t="shared" si="22"/>
        <v>0</v>
      </c>
      <c r="J57" s="10">
        <f t="shared" si="22"/>
        <v>0.5</v>
      </c>
      <c r="K57" s="10">
        <f t="shared" si="22"/>
        <v>0</v>
      </c>
      <c r="L57" s="10">
        <f t="shared" si="22"/>
        <v>0</v>
      </c>
      <c r="N57" s="7" t="s">
        <v>30</v>
      </c>
      <c r="O57" s="10">
        <f t="shared" si="23"/>
        <v>0</v>
      </c>
      <c r="P57" s="10">
        <f t="shared" si="23"/>
        <v>0</v>
      </c>
      <c r="Q57" s="10">
        <f t="shared" si="23"/>
        <v>0</v>
      </c>
      <c r="R57" s="10">
        <f t="shared" si="23"/>
        <v>0</v>
      </c>
    </row>
    <row r="59" spans="2:18" x14ac:dyDescent="0.2">
      <c r="B59" s="75" t="s">
        <v>99</v>
      </c>
      <c r="C59" s="76"/>
      <c r="D59" s="76"/>
      <c r="E59" s="76"/>
      <c r="F59" s="76"/>
      <c r="G59" s="76"/>
    </row>
    <row r="60" spans="2:18" x14ac:dyDescent="0.2">
      <c r="B60" s="75"/>
      <c r="C60" s="76"/>
      <c r="D60" s="76"/>
      <c r="E60" s="76"/>
      <c r="F60" s="76"/>
      <c r="G60" s="76"/>
    </row>
    <row r="62" spans="2:18" x14ac:dyDescent="0.2">
      <c r="B62" s="74" t="s">
        <v>95</v>
      </c>
      <c r="C62" s="74"/>
      <c r="D62" s="74"/>
      <c r="E62" s="74"/>
      <c r="F62" s="74"/>
      <c r="G62" s="74"/>
    </row>
    <row r="63" spans="2:18" ht="17" thickBot="1" x14ac:dyDescent="0.25">
      <c r="B63" s="13" t="s">
        <v>91</v>
      </c>
      <c r="C63" s="40" t="s">
        <v>27</v>
      </c>
      <c r="D63" s="40" t="s">
        <v>28</v>
      </c>
      <c r="E63" s="40" t="s">
        <v>29</v>
      </c>
      <c r="F63" s="7" t="s">
        <v>30</v>
      </c>
      <c r="G63" s="19" t="s">
        <v>96</v>
      </c>
    </row>
    <row r="64" spans="2:18" x14ac:dyDescent="0.2">
      <c r="B64" s="7" t="s">
        <v>27</v>
      </c>
      <c r="C64" s="18">
        <f>C54+I54+O54</f>
        <v>0</v>
      </c>
      <c r="D64" s="18">
        <f t="shared" ref="D64:F64" si="24">D54+J54+P54</f>
        <v>0.7</v>
      </c>
      <c r="E64" s="18">
        <f t="shared" si="24"/>
        <v>0.15</v>
      </c>
      <c r="F64" s="18">
        <f t="shared" si="24"/>
        <v>0</v>
      </c>
      <c r="G64" s="18">
        <f>SUM(C64:F64)/(4-1)</f>
        <v>0.28333333333333333</v>
      </c>
    </row>
    <row r="65" spans="2:7" x14ac:dyDescent="0.2">
      <c r="B65" s="7" t="s">
        <v>28</v>
      </c>
      <c r="C65" s="18">
        <f t="shared" ref="C65:C67" si="25">C55+I55+O55</f>
        <v>0</v>
      </c>
      <c r="D65" s="18">
        <f t="shared" ref="D65:D67" si="26">D55+J55+P55</f>
        <v>0</v>
      </c>
      <c r="E65" s="18">
        <f t="shared" ref="E65:E67" si="27">E55+K55+Q55</f>
        <v>0.3</v>
      </c>
      <c r="F65" s="18">
        <f t="shared" ref="F65:F67" si="28">F55+L55+R55</f>
        <v>0</v>
      </c>
      <c r="G65" s="18">
        <f t="shared" ref="G65:G67" si="29">SUM(C65:F65)/(4-1)</f>
        <v>9.9999999999999992E-2</v>
      </c>
    </row>
    <row r="66" spans="2:7" x14ac:dyDescent="0.2">
      <c r="B66" s="7" t="s">
        <v>29</v>
      </c>
      <c r="C66" s="18">
        <f t="shared" si="25"/>
        <v>0</v>
      </c>
      <c r="D66" s="18">
        <f t="shared" si="26"/>
        <v>0.7</v>
      </c>
      <c r="E66" s="18">
        <f t="shared" si="27"/>
        <v>0</v>
      </c>
      <c r="F66" s="18">
        <f t="shared" si="28"/>
        <v>0.45</v>
      </c>
      <c r="G66" s="18">
        <f t="shared" si="29"/>
        <v>0.3833333333333333</v>
      </c>
    </row>
    <row r="67" spans="2:7" x14ac:dyDescent="0.2">
      <c r="B67" s="7" t="s">
        <v>30</v>
      </c>
      <c r="C67" s="18">
        <f t="shared" si="25"/>
        <v>0</v>
      </c>
      <c r="D67" s="18">
        <f t="shared" si="26"/>
        <v>0.5</v>
      </c>
      <c r="E67" s="18">
        <f t="shared" si="27"/>
        <v>0.25</v>
      </c>
      <c r="F67" s="18">
        <f t="shared" si="28"/>
        <v>0</v>
      </c>
      <c r="G67" s="18">
        <f t="shared" si="29"/>
        <v>0.25</v>
      </c>
    </row>
    <row r="68" spans="2:7" ht="17" thickBot="1" x14ac:dyDescent="0.25">
      <c r="B68" s="19" t="s">
        <v>107</v>
      </c>
      <c r="C68" s="18">
        <f>SUM(C64:C67)/(4-1)</f>
        <v>0</v>
      </c>
      <c r="D68" s="18">
        <f>SUM(D64:D67)/(4-1)</f>
        <v>0.6333333333333333</v>
      </c>
      <c r="E68" s="18">
        <f>SUM(E64:E67)/(4-1)</f>
        <v>0.23333333333333331</v>
      </c>
      <c r="F68" s="18">
        <f>SUM(F64:F67)/(4-1)</f>
        <v>0.15</v>
      </c>
    </row>
    <row r="75" spans="2:7" x14ac:dyDescent="0.2">
      <c r="B75" s="75" t="s">
        <v>100</v>
      </c>
      <c r="C75" s="76"/>
      <c r="D75" s="76"/>
      <c r="E75" s="76"/>
    </row>
    <row r="76" spans="2:7" x14ac:dyDescent="0.2">
      <c r="B76" s="75"/>
      <c r="C76" s="76"/>
      <c r="D76" s="76"/>
      <c r="E76" s="76"/>
    </row>
    <row r="78" spans="2:7" x14ac:dyDescent="0.2">
      <c r="B78" s="74" t="s">
        <v>95</v>
      </c>
      <c r="C78" s="74"/>
      <c r="D78" s="74"/>
      <c r="E78" s="74"/>
    </row>
    <row r="79" spans="2:7" x14ac:dyDescent="0.2">
      <c r="B79" s="13" t="s">
        <v>91</v>
      </c>
      <c r="C79" s="40" t="s">
        <v>101</v>
      </c>
      <c r="D79" s="40" t="s">
        <v>102</v>
      </c>
      <c r="E79" s="40" t="s">
        <v>103</v>
      </c>
    </row>
    <row r="80" spans="2:7" x14ac:dyDescent="0.2">
      <c r="B80" s="7" t="s">
        <v>27</v>
      </c>
      <c r="C80" s="10">
        <f>G64</f>
        <v>0.28333333333333333</v>
      </c>
      <c r="D80" s="10">
        <f>C68</f>
        <v>0</v>
      </c>
      <c r="E80" s="10">
        <f>C80-D80</f>
        <v>0.28333333333333333</v>
      </c>
    </row>
    <row r="81" spans="2:6" x14ac:dyDescent="0.2">
      <c r="B81" s="7" t="s">
        <v>28</v>
      </c>
      <c r="C81" s="10">
        <f>G65</f>
        <v>9.9999999999999992E-2</v>
      </c>
      <c r="D81" s="10">
        <f>D68</f>
        <v>0.6333333333333333</v>
      </c>
      <c r="E81" s="10">
        <f t="shared" ref="E81:E83" si="30">C81-D81</f>
        <v>-0.53333333333333333</v>
      </c>
    </row>
    <row r="82" spans="2:6" x14ac:dyDescent="0.2">
      <c r="B82" s="7" t="s">
        <v>29</v>
      </c>
      <c r="C82" s="10">
        <f>G66</f>
        <v>0.3833333333333333</v>
      </c>
      <c r="D82" s="10">
        <f>E68</f>
        <v>0.23333333333333331</v>
      </c>
      <c r="E82" s="10">
        <f t="shared" si="30"/>
        <v>0.15</v>
      </c>
    </row>
    <row r="83" spans="2:6" x14ac:dyDescent="0.2">
      <c r="B83" s="7" t="s">
        <v>30</v>
      </c>
      <c r="C83" s="10">
        <f>G67</f>
        <v>0.25</v>
      </c>
      <c r="D83" s="10">
        <f>F68</f>
        <v>0.15</v>
      </c>
      <c r="E83" s="10">
        <f t="shared" si="30"/>
        <v>0.1</v>
      </c>
    </row>
    <row r="85" spans="2:6" x14ac:dyDescent="0.2">
      <c r="B85" s="75" t="s">
        <v>104</v>
      </c>
      <c r="C85" s="76"/>
      <c r="D85" s="76"/>
      <c r="E85" s="76"/>
    </row>
    <row r="86" spans="2:6" x14ac:dyDescent="0.2">
      <c r="B86" s="75"/>
      <c r="C86" s="76"/>
      <c r="D86" s="76"/>
      <c r="E86" s="76"/>
    </row>
    <row r="88" spans="2:6" x14ac:dyDescent="0.2">
      <c r="B88" s="74" t="s">
        <v>112</v>
      </c>
      <c r="C88" s="74"/>
      <c r="D88" s="74"/>
      <c r="E88" s="74"/>
    </row>
    <row r="89" spans="2:6" x14ac:dyDescent="0.2">
      <c r="B89" s="13" t="s">
        <v>91</v>
      </c>
      <c r="C89" s="40" t="s">
        <v>108</v>
      </c>
      <c r="D89" s="40" t="s">
        <v>109</v>
      </c>
      <c r="E89" s="40" t="s">
        <v>110</v>
      </c>
      <c r="F89" s="41"/>
    </row>
    <row r="90" spans="2:6" x14ac:dyDescent="0.2">
      <c r="B90" s="7" t="s">
        <v>27</v>
      </c>
      <c r="C90" s="10">
        <f>(SUM(C44:F44)-SUM(C44:C47))/3</f>
        <v>0.16666666666666666</v>
      </c>
      <c r="D90" s="10">
        <f>(SUM(I44:L44)-SUM(I44:I47))/3</f>
        <v>0.33333333333333331</v>
      </c>
      <c r="E90" s="10">
        <f>(SUM(O44:R44)-SUM(O44:O47))/3</f>
        <v>0.33333333333333331</v>
      </c>
    </row>
    <row r="91" spans="2:6" x14ac:dyDescent="0.2">
      <c r="B91" s="7" t="s">
        <v>28</v>
      </c>
      <c r="C91" s="10">
        <f>(SUM(C45:F45)-SUM(D44:D47))/3</f>
        <v>0.33333333333333331</v>
      </c>
      <c r="D91" s="10">
        <f>(SUM(I45:L45)-SUM(J44:J47))/3</f>
        <v>-1</v>
      </c>
      <c r="E91" s="10">
        <f>(SUM(O45:R45)-SUM(P44:P47))/3</f>
        <v>-0.66666666666666663</v>
      </c>
    </row>
    <row r="92" spans="2:6" x14ac:dyDescent="0.2">
      <c r="B92" s="7" t="s">
        <v>29</v>
      </c>
      <c r="C92" s="10">
        <f>(SUM(C46:F46)-SUM(E44:E47))/3</f>
        <v>-0.77777777777777779</v>
      </c>
      <c r="D92" s="10">
        <f>(SUM(I46:L46)-SUM(K44:K47))/3</f>
        <v>0.5</v>
      </c>
      <c r="E92" s="10">
        <f>(SUM(O46:R46)-SUM(Q44:Q47))/3</f>
        <v>0.66666666666666663</v>
      </c>
    </row>
    <row r="93" spans="2:6" x14ac:dyDescent="0.2">
      <c r="B93" s="7" t="s">
        <v>30</v>
      </c>
      <c r="C93" s="10">
        <f>(SUM(C47:F47)-SUM(F44:F47))/3</f>
        <v>0.27777777777777779</v>
      </c>
      <c r="D93" s="10">
        <f>(SUM(I47:L47)-SUM(L44:L47))/3</f>
        <v>0.16666666666666666</v>
      </c>
      <c r="E93" s="10">
        <f>(SUM(O47:R47)-SUM(R44:R47))/3</f>
        <v>-0.33333333333333331</v>
      </c>
    </row>
    <row r="95" spans="2:6" x14ac:dyDescent="0.2">
      <c r="B95" s="75" t="s">
        <v>105</v>
      </c>
      <c r="C95" s="76"/>
      <c r="D95" s="76"/>
      <c r="E95" s="76"/>
    </row>
    <row r="96" spans="2:6" x14ac:dyDescent="0.2">
      <c r="B96" s="75"/>
      <c r="C96" s="76"/>
      <c r="D96" s="76"/>
      <c r="E96" s="76"/>
    </row>
    <row r="98" spans="2:6" x14ac:dyDescent="0.2">
      <c r="B98" s="74" t="s">
        <v>111</v>
      </c>
      <c r="C98" s="74"/>
      <c r="D98" s="74"/>
      <c r="E98" s="74"/>
    </row>
    <row r="99" spans="2:6" x14ac:dyDescent="0.2">
      <c r="B99" s="13" t="s">
        <v>91</v>
      </c>
      <c r="C99" s="40" t="s">
        <v>22</v>
      </c>
      <c r="D99" s="40" t="s">
        <v>113</v>
      </c>
      <c r="E99" s="40" t="s">
        <v>24</v>
      </c>
      <c r="F99" s="41"/>
    </row>
    <row r="100" spans="2:6" x14ac:dyDescent="0.2">
      <c r="B100" s="7" t="s">
        <v>27</v>
      </c>
      <c r="C100" s="10">
        <f>C90*C$22</f>
        <v>4.9999999999999996E-2</v>
      </c>
      <c r="D100" s="10">
        <f>D90*D$22</f>
        <v>0.16666666666666666</v>
      </c>
      <c r="E100" s="10">
        <f>E90*E$22</f>
        <v>6.6666666666666666E-2</v>
      </c>
    </row>
    <row r="101" spans="2:6" x14ac:dyDescent="0.2">
      <c r="B101" s="7" t="s">
        <v>28</v>
      </c>
      <c r="C101" s="10">
        <f t="shared" ref="C101:D103" si="31">C91*C$22</f>
        <v>9.9999999999999992E-2</v>
      </c>
      <c r="D101" s="10">
        <f t="shared" si="31"/>
        <v>-0.5</v>
      </c>
      <c r="E101" s="10">
        <f t="shared" ref="E101" si="32">E91*E$22</f>
        <v>-0.13333333333333333</v>
      </c>
    </row>
    <row r="102" spans="2:6" x14ac:dyDescent="0.2">
      <c r="B102" s="7" t="s">
        <v>29</v>
      </c>
      <c r="C102" s="10">
        <f t="shared" si="31"/>
        <v>-0.23333333333333334</v>
      </c>
      <c r="D102" s="10">
        <f t="shared" si="31"/>
        <v>0.25</v>
      </c>
      <c r="E102" s="10">
        <f>E92*E$22</f>
        <v>0.13333333333333333</v>
      </c>
    </row>
    <row r="103" spans="2:6" x14ac:dyDescent="0.2">
      <c r="B103" s="7" t="s">
        <v>30</v>
      </c>
      <c r="C103" s="10">
        <f t="shared" si="31"/>
        <v>8.3333333333333329E-2</v>
      </c>
      <c r="D103" s="10">
        <f t="shared" si="31"/>
        <v>8.3333333333333329E-2</v>
      </c>
      <c r="E103" s="10">
        <f t="shared" ref="E103" si="33">E93*E$22</f>
        <v>-6.6666666666666666E-2</v>
      </c>
    </row>
    <row r="105" spans="2:6" x14ac:dyDescent="0.2">
      <c r="B105" s="24" t="s">
        <v>91</v>
      </c>
      <c r="C105" s="24" t="s">
        <v>101</v>
      </c>
      <c r="D105" s="24" t="s">
        <v>102</v>
      </c>
    </row>
    <row r="106" spans="2:6" x14ac:dyDescent="0.2">
      <c r="B106" s="24" t="s">
        <v>27</v>
      </c>
      <c r="C106" s="24">
        <f>ROUND(C80,2)</f>
        <v>0.28000000000000003</v>
      </c>
      <c r="D106" s="24">
        <f>ROUND(D80,2)</f>
        <v>0</v>
      </c>
    </row>
    <row r="107" spans="2:6" x14ac:dyDescent="0.2">
      <c r="B107" s="24" t="s">
        <v>28</v>
      </c>
      <c r="C107" s="24">
        <f t="shared" ref="C107:D109" si="34">ROUND(C81,2)</f>
        <v>0.1</v>
      </c>
      <c r="D107" s="24">
        <f t="shared" si="34"/>
        <v>0.63</v>
      </c>
    </row>
    <row r="108" spans="2:6" x14ac:dyDescent="0.2">
      <c r="B108" s="24" t="s">
        <v>29</v>
      </c>
      <c r="C108" s="24">
        <f t="shared" si="34"/>
        <v>0.38</v>
      </c>
      <c r="D108" s="24">
        <f t="shared" si="34"/>
        <v>0.23</v>
      </c>
    </row>
    <row r="109" spans="2:6" x14ac:dyDescent="0.2">
      <c r="B109" s="24" t="s">
        <v>30</v>
      </c>
      <c r="C109" s="24">
        <f t="shared" si="34"/>
        <v>0.25</v>
      </c>
      <c r="D109" s="24">
        <f t="shared" si="34"/>
        <v>0.15</v>
      </c>
    </row>
    <row r="113" spans="2:5" x14ac:dyDescent="0.2">
      <c r="B113" s="59" t="s">
        <v>131</v>
      </c>
      <c r="C113" s="24" t="s">
        <v>135</v>
      </c>
      <c r="D113" s="24" t="s">
        <v>136</v>
      </c>
    </row>
    <row r="114" spans="2:5" x14ac:dyDescent="0.2">
      <c r="B114" s="24" t="str">
        <f>B108</f>
        <v>Mediterranean</v>
      </c>
      <c r="C114" s="24">
        <f>C108</f>
        <v>0.38</v>
      </c>
      <c r="D114" s="24">
        <f>D108</f>
        <v>0.23</v>
      </c>
    </row>
    <row r="117" spans="2:5" x14ac:dyDescent="0.2">
      <c r="B117" s="60" t="s">
        <v>132</v>
      </c>
      <c r="C117" s="24" t="s">
        <v>135</v>
      </c>
      <c r="D117" s="24" t="s">
        <v>136</v>
      </c>
    </row>
    <row r="118" spans="2:5" x14ac:dyDescent="0.2">
      <c r="B118" s="24" t="str">
        <f>B106</f>
        <v>Eastern Caribbean</v>
      </c>
      <c r="C118" s="24">
        <f>C106</f>
        <v>0.28000000000000003</v>
      </c>
      <c r="D118" s="24">
        <f>D106</f>
        <v>0</v>
      </c>
    </row>
    <row r="119" spans="2:5" x14ac:dyDescent="0.2">
      <c r="B119" s="58"/>
      <c r="C119" s="58"/>
      <c r="D119" s="58"/>
    </row>
    <row r="120" spans="2:5" x14ac:dyDescent="0.2">
      <c r="E120" s="85"/>
    </row>
    <row r="121" spans="2:5" x14ac:dyDescent="0.2">
      <c r="B121" s="26" t="s">
        <v>133</v>
      </c>
      <c r="C121" s="24" t="s">
        <v>135</v>
      </c>
      <c r="D121" s="24" t="s">
        <v>136</v>
      </c>
    </row>
    <row r="122" spans="2:5" x14ac:dyDescent="0.2">
      <c r="B122" s="24" t="str">
        <f>B109</f>
        <v>Alaskan</v>
      </c>
      <c r="C122" s="24">
        <f>C109</f>
        <v>0.25</v>
      </c>
      <c r="D122" s="24">
        <f>D109</f>
        <v>0.15</v>
      </c>
    </row>
    <row r="123" spans="2:5" x14ac:dyDescent="0.2">
      <c r="B123" s="58"/>
      <c r="C123" s="58"/>
      <c r="D123" s="58"/>
    </row>
    <row r="125" spans="2:5" x14ac:dyDescent="0.2">
      <c r="B125" s="61" t="s">
        <v>134</v>
      </c>
      <c r="C125" s="24" t="s">
        <v>135</v>
      </c>
      <c r="D125" s="24" t="s">
        <v>136</v>
      </c>
    </row>
    <row r="126" spans="2:5" x14ac:dyDescent="0.2">
      <c r="B126" s="24" t="str">
        <f>B107</f>
        <v>Western Caribbean</v>
      </c>
      <c r="C126" s="24">
        <f>C107</f>
        <v>0.1</v>
      </c>
      <c r="D126" s="24">
        <f>D107</f>
        <v>0.63</v>
      </c>
    </row>
  </sheetData>
  <sortState ref="B108:C111">
    <sortCondition ref="C108:C111"/>
  </sortState>
  <mergeCells count="22">
    <mergeCell ref="H19:L19"/>
    <mergeCell ref="B19:E19"/>
    <mergeCell ref="B32:F32"/>
    <mergeCell ref="H32:L32"/>
    <mergeCell ref="N32:R32"/>
    <mergeCell ref="B29:F30"/>
    <mergeCell ref="H52:L52"/>
    <mergeCell ref="N52:R52"/>
    <mergeCell ref="B42:F42"/>
    <mergeCell ref="H42:L42"/>
    <mergeCell ref="N42:R42"/>
    <mergeCell ref="B98:E98"/>
    <mergeCell ref="B59:G60"/>
    <mergeCell ref="B49:F50"/>
    <mergeCell ref="B39:F40"/>
    <mergeCell ref="B85:E86"/>
    <mergeCell ref="B95:E96"/>
    <mergeCell ref="B75:E76"/>
    <mergeCell ref="B78:E78"/>
    <mergeCell ref="B88:E88"/>
    <mergeCell ref="B62:G62"/>
    <mergeCell ref="B52:F52"/>
  </mergeCells>
  <conditionalFormatting sqref="C106:C109">
    <cfRule type="colorScale" priority="3">
      <colorScale>
        <cfvo type="min"/>
        <cfvo type="percentile" val="50"/>
        <cfvo type="max"/>
        <color rgb="FFF8696B"/>
        <color rgb="FFFFEB84"/>
        <color rgb="FF63BE7B"/>
      </colorScale>
    </cfRule>
  </conditionalFormatting>
  <conditionalFormatting sqref="B113">
    <cfRule type="colorScale" priority="2">
      <colorScale>
        <cfvo type="min"/>
        <cfvo type="percentile" val="50"/>
        <cfvo type="max"/>
        <color rgb="FFF8696B"/>
        <color rgb="FFFFEB84"/>
        <color rgb="FF63BE7B"/>
      </colorScale>
    </cfRule>
  </conditionalFormatting>
  <conditionalFormatting sqref="B113 B117 B121 B1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G71"/>
  <sheetViews>
    <sheetView tabSelected="1" topLeftCell="A38" workbookViewId="0">
      <selection activeCell="I73" sqref="I73"/>
    </sheetView>
  </sheetViews>
  <sheetFormatPr baseColWidth="10" defaultColWidth="11" defaultRowHeight="16" x14ac:dyDescent="0.2"/>
  <cols>
    <col min="2" max="2" width="15.83203125" bestFit="1" customWidth="1"/>
    <col min="3" max="3" width="16.83203125" bestFit="1" customWidth="1"/>
    <col min="4" max="4" width="16.33203125" bestFit="1" customWidth="1"/>
    <col min="5" max="5" width="6.33203125" bestFit="1" customWidth="1"/>
    <col min="6" max="7" width="16.83203125" bestFit="1" customWidth="1"/>
    <col min="8" max="8" width="21.1640625" bestFit="1" customWidth="1"/>
    <col min="9" max="9" width="16.83203125" bestFit="1" customWidth="1"/>
    <col min="10" max="10" width="4.6640625" bestFit="1" customWidth="1"/>
    <col min="11" max="11" width="16.5" bestFit="1" customWidth="1"/>
    <col min="12" max="12" width="16.83203125" bestFit="1" customWidth="1"/>
  </cols>
  <sheetData>
    <row r="21" spans="2:6" ht="17" thickBot="1" x14ac:dyDescent="0.25">
      <c r="B21" s="80" t="s">
        <v>122</v>
      </c>
      <c r="C21" s="81"/>
      <c r="D21" s="81"/>
      <c r="E21" s="82"/>
    </row>
    <row r="22" spans="2:6" ht="17" thickBot="1" x14ac:dyDescent="0.25">
      <c r="B22" s="13" t="s">
        <v>3</v>
      </c>
      <c r="C22" s="19" t="s">
        <v>22</v>
      </c>
      <c r="D22" s="19" t="s">
        <v>23</v>
      </c>
      <c r="E22" s="19" t="s">
        <v>24</v>
      </c>
    </row>
    <row r="23" spans="2:6" x14ac:dyDescent="0.2">
      <c r="B23" s="7" t="s">
        <v>27</v>
      </c>
      <c r="C23" s="18">
        <v>1800</v>
      </c>
      <c r="D23" s="18">
        <v>8</v>
      </c>
      <c r="E23" s="18">
        <v>9</v>
      </c>
    </row>
    <row r="24" spans="2:6" x14ac:dyDescent="0.2">
      <c r="B24" s="7" t="s">
        <v>28</v>
      </c>
      <c r="C24" s="10">
        <v>1400</v>
      </c>
      <c r="D24" s="10">
        <v>4</v>
      </c>
      <c r="E24" s="10">
        <v>7</v>
      </c>
    </row>
    <row r="25" spans="2:6" x14ac:dyDescent="0.2">
      <c r="B25" s="7" t="s">
        <v>29</v>
      </c>
      <c r="C25" s="10">
        <v>2500</v>
      </c>
      <c r="D25" s="10">
        <v>9</v>
      </c>
      <c r="E25" s="10">
        <v>10</v>
      </c>
    </row>
    <row r="26" spans="2:6" x14ac:dyDescent="0.2">
      <c r="B26" s="7" t="s">
        <v>30</v>
      </c>
      <c r="C26" s="10">
        <v>1600</v>
      </c>
      <c r="D26" s="10">
        <v>7</v>
      </c>
      <c r="E26" s="10">
        <v>8</v>
      </c>
    </row>
    <row r="30" spans="2:6" ht="17" thickBot="1" x14ac:dyDescent="0.25">
      <c r="B30" s="80" t="s">
        <v>120</v>
      </c>
      <c r="C30" s="81"/>
      <c r="D30" s="81"/>
      <c r="E30" s="82"/>
    </row>
    <row r="31" spans="2:6" x14ac:dyDescent="0.2">
      <c r="B31" s="12" t="s">
        <v>0</v>
      </c>
      <c r="C31" s="11">
        <v>0.3</v>
      </c>
      <c r="D31" s="11">
        <v>0.5</v>
      </c>
      <c r="E31" s="11">
        <v>0.2</v>
      </c>
    </row>
    <row r="32" spans="2:6" ht="17" thickBot="1" x14ac:dyDescent="0.25">
      <c r="B32" s="13" t="s">
        <v>3</v>
      </c>
      <c r="C32" s="19" t="s">
        <v>22</v>
      </c>
      <c r="D32" s="19" t="s">
        <v>23</v>
      </c>
      <c r="E32" s="19" t="s">
        <v>24</v>
      </c>
      <c r="F32" s="45" t="s">
        <v>114</v>
      </c>
    </row>
    <row r="33" spans="2:7" x14ac:dyDescent="0.2">
      <c r="B33" s="7" t="s">
        <v>27</v>
      </c>
      <c r="C33" s="18">
        <v>3</v>
      </c>
      <c r="D33" s="18">
        <v>2</v>
      </c>
      <c r="E33" s="18">
        <v>2</v>
      </c>
      <c r="F33" s="18">
        <f>SUM(C33:E33)</f>
        <v>7</v>
      </c>
    </row>
    <row r="34" spans="2:7" x14ac:dyDescent="0.2">
      <c r="B34" s="7" t="s">
        <v>28</v>
      </c>
      <c r="C34" s="10">
        <v>1</v>
      </c>
      <c r="D34" s="10">
        <v>4</v>
      </c>
      <c r="E34" s="10">
        <v>4</v>
      </c>
      <c r="F34" s="18">
        <f>SUM(C34:E34)</f>
        <v>9</v>
      </c>
    </row>
    <row r="35" spans="2:7" x14ac:dyDescent="0.2">
      <c r="B35" s="7" t="s">
        <v>29</v>
      </c>
      <c r="C35" s="10">
        <v>4</v>
      </c>
      <c r="D35" s="10">
        <v>1</v>
      </c>
      <c r="E35" s="10">
        <v>1</v>
      </c>
      <c r="F35" s="18">
        <f>SUM(C35:E35)</f>
        <v>6</v>
      </c>
    </row>
    <row r="36" spans="2:7" x14ac:dyDescent="0.2">
      <c r="B36" s="7" t="s">
        <v>30</v>
      </c>
      <c r="C36" s="10">
        <v>2</v>
      </c>
      <c r="D36" s="10">
        <v>3</v>
      </c>
      <c r="E36" s="10">
        <v>3</v>
      </c>
      <c r="F36" s="18">
        <f>SUM(C36:E36)</f>
        <v>8</v>
      </c>
    </row>
    <row r="38" spans="2:7" ht="17" thickBot="1" x14ac:dyDescent="0.25">
      <c r="C38" s="80" t="s">
        <v>123</v>
      </c>
      <c r="D38" s="81"/>
      <c r="E38" s="81"/>
      <c r="F38" s="82"/>
    </row>
    <row r="39" spans="2:7" ht="17" thickBot="1" x14ac:dyDescent="0.25">
      <c r="C39" s="19" t="s">
        <v>115</v>
      </c>
      <c r="D39" s="19" t="s">
        <v>117</v>
      </c>
      <c r="E39" s="19" t="s">
        <v>116</v>
      </c>
      <c r="F39" s="19" t="s">
        <v>127</v>
      </c>
      <c r="G39" s="34" t="s">
        <v>118</v>
      </c>
    </row>
    <row r="40" spans="2:7" x14ac:dyDescent="0.2">
      <c r="B40" s="7" t="s">
        <v>27</v>
      </c>
      <c r="C40" s="18">
        <f>ABS(C33-1)+ABS(D33-1)+ABS(E33-1)</f>
        <v>4</v>
      </c>
      <c r="D40" s="18">
        <f>ABS(C33-2)+ABS(D33-2)+ABS(E33-2)</f>
        <v>1</v>
      </c>
      <c r="E40" s="18">
        <f>ABS(C33-3)+ABS(D33-3)+ABS(E33-3)</f>
        <v>2</v>
      </c>
      <c r="F40" s="18">
        <f>ABS(C33-4)+ABS(D33-4)+ABS(E33-4)</f>
        <v>5</v>
      </c>
      <c r="G40" s="34">
        <f t="shared" ref="G40:G42" si="0">MIN(C40:F40)</f>
        <v>1</v>
      </c>
    </row>
    <row r="41" spans="2:7" x14ac:dyDescent="0.2">
      <c r="B41" s="7" t="s">
        <v>28</v>
      </c>
      <c r="C41" s="10">
        <f>ABS(C34-1)+ABS(D34-1)+ABS(E34-1)</f>
        <v>6</v>
      </c>
      <c r="D41" s="10">
        <f>ABS(C34-2)+ABS(D34-2)+ABS(E34-2)</f>
        <v>5</v>
      </c>
      <c r="E41" s="10">
        <f>ABS(C34-3)+ABS(D34-3)+ABS(E34-3)</f>
        <v>4</v>
      </c>
      <c r="F41" s="18">
        <f>ABS(C34-4)+ABS(D34-4)+ABS(E34-4)</f>
        <v>3</v>
      </c>
      <c r="G41" s="34">
        <f t="shared" si="0"/>
        <v>3</v>
      </c>
    </row>
    <row r="42" spans="2:7" x14ac:dyDescent="0.2">
      <c r="B42" s="7" t="s">
        <v>29</v>
      </c>
      <c r="C42" s="10">
        <f>ABS(C35-1)+ABS(D35-1)+ABS(E35-1)</f>
        <v>3</v>
      </c>
      <c r="D42" s="10">
        <f>ABS(C35-2)+ABS(D35-2)+ABS(E35-2)</f>
        <v>4</v>
      </c>
      <c r="E42" s="10">
        <f>ABS(C35-3)+ABS(D35-3)+ABS(E35-3)</f>
        <v>5</v>
      </c>
      <c r="F42" s="18">
        <f>ABS(C35-4)+ABS(D35-4)+ABS(E35-4)</f>
        <v>6</v>
      </c>
      <c r="G42" s="34">
        <f t="shared" si="0"/>
        <v>3</v>
      </c>
    </row>
    <row r="43" spans="2:7" x14ac:dyDescent="0.2">
      <c r="B43" s="7" t="s">
        <v>30</v>
      </c>
      <c r="C43" s="10">
        <f>ABS(C36-1)+ABS(D36-1)+ABS(E36-1)</f>
        <v>5</v>
      </c>
      <c r="D43" s="10">
        <f>ABS(C36-2)+ABS(D36-2)+ABS(E36-2)</f>
        <v>2</v>
      </c>
      <c r="E43" s="10">
        <f>ABS(C36-3)+ABS(D36-3)+ABS(E36-3)</f>
        <v>1</v>
      </c>
      <c r="F43" s="18">
        <f>ABS(C36-4)+ABS(D36-4)+ABS(E36-4)</f>
        <v>4</v>
      </c>
      <c r="G43" s="34">
        <f>MIN(C43:F43)</f>
        <v>1</v>
      </c>
    </row>
    <row r="45" spans="2:7" ht="17" thickBot="1" x14ac:dyDescent="0.25">
      <c r="C45" s="80" t="s">
        <v>124</v>
      </c>
      <c r="D45" s="81"/>
      <c r="E45" s="81"/>
      <c r="F45" s="82"/>
    </row>
    <row r="46" spans="2:7" ht="17" thickBot="1" x14ac:dyDescent="0.25">
      <c r="C46" s="19" t="s">
        <v>115</v>
      </c>
      <c r="D46" s="19" t="s">
        <v>117</v>
      </c>
      <c r="E46" s="19" t="s">
        <v>116</v>
      </c>
      <c r="F46" s="19" t="s">
        <v>127</v>
      </c>
    </row>
    <row r="47" spans="2:7" x14ac:dyDescent="0.2">
      <c r="B47" s="7" t="s">
        <v>27</v>
      </c>
      <c r="C47" s="10">
        <f t="shared" ref="C47:F50" si="1">C40-$G40</f>
        <v>3</v>
      </c>
      <c r="D47" s="10">
        <f t="shared" si="1"/>
        <v>0</v>
      </c>
      <c r="E47" s="10">
        <f t="shared" si="1"/>
        <v>1</v>
      </c>
      <c r="F47" s="10">
        <f t="shared" si="1"/>
        <v>4</v>
      </c>
    </row>
    <row r="48" spans="2:7" x14ac:dyDescent="0.2">
      <c r="B48" s="7" t="s">
        <v>28</v>
      </c>
      <c r="C48" s="10">
        <f t="shared" si="1"/>
        <v>3</v>
      </c>
      <c r="D48" s="10">
        <f t="shared" si="1"/>
        <v>2</v>
      </c>
      <c r="E48" s="10">
        <f t="shared" si="1"/>
        <v>1</v>
      </c>
      <c r="F48" s="10">
        <f t="shared" si="1"/>
        <v>0</v>
      </c>
    </row>
    <row r="49" spans="2:7" x14ac:dyDescent="0.2">
      <c r="B49" s="7" t="s">
        <v>29</v>
      </c>
      <c r="C49" s="10">
        <f t="shared" si="1"/>
        <v>0</v>
      </c>
      <c r="D49" s="10">
        <f t="shared" si="1"/>
        <v>1</v>
      </c>
      <c r="E49" s="10">
        <f t="shared" si="1"/>
        <v>2</v>
      </c>
      <c r="F49" s="10">
        <f t="shared" si="1"/>
        <v>3</v>
      </c>
      <c r="G49" s="47"/>
    </row>
    <row r="50" spans="2:7" x14ac:dyDescent="0.2">
      <c r="B50" s="7" t="s">
        <v>30</v>
      </c>
      <c r="C50" s="10">
        <f t="shared" si="1"/>
        <v>4</v>
      </c>
      <c r="D50" s="10">
        <f t="shared" si="1"/>
        <v>1</v>
      </c>
      <c r="E50" s="10">
        <f t="shared" si="1"/>
        <v>0</v>
      </c>
      <c r="F50" s="10">
        <f t="shared" si="1"/>
        <v>3</v>
      </c>
    </row>
    <row r="51" spans="2:7" x14ac:dyDescent="0.2">
      <c r="B51" s="34" t="s">
        <v>119</v>
      </c>
      <c r="C51" s="34">
        <f>MIN(C47:C50)</f>
        <v>0</v>
      </c>
      <c r="D51" s="34">
        <f t="shared" ref="D51:F51" si="2">MIN(D47:D50)</f>
        <v>0</v>
      </c>
      <c r="E51" s="34">
        <f t="shared" si="2"/>
        <v>0</v>
      </c>
      <c r="F51" s="34">
        <f t="shared" si="2"/>
        <v>0</v>
      </c>
    </row>
    <row r="53" spans="2:7" ht="17" thickBot="1" x14ac:dyDescent="0.25">
      <c r="C53" s="80" t="s">
        <v>125</v>
      </c>
      <c r="D53" s="81"/>
      <c r="E53" s="81"/>
      <c r="F53" s="82"/>
    </row>
    <row r="54" spans="2:7" ht="17" thickBot="1" x14ac:dyDescent="0.25">
      <c r="C54" s="19" t="s">
        <v>115</v>
      </c>
      <c r="D54" s="19" t="s">
        <v>117</v>
      </c>
      <c r="E54" s="19" t="s">
        <v>116</v>
      </c>
      <c r="F54" s="19" t="s">
        <v>127</v>
      </c>
    </row>
    <row r="55" spans="2:7" x14ac:dyDescent="0.2">
      <c r="B55" s="7" t="s">
        <v>27</v>
      </c>
      <c r="C55" s="18">
        <f t="shared" ref="C55:F58" si="3">C47-C$51</f>
        <v>3</v>
      </c>
      <c r="D55" s="18">
        <f t="shared" si="3"/>
        <v>0</v>
      </c>
      <c r="E55" s="18">
        <f t="shared" si="3"/>
        <v>1</v>
      </c>
      <c r="F55" s="18">
        <f t="shared" si="3"/>
        <v>4</v>
      </c>
      <c r="G55" s="46"/>
    </row>
    <row r="56" spans="2:7" x14ac:dyDescent="0.2">
      <c r="B56" s="7" t="s">
        <v>28</v>
      </c>
      <c r="C56" s="18">
        <f t="shared" si="3"/>
        <v>3</v>
      </c>
      <c r="D56" s="18">
        <f t="shared" si="3"/>
        <v>2</v>
      </c>
      <c r="E56" s="18">
        <f t="shared" si="3"/>
        <v>1</v>
      </c>
      <c r="F56" s="18">
        <f t="shared" si="3"/>
        <v>0</v>
      </c>
    </row>
    <row r="57" spans="2:7" x14ac:dyDescent="0.2">
      <c r="B57" s="7" t="s">
        <v>29</v>
      </c>
      <c r="C57" s="18">
        <f t="shared" si="3"/>
        <v>0</v>
      </c>
      <c r="D57" s="18">
        <f t="shared" si="3"/>
        <v>1</v>
      </c>
      <c r="E57" s="18">
        <f t="shared" si="3"/>
        <v>2</v>
      </c>
      <c r="F57" s="18">
        <f t="shared" si="3"/>
        <v>3</v>
      </c>
    </row>
    <row r="58" spans="2:7" x14ac:dyDescent="0.2">
      <c r="B58" s="7" t="s">
        <v>30</v>
      </c>
      <c r="C58" s="18">
        <f t="shared" si="3"/>
        <v>4</v>
      </c>
      <c r="D58" s="18">
        <f t="shared" si="3"/>
        <v>1</v>
      </c>
      <c r="E58" s="18">
        <f t="shared" si="3"/>
        <v>0</v>
      </c>
      <c r="F58" s="18">
        <f t="shared" si="3"/>
        <v>3</v>
      </c>
    </row>
    <row r="60" spans="2:7" ht="17" thickBot="1" x14ac:dyDescent="0.25">
      <c r="C60" s="80" t="s">
        <v>126</v>
      </c>
      <c r="D60" s="81"/>
      <c r="E60" s="81"/>
      <c r="F60" s="82"/>
    </row>
    <row r="61" spans="2:7" ht="17" thickBot="1" x14ac:dyDescent="0.25">
      <c r="C61" s="19" t="s">
        <v>115</v>
      </c>
      <c r="D61" s="19" t="s">
        <v>117</v>
      </c>
      <c r="E61" s="19" t="s">
        <v>116</v>
      </c>
      <c r="F61" s="19" t="s">
        <v>127</v>
      </c>
    </row>
    <row r="62" spans="2:7" x14ac:dyDescent="0.2">
      <c r="B62" s="7" t="s">
        <v>27</v>
      </c>
      <c r="C62" s="18">
        <v>3</v>
      </c>
      <c r="D62" s="48" t="s">
        <v>121</v>
      </c>
      <c r="E62" s="18">
        <v>1</v>
      </c>
      <c r="F62" s="18">
        <v>4</v>
      </c>
    </row>
    <row r="63" spans="2:7" x14ac:dyDescent="0.2">
      <c r="B63" s="7" t="s">
        <v>28</v>
      </c>
      <c r="C63" s="18">
        <v>3</v>
      </c>
      <c r="D63" s="18">
        <v>2</v>
      </c>
      <c r="E63" s="18">
        <v>1</v>
      </c>
      <c r="F63" s="48" t="s">
        <v>121</v>
      </c>
    </row>
    <row r="64" spans="2:7" x14ac:dyDescent="0.2">
      <c r="B64" s="7" t="s">
        <v>29</v>
      </c>
      <c r="C64" s="48" t="s">
        <v>121</v>
      </c>
      <c r="D64" s="18">
        <v>1</v>
      </c>
      <c r="E64" s="18">
        <v>2</v>
      </c>
      <c r="F64" s="18">
        <v>3</v>
      </c>
    </row>
    <row r="65" spans="2:6" x14ac:dyDescent="0.2">
      <c r="B65" s="7" t="s">
        <v>30</v>
      </c>
      <c r="C65" s="18">
        <v>4</v>
      </c>
      <c r="D65" s="18">
        <v>1</v>
      </c>
      <c r="E65" s="48" t="s">
        <v>121</v>
      </c>
      <c r="F65" s="18">
        <v>3</v>
      </c>
    </row>
    <row r="66" spans="2:6" ht="26" customHeight="1" x14ac:dyDescent="0.2"/>
    <row r="67" spans="2:6" ht="26" x14ac:dyDescent="0.2">
      <c r="B67" s="83" t="s">
        <v>129</v>
      </c>
      <c r="C67" s="83"/>
      <c r="D67" s="49" t="s">
        <v>128</v>
      </c>
      <c r="E67" s="84" t="s">
        <v>130</v>
      </c>
      <c r="F67" s="84"/>
    </row>
    <row r="68" spans="2:6" x14ac:dyDescent="0.2">
      <c r="B68" s="50">
        <v>1</v>
      </c>
      <c r="C68" s="51" t="s">
        <v>29</v>
      </c>
      <c r="E68" s="54">
        <v>1</v>
      </c>
      <c r="F68" s="55" t="s">
        <v>29</v>
      </c>
    </row>
    <row r="69" spans="2:6" x14ac:dyDescent="0.2">
      <c r="B69" s="52">
        <v>2</v>
      </c>
      <c r="C69" s="53" t="s">
        <v>27</v>
      </c>
      <c r="E69" s="56">
        <v>2</v>
      </c>
      <c r="F69" s="57" t="s">
        <v>27</v>
      </c>
    </row>
    <row r="70" spans="2:6" x14ac:dyDescent="0.2">
      <c r="B70" s="50">
        <v>3</v>
      </c>
      <c r="C70" s="51" t="s">
        <v>30</v>
      </c>
      <c r="E70" s="54">
        <v>3</v>
      </c>
      <c r="F70" s="55" t="s">
        <v>30</v>
      </c>
    </row>
    <row r="71" spans="2:6" x14ac:dyDescent="0.2">
      <c r="B71" s="52">
        <v>4</v>
      </c>
      <c r="C71" s="53" t="s">
        <v>28</v>
      </c>
      <c r="E71" s="56">
        <v>4</v>
      </c>
      <c r="F71" s="57" t="s">
        <v>28</v>
      </c>
    </row>
  </sheetData>
  <mergeCells count="8">
    <mergeCell ref="B30:E30"/>
    <mergeCell ref="B21:E21"/>
    <mergeCell ref="C53:F53"/>
    <mergeCell ref="B67:C67"/>
    <mergeCell ref="C38:F38"/>
    <mergeCell ref="C45:F45"/>
    <mergeCell ref="C60:F60"/>
    <mergeCell ref="E67:F6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HW3_P1</vt:lpstr>
      <vt:lpstr>HW3_P2</vt:lpstr>
      <vt:lpstr>HW3_P3</vt:lpstr>
      <vt:lpstr>HW3_P4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2017-11-18T15:05:33Z</dcterms:created>
  <dcterms:modified xsi:type="dcterms:W3CDTF">2017-11-27T02:14:06Z</dcterms:modified>
</cp:coreProperties>
</file>