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1619\Documents\Python\MODESTO\modesto\Data\HeatDemand\"/>
    </mc:Choice>
  </mc:AlternateContent>
  <bookViews>
    <workbookView xWindow="0" yWindow="0" windowWidth="28800" windowHeight="12435"/>
  </bookViews>
  <sheets>
    <sheet name="TEASER_sizing" sheetId="1" r:id="rId1"/>
    <sheet name="mass flow rates" sheetId="2" r:id="rId2"/>
  </sheets>
  <calcPr calcId="162913"/>
</workbook>
</file>

<file path=xl/calcChain.xml><?xml version="1.0" encoding="utf-8"?>
<calcChain xmlns="http://schemas.openxmlformats.org/spreadsheetml/2006/main">
  <c r="L5" i="1" l="1"/>
  <c r="M5" i="1"/>
  <c r="N5" i="1"/>
  <c r="O5" i="1"/>
  <c r="P5" i="1"/>
  <c r="Q5" i="1"/>
  <c r="R5" i="1"/>
  <c r="S5" i="1"/>
  <c r="T5" i="1"/>
  <c r="U5" i="1"/>
  <c r="V5" i="1"/>
  <c r="W5" i="1"/>
  <c r="X5" i="1"/>
  <c r="Y5" i="1"/>
  <c r="Y2" i="1"/>
  <c r="Y3" i="1" s="1"/>
  <c r="Y4" i="1" s="1"/>
  <c r="X2" i="1"/>
  <c r="X3" i="1"/>
  <c r="X4" i="1" s="1"/>
  <c r="W2" i="1"/>
  <c r="W3" i="1" s="1"/>
  <c r="W4" i="1" s="1"/>
  <c r="V2" i="1"/>
  <c r="V3" i="1" s="1"/>
  <c r="V4" i="1" s="1"/>
  <c r="U2" i="1"/>
  <c r="T2" i="1"/>
  <c r="T3" i="1" s="1"/>
  <c r="T4" i="1" s="1"/>
  <c r="S2" i="1"/>
  <c r="S3" i="1" s="1"/>
  <c r="S4" i="1" s="1"/>
  <c r="R2" i="1"/>
  <c r="Q2" i="1"/>
  <c r="Q3" i="1" s="1"/>
  <c r="Q4" i="1" s="1"/>
  <c r="P3" i="1"/>
  <c r="R3" i="1"/>
  <c r="R4" i="1" s="1"/>
  <c r="U3" i="1"/>
  <c r="U4" i="1" s="1"/>
  <c r="P4" i="1"/>
  <c r="P2" i="1"/>
  <c r="O2" i="1"/>
  <c r="O3" i="1" s="1"/>
  <c r="O4" i="1" s="1"/>
  <c r="N2" i="1"/>
  <c r="N3" i="1" s="1"/>
  <c r="N4" i="1" s="1"/>
  <c r="M2" i="1"/>
  <c r="M3" i="1" s="1"/>
  <c r="M4" i="1" s="1"/>
  <c r="L3" i="1"/>
  <c r="L4" i="1"/>
  <c r="L2" i="1"/>
  <c r="K2" i="1" l="1"/>
  <c r="K3" i="1" s="1"/>
  <c r="K4" i="1" s="1"/>
  <c r="K5" i="1" s="1"/>
  <c r="C4" i="1"/>
  <c r="D4" i="1"/>
  <c r="E4" i="1"/>
  <c r="F4" i="1"/>
  <c r="F5" i="1" s="1"/>
  <c r="G4" i="1"/>
  <c r="H4" i="1"/>
  <c r="I4" i="1"/>
  <c r="J4" i="1"/>
  <c r="J5" i="1" s="1"/>
  <c r="B4" i="1"/>
  <c r="C5" i="1"/>
  <c r="D5" i="1"/>
  <c r="E5" i="1"/>
  <c r="G5" i="1"/>
  <c r="H5" i="1"/>
  <c r="I5" i="1"/>
  <c r="B5" i="1"/>
  <c r="B23" i="2"/>
  <c r="B22" i="2"/>
  <c r="B21" i="2"/>
  <c r="B20" i="2"/>
  <c r="B19" i="2"/>
  <c r="B18" i="2"/>
  <c r="B17" i="2"/>
  <c r="B15" i="2"/>
  <c r="B14" i="2"/>
  <c r="B13" i="2"/>
  <c r="J3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<sst xmlns="http://schemas.openxmlformats.org/spreadsheetml/2006/main" count="33" uniqueCount="31">
  <si>
    <t>Neighbourhood</t>
  </si>
  <si>
    <t>Boxbergheide</t>
  </si>
  <si>
    <t>OudWinterslag</t>
  </si>
  <si>
    <t>TermienEast</t>
  </si>
  <si>
    <t>TermienWest</t>
  </si>
  <si>
    <t>WaterscheiGarden</t>
  </si>
  <si>
    <t>Winterslag</t>
  </si>
  <si>
    <t>ZwartbergNEast</t>
  </si>
  <si>
    <t>ZwartbergNWest</t>
  </si>
  <si>
    <t>ZwartbergSouth</t>
  </si>
  <si>
    <t>Number of buildings</t>
  </si>
  <si>
    <t>Max mass flow rate [kg/s]</t>
  </si>
  <si>
    <t>Max power of one substation [W]</t>
  </si>
  <si>
    <t>Average delta T across HEx [K]</t>
  </si>
  <si>
    <t>DN</t>
  </si>
  <si>
    <t>Max mass flow rate [m^3/h]</t>
  </si>
  <si>
    <t>F+H</t>
  </si>
  <si>
    <t>dist_pipe13</t>
  </si>
  <si>
    <t>dist_pipe12</t>
  </si>
  <si>
    <t>dist_pipe11</t>
  </si>
  <si>
    <t>dist_pipe10</t>
  </si>
  <si>
    <t>dist_pipe9</t>
  </si>
  <si>
    <t>dist_pipe8</t>
  </si>
  <si>
    <t>dist_pipe7</t>
  </si>
  <si>
    <t>dist_pipe6</t>
  </si>
  <si>
    <t>dist_pipe5</t>
  </si>
  <si>
    <t>dist_pipe4</t>
  </si>
  <si>
    <t>dist_pipe3</t>
  </si>
  <si>
    <t>dist_pipe2</t>
  </si>
  <si>
    <t>dist_pipe1</t>
  </si>
  <si>
    <t>dist_pipe0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</si>
</sst>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A010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16" fillId="0" borderId="15" xfId="0" applyFont="1" applyBorder="1"/>
    <xf numFmtId="0" fontId="16" fillId="0" borderId="16" xfId="0" applyFont="1" applyBorder="1"/>
    <xf numFmtId="0" fontId="16" fillId="0" borderId="10" xfId="0" applyFont="1" applyBorder="1"/>
    <xf numFmtId="0" fontId="16" fillId="0" borderId="17" xfId="0" applyFont="1" applyBorder="1"/>
    <xf numFmtId="0" fontId="16" fillId="0" borderId="18" xfId="0" applyFont="1" applyBorder="1"/>
    <xf numFmtId="0" fontId="16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8" fillId="0" borderId="0" xfId="0" applyFont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topLeftCell="J1" zoomScale="85" zoomScaleNormal="85" workbookViewId="0">
      <selection activeCell="T17" sqref="T17"/>
    </sheetView>
  </sheetViews>
  <sheetFormatPr defaultRowHeight="15" x14ac:dyDescent="0.25"/>
  <cols>
    <col min="1" max="1" width="28.85546875" bestFit="1" customWidth="1"/>
    <col min="2" max="2" width="12.140625" bestFit="1" customWidth="1"/>
    <col min="3" max="3" width="13.140625" bestFit="1" customWidth="1"/>
    <col min="4" max="5" width="12" bestFit="1" customWidth="1"/>
    <col min="6" max="6" width="16.28515625" bestFit="1" customWidth="1"/>
    <col min="7" max="7" width="12" bestFit="1" customWidth="1"/>
    <col min="8" max="8" width="14.140625" bestFit="1" customWidth="1"/>
    <col min="9" max="9" width="14.85546875" bestFit="1" customWidth="1"/>
    <col min="10" max="10" width="14" bestFit="1" customWidth="1"/>
    <col min="11" max="11" width="21.42578125" customWidth="1"/>
    <col min="12" max="13" width="12.28515625" bestFit="1" customWidth="1"/>
    <col min="14" max="15" width="11.28515625" bestFit="1" customWidth="1"/>
    <col min="16" max="25" width="10.28515625" bestFit="1" customWidth="1"/>
  </cols>
  <sheetData>
    <row r="1" spans="1:25" ht="15.75" thickBot="1" x14ac:dyDescent="0.3">
      <c r="A1" s="10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9" t="s">
        <v>16</v>
      </c>
      <c r="L1" s="18" t="s">
        <v>17</v>
      </c>
      <c r="M1" s="18" t="s">
        <v>18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24</v>
      </c>
      <c r="T1" s="18" t="s">
        <v>25</v>
      </c>
      <c r="U1" s="18" t="s">
        <v>26</v>
      </c>
      <c r="V1" s="18" t="s">
        <v>27</v>
      </c>
      <c r="W1" s="18" t="s">
        <v>28</v>
      </c>
      <c r="X1" s="18" t="s">
        <v>29</v>
      </c>
      <c r="Y1" s="18" t="s">
        <v>30</v>
      </c>
    </row>
    <row r="2" spans="1:25" x14ac:dyDescent="0.25">
      <c r="A2" s="11" t="s">
        <v>10</v>
      </c>
      <c r="B2" s="6">
        <v>1753</v>
      </c>
      <c r="C2" s="7">
        <v>360</v>
      </c>
      <c r="D2" s="7">
        <v>414</v>
      </c>
      <c r="E2" s="7">
        <v>455</v>
      </c>
      <c r="F2" s="7">
        <v>1491</v>
      </c>
      <c r="G2" s="7">
        <v>1313</v>
      </c>
      <c r="H2" s="7">
        <v>500</v>
      </c>
      <c r="I2" s="7">
        <v>410</v>
      </c>
      <c r="J2" s="14">
        <v>1079</v>
      </c>
      <c r="K2" s="14">
        <f>F2+H2</f>
        <v>1991</v>
      </c>
      <c r="L2">
        <f>E2</f>
        <v>455</v>
      </c>
      <c r="M2">
        <f>D2</f>
        <v>414</v>
      </c>
      <c r="N2">
        <f>L2+M2</f>
        <v>869</v>
      </c>
      <c r="O2">
        <f>G2</f>
        <v>1313</v>
      </c>
      <c r="P2">
        <f>B2</f>
        <v>1753</v>
      </c>
      <c r="Q2">
        <f>O2+P2+N2</f>
        <v>3935</v>
      </c>
      <c r="R2">
        <f>C2</f>
        <v>360</v>
      </c>
      <c r="S2">
        <f>R2+Q2</f>
        <v>4295</v>
      </c>
      <c r="T2">
        <f>J2</f>
        <v>1079</v>
      </c>
      <c r="U2">
        <f>I2</f>
        <v>410</v>
      </c>
      <c r="V2">
        <f>U2+T2+S2</f>
        <v>5784</v>
      </c>
      <c r="W2">
        <f>F2</f>
        <v>1491</v>
      </c>
      <c r="X2">
        <f>H2</f>
        <v>500</v>
      </c>
      <c r="Y2">
        <f>V2+W2+X2</f>
        <v>7775</v>
      </c>
    </row>
    <row r="3" spans="1:25" x14ac:dyDescent="0.25">
      <c r="A3" s="12" t="s">
        <v>11</v>
      </c>
      <c r="B3" s="5">
        <f>$B$10*B2/4186/$B$11</f>
        <v>279.18458353240959</v>
      </c>
      <c r="C3" s="4">
        <f t="shared" ref="C3:K3" si="0">$B$10*C2/4186/$B$11</f>
        <v>57.333970377448637</v>
      </c>
      <c r="D3" s="4">
        <f t="shared" si="0"/>
        <v>65.934065934065927</v>
      </c>
      <c r="E3" s="4">
        <f t="shared" si="0"/>
        <v>72.463768115942031</v>
      </c>
      <c r="F3" s="4">
        <f t="shared" si="0"/>
        <v>237.45819397993313</v>
      </c>
      <c r="G3" s="4">
        <f t="shared" si="0"/>
        <v>209.10973084886126</v>
      </c>
      <c r="H3" s="4">
        <f t="shared" si="0"/>
        <v>79.630514413123109</v>
      </c>
      <c r="I3" s="4">
        <f t="shared" si="0"/>
        <v>65.297021818760953</v>
      </c>
      <c r="J3" s="15">
        <f t="shared" si="0"/>
        <v>171.84265010351967</v>
      </c>
      <c r="K3" s="15">
        <f t="shared" si="0"/>
        <v>317.08870839305627</v>
      </c>
      <c r="L3" s="15">
        <f t="shared" ref="L3:O3" si="1">$B$10*L2/4186/$B$11</f>
        <v>72.463768115942031</v>
      </c>
      <c r="M3" s="15">
        <f t="shared" si="1"/>
        <v>65.934065934065927</v>
      </c>
      <c r="N3" s="15">
        <f t="shared" si="1"/>
        <v>138.39783405000796</v>
      </c>
      <c r="O3" s="15">
        <f t="shared" si="1"/>
        <v>209.10973084886126</v>
      </c>
      <c r="P3" s="15">
        <f t="shared" ref="P3:Y3" si="2">$B$10*P2/4186/$B$11</f>
        <v>279.18458353240959</v>
      </c>
      <c r="Q3" s="15">
        <f t="shared" si="2"/>
        <v>626.69214843127884</v>
      </c>
      <c r="R3" s="15">
        <f t="shared" si="2"/>
        <v>57.333970377448637</v>
      </c>
      <c r="S3" s="15">
        <f t="shared" si="2"/>
        <v>684.02611880872757</v>
      </c>
      <c r="T3" s="15">
        <f t="shared" si="2"/>
        <v>171.84265010351967</v>
      </c>
      <c r="U3" s="15">
        <f t="shared" si="2"/>
        <v>65.297021818760953</v>
      </c>
      <c r="V3" s="15">
        <f t="shared" si="2"/>
        <v>921.16579073100809</v>
      </c>
      <c r="W3" s="15">
        <f t="shared" si="2"/>
        <v>237.45819397993313</v>
      </c>
      <c r="X3" s="15">
        <f t="shared" si="2"/>
        <v>79.630514413123109</v>
      </c>
      <c r="Y3" s="15">
        <f t="shared" si="2"/>
        <v>1238.2544991240643</v>
      </c>
    </row>
    <row r="4" spans="1:25" ht="15.75" thickBot="1" x14ac:dyDescent="0.3">
      <c r="A4" s="13" t="s">
        <v>15</v>
      </c>
      <c r="B4" s="16">
        <f>B3*3.6</f>
        <v>1005.0645007166745</v>
      </c>
      <c r="C4" s="16">
        <f t="shared" ref="C4:K4" si="3">C3*3.6</f>
        <v>206.40229335881509</v>
      </c>
      <c r="D4" s="16">
        <f t="shared" si="3"/>
        <v>237.36263736263734</v>
      </c>
      <c r="E4" s="16">
        <f t="shared" si="3"/>
        <v>260.86956521739131</v>
      </c>
      <c r="F4" s="16">
        <f t="shared" si="3"/>
        <v>854.84949832775931</v>
      </c>
      <c r="G4" s="16">
        <f t="shared" si="3"/>
        <v>752.79503105590061</v>
      </c>
      <c r="H4" s="16">
        <f t="shared" si="3"/>
        <v>286.66985188724323</v>
      </c>
      <c r="I4" s="16">
        <f t="shared" si="3"/>
        <v>235.06927854753943</v>
      </c>
      <c r="J4" s="16">
        <f t="shared" si="3"/>
        <v>618.63354037267084</v>
      </c>
      <c r="K4" s="16">
        <f t="shared" si="3"/>
        <v>1141.5193502150025</v>
      </c>
      <c r="L4" s="16">
        <f t="shared" ref="L4:O4" si="4">L3*3.6</f>
        <v>260.86956521739131</v>
      </c>
      <c r="M4" s="16">
        <f t="shared" si="4"/>
        <v>237.36263736263734</v>
      </c>
      <c r="N4" s="16">
        <f t="shared" si="4"/>
        <v>498.23220258002868</v>
      </c>
      <c r="O4" s="16">
        <f t="shared" si="4"/>
        <v>752.79503105590061</v>
      </c>
      <c r="P4" s="16">
        <f t="shared" ref="P4:Y4" si="5">P3*3.6</f>
        <v>1005.0645007166745</v>
      </c>
      <c r="Q4" s="16">
        <f t="shared" si="5"/>
        <v>2256.0917343526039</v>
      </c>
      <c r="R4" s="16">
        <f t="shared" si="5"/>
        <v>206.40229335881509</v>
      </c>
      <c r="S4" s="16">
        <f t="shared" si="5"/>
        <v>2462.4940277114192</v>
      </c>
      <c r="T4" s="16">
        <f t="shared" si="5"/>
        <v>618.63354037267084</v>
      </c>
      <c r="U4" s="16">
        <f t="shared" si="5"/>
        <v>235.06927854753943</v>
      </c>
      <c r="V4" s="16">
        <f t="shared" si="5"/>
        <v>3316.1968466316293</v>
      </c>
      <c r="W4" s="16">
        <f t="shared" si="5"/>
        <v>854.84949832775931</v>
      </c>
      <c r="X4" s="16">
        <f t="shared" si="5"/>
        <v>286.66985188724323</v>
      </c>
      <c r="Y4" s="16">
        <f t="shared" si="5"/>
        <v>4457.7161968466316</v>
      </c>
    </row>
    <row r="5" spans="1:25" x14ac:dyDescent="0.25">
      <c r="A5" s="1" t="s">
        <v>14</v>
      </c>
      <c r="B5" s="17">
        <f>INDEX('mass flow rates'!$A$2:$A$23,MATCH(TRUE,INDEX('mass flow rates'!$B$2:$B$23&gt;TEASER_sizing!B$4,0),))</f>
        <v>350</v>
      </c>
      <c r="C5" s="17">
        <f>INDEX('mass flow rates'!$A$2:$A$23,MATCH(TRUE,INDEX('mass flow rates'!$B$2:$B$23&gt;TEASER_sizing!C$4,0),))</f>
        <v>200</v>
      </c>
      <c r="D5" s="17">
        <f>INDEX('mass flow rates'!$A$2:$A$23,MATCH(TRUE,INDEX('mass flow rates'!$B$2:$B$23&gt;TEASER_sizing!D$4,0),))</f>
        <v>200</v>
      </c>
      <c r="E5" s="17">
        <f>INDEX('mass flow rates'!$A$2:$A$23,MATCH(TRUE,INDEX('mass flow rates'!$B$2:$B$23&gt;TEASER_sizing!E$4,0),))</f>
        <v>200</v>
      </c>
      <c r="F5" s="17">
        <f>INDEX('mass flow rates'!$A$2:$A$23,MATCH(TRUE,INDEX('mass flow rates'!$B$2:$B$23&gt;TEASER_sizing!F$4,0),))</f>
        <v>350</v>
      </c>
      <c r="G5" s="17">
        <f>INDEX('mass flow rates'!$A$2:$A$23,MATCH(TRUE,INDEX('mass flow rates'!$B$2:$B$23&gt;TEASER_sizing!G$4,0),))</f>
        <v>300</v>
      </c>
      <c r="H5" s="17">
        <f>INDEX('mass flow rates'!$A$2:$A$23,MATCH(TRUE,INDEX('mass flow rates'!$B$2:$B$23&gt;TEASER_sizing!H$4,0),))</f>
        <v>200</v>
      </c>
      <c r="I5" s="17">
        <f>INDEX('mass flow rates'!$A$2:$A$23,MATCH(TRUE,INDEX('mass flow rates'!$B$2:$B$23&gt;TEASER_sizing!I$4,0),))</f>
        <v>200</v>
      </c>
      <c r="J5" s="17">
        <f>INDEX('mass flow rates'!$A$2:$A$23,MATCH(TRUE,INDEX('mass flow rates'!$B$2:$B$23&gt;TEASER_sizing!J$4,0),))</f>
        <v>300</v>
      </c>
      <c r="K5" s="17">
        <f>INDEX('mass flow rates'!$A$2:$A$23,MATCH(TRUE,INDEX('mass flow rates'!$B$2:$B$23&gt;TEASER_sizing!K$4,0),))</f>
        <v>400</v>
      </c>
      <c r="L5" s="17">
        <f>INDEX('mass flow rates'!$A$2:$A$23,MATCH(TRUE,INDEX('mass flow rates'!$B$2:$B$23&gt;TEASER_sizing!L$4,0),))</f>
        <v>200</v>
      </c>
      <c r="M5" s="17">
        <f>INDEX('mass flow rates'!$A$2:$A$23,MATCH(TRUE,INDEX('mass flow rates'!$B$2:$B$23&gt;TEASER_sizing!M$4,0),))</f>
        <v>200</v>
      </c>
      <c r="N5" s="17">
        <f>INDEX('mass flow rates'!$A$2:$A$23,MATCH(TRUE,INDEX('mass flow rates'!$B$2:$B$23&gt;TEASER_sizing!N$4,0),))</f>
        <v>250</v>
      </c>
      <c r="O5" s="17">
        <f>INDEX('mass flow rates'!$A$2:$A$23,MATCH(TRUE,INDEX('mass flow rates'!$B$2:$B$23&gt;TEASER_sizing!O$4,0),))</f>
        <v>300</v>
      </c>
      <c r="P5" s="17">
        <f>INDEX('mass flow rates'!$A$2:$A$23,MATCH(TRUE,INDEX('mass flow rates'!$B$2:$B$23&gt;TEASER_sizing!P$4,0),))</f>
        <v>350</v>
      </c>
      <c r="Q5" s="17">
        <f>INDEX('mass flow rates'!$A$2:$A$23,MATCH(TRUE,INDEX('mass flow rates'!$B$2:$B$23&gt;TEASER_sizing!Q$4,0),))</f>
        <v>500</v>
      </c>
      <c r="R5" s="17">
        <f>INDEX('mass flow rates'!$A$2:$A$23,MATCH(TRUE,INDEX('mass flow rates'!$B$2:$B$23&gt;TEASER_sizing!R$4,0),))</f>
        <v>200</v>
      </c>
      <c r="S5" s="17">
        <f>INDEX('mass flow rates'!$A$2:$A$23,MATCH(TRUE,INDEX('mass flow rates'!$B$2:$B$23&gt;TEASER_sizing!S$4,0),))</f>
        <v>500</v>
      </c>
      <c r="T5" s="17">
        <f>INDEX('mass flow rates'!$A$2:$A$23,MATCH(TRUE,INDEX('mass flow rates'!$B$2:$B$23&gt;TEASER_sizing!T$4,0),))</f>
        <v>300</v>
      </c>
      <c r="U5" s="17">
        <f>INDEX('mass flow rates'!$A$2:$A$23,MATCH(TRUE,INDEX('mass flow rates'!$B$2:$B$23&gt;TEASER_sizing!U$4,0),))</f>
        <v>200</v>
      </c>
      <c r="V5" s="17">
        <f>INDEX('mass flow rates'!$A$2:$A$23,MATCH(TRUE,INDEX('mass flow rates'!$B$2:$B$23&gt;TEASER_sizing!V$4,0),))</f>
        <v>600</v>
      </c>
      <c r="W5" s="17">
        <f>INDEX('mass flow rates'!$A$2:$A$23,MATCH(TRUE,INDEX('mass flow rates'!$B$2:$B$23&gt;TEASER_sizing!W$4,0),))</f>
        <v>350</v>
      </c>
      <c r="X5" s="17">
        <f>INDEX('mass flow rates'!$A$2:$A$23,MATCH(TRUE,INDEX('mass flow rates'!$B$2:$B$23&gt;TEASER_sizing!X$4,0),))</f>
        <v>200</v>
      </c>
      <c r="Y5" s="17">
        <f>INDEX('mass flow rates'!$A$2:$A$23,MATCH(TRUE,INDEX('mass flow rates'!$B$2:$B$23&gt;TEASER_sizing!Y$4,0),))</f>
        <v>600</v>
      </c>
    </row>
    <row r="6" spans="1:25" x14ac:dyDescent="0.25">
      <c r="A6" s="1"/>
    </row>
    <row r="7" spans="1:25" x14ac:dyDescent="0.25">
      <c r="A7" s="1"/>
    </row>
    <row r="8" spans="1:25" x14ac:dyDescent="0.25">
      <c r="A8" s="1"/>
    </row>
    <row r="9" spans="1:25" x14ac:dyDescent="0.25">
      <c r="A9" s="1"/>
    </row>
    <row r="10" spans="1:25" x14ac:dyDescent="0.25">
      <c r="A10" s="2" t="s">
        <v>12</v>
      </c>
      <c r="B10" s="3">
        <v>20000</v>
      </c>
    </row>
    <row r="11" spans="1:25" x14ac:dyDescent="0.25">
      <c r="A11" s="2" t="s">
        <v>13</v>
      </c>
      <c r="B11" s="3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14</v>
      </c>
      <c r="B1" t="s">
        <v>15</v>
      </c>
    </row>
    <row r="2" spans="1:2" x14ac:dyDescent="0.25">
      <c r="A2">
        <v>20</v>
      </c>
      <c r="B2">
        <v>1.5469999999999999</v>
      </c>
    </row>
    <row r="3" spans="1:2" x14ac:dyDescent="0.25">
      <c r="A3">
        <v>25</v>
      </c>
      <c r="B3">
        <v>2.5259999999999998</v>
      </c>
    </row>
    <row r="4" spans="1:2" x14ac:dyDescent="0.25">
      <c r="A4">
        <v>32</v>
      </c>
      <c r="B4">
        <v>4.6950000000000003</v>
      </c>
    </row>
    <row r="5" spans="1:2" x14ac:dyDescent="0.25">
      <c r="A5">
        <v>40</v>
      </c>
      <c r="B5">
        <v>6.3029999999999999</v>
      </c>
    </row>
    <row r="6" spans="1:2" x14ac:dyDescent="0.25">
      <c r="A6">
        <v>50</v>
      </c>
      <c r="B6">
        <v>11.757</v>
      </c>
    </row>
    <row r="7" spans="1:2" x14ac:dyDescent="0.25">
      <c r="A7">
        <v>65</v>
      </c>
      <c r="B7">
        <v>19.562999999999999</v>
      </c>
    </row>
    <row r="8" spans="1:2" x14ac:dyDescent="0.25">
      <c r="A8">
        <v>80</v>
      </c>
      <c r="B8">
        <v>30.791</v>
      </c>
    </row>
    <row r="9" spans="1:2" x14ac:dyDescent="0.25">
      <c r="A9">
        <v>100</v>
      </c>
      <c r="B9">
        <v>51.890999999999998</v>
      </c>
    </row>
    <row r="10" spans="1:2" x14ac:dyDescent="0.25">
      <c r="A10">
        <v>125</v>
      </c>
      <c r="B10">
        <v>89.35</v>
      </c>
    </row>
    <row r="11" spans="1:2" x14ac:dyDescent="0.25">
      <c r="A11">
        <v>150</v>
      </c>
      <c r="B11">
        <v>152.57300000000001</v>
      </c>
    </row>
    <row r="12" spans="1:2" x14ac:dyDescent="0.25">
      <c r="A12">
        <v>200</v>
      </c>
      <c r="B12">
        <v>299.541</v>
      </c>
    </row>
    <row r="13" spans="1:2" x14ac:dyDescent="0.25">
      <c r="A13">
        <v>250</v>
      </c>
      <c r="B13">
        <f>348*1.55</f>
        <v>539.4</v>
      </c>
    </row>
    <row r="14" spans="1:2" x14ac:dyDescent="0.25">
      <c r="A14">
        <v>300</v>
      </c>
      <c r="B14">
        <f>547*1.55</f>
        <v>847.85</v>
      </c>
    </row>
    <row r="15" spans="1:2" x14ac:dyDescent="0.25">
      <c r="A15">
        <v>350</v>
      </c>
      <c r="B15">
        <f>705*1.55</f>
        <v>1092.75</v>
      </c>
    </row>
    <row r="16" spans="1:2" x14ac:dyDescent="0.25">
      <c r="A16">
        <v>400</v>
      </c>
      <c r="B16">
        <v>1550</v>
      </c>
    </row>
    <row r="17" spans="1:2" x14ac:dyDescent="0.25">
      <c r="A17">
        <v>450</v>
      </c>
      <c r="B17">
        <f>1370*1.55</f>
        <v>2123.5</v>
      </c>
    </row>
    <row r="18" spans="1:2" x14ac:dyDescent="0.25">
      <c r="A18">
        <v>500</v>
      </c>
      <c r="B18">
        <f>1820*1.55</f>
        <v>2821</v>
      </c>
    </row>
    <row r="19" spans="1:2" x14ac:dyDescent="0.25">
      <c r="A19">
        <v>600</v>
      </c>
      <c r="B19">
        <f>2920*1.55</f>
        <v>4526</v>
      </c>
    </row>
    <row r="20" spans="1:2" x14ac:dyDescent="0.25">
      <c r="A20">
        <v>700</v>
      </c>
      <c r="B20">
        <f>4370*1.55</f>
        <v>6773.5</v>
      </c>
    </row>
    <row r="21" spans="1:2" x14ac:dyDescent="0.25">
      <c r="A21">
        <v>800</v>
      </c>
      <c r="B21">
        <f>6240*1.55</f>
        <v>9672</v>
      </c>
    </row>
    <row r="22" spans="1:2" x14ac:dyDescent="0.25">
      <c r="A22">
        <v>900</v>
      </c>
      <c r="B22">
        <f>9500*1.55</f>
        <v>14725</v>
      </c>
    </row>
    <row r="23" spans="1:2" x14ac:dyDescent="0.25">
      <c r="A23">
        <v>1000</v>
      </c>
      <c r="B23">
        <f>14000*1.55</f>
        <v>21700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TEASER_sizing</vt:lpstr>
      <vt:lpstr>mass flow 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Annelies Vandermeulen</dc:creator>
  <cp:lastModifiedBy>Annelies Vandermeulen</cp:lastModifiedBy>
  <dcterms:created xsi:type="dcterms:W3CDTF">2019-01-22T13:45:30Z</dcterms:created>
  <dcterms:modified xsi:type="dcterms:W3CDTF">2019-02-07T14:19:18Z</dcterms:modified>
</cp:coreProperties>
</file>