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01_ast_vrfc\"/>
    </mc:Choice>
  </mc:AlternateContent>
  <xr:revisionPtr revIDLastSave="0" documentId="13_ncr:1_{E24D83F8-320C-4EA4-8658-C5EEFE3080B3}" xr6:coauthVersionLast="47" xr6:coauthVersionMax="47" xr10:uidLastSave="{00000000-0000-0000-0000-000000000000}"/>
  <bookViews>
    <workbookView xWindow="-120" yWindow="-120" windowWidth="38640" windowHeight="15720" tabRatio="540" xr2:uid="{00000000-000D-0000-FFFF-FFFF00000000}"/>
  </bookViews>
  <sheets>
    <sheet name="자산(2023)" sheetId="1" r:id="rId1"/>
    <sheet name="01. 급여" sheetId="2" r:id="rId2"/>
    <sheet name="91. 주식" sheetId="3" r:id="rId3"/>
    <sheet name="SK이노베이션" sheetId="4" r:id="rId4"/>
    <sheet name="자산(2022)" sheetId="5" r:id="rId5"/>
    <sheet name="92. IRP 투자" sheetId="6" r:id="rId6"/>
    <sheet name="자산(2021)" sheetId="7" r:id="rId7"/>
    <sheet name="02. 고정 지출" sheetId="8" r:id="rId8"/>
    <sheet name="21. 재산 내역" sheetId="9" r:id="rId9"/>
    <sheet name="자산(2020)" sheetId="10" r:id="rId10"/>
    <sheet name="자산(2019)" sheetId="11" r:id="rId11"/>
    <sheet name="자산(2018)" sheetId="12" r:id="rId12"/>
    <sheet name="자산(2017)" sheetId="13" r:id="rId13"/>
    <sheet name="자산(2016)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6" i="14" l="1"/>
  <c r="K357" i="14" s="1"/>
  <c r="K354" i="14"/>
  <c r="K353" i="14"/>
  <c r="H344" i="14"/>
  <c r="K332" i="14"/>
  <c r="K333" i="14" s="1"/>
  <c r="B332" i="14"/>
  <c r="B331" i="14"/>
  <c r="B191" i="14" s="1"/>
  <c r="B324" i="14"/>
  <c r="K323" i="14"/>
  <c r="B323" i="14"/>
  <c r="B295" i="14" s="1"/>
  <c r="B267" i="14" s="1"/>
  <c r="B321" i="14"/>
  <c r="B320" i="14"/>
  <c r="B319" i="14"/>
  <c r="B318" i="14"/>
  <c r="B290" i="14" s="1"/>
  <c r="B262" i="14" s="1"/>
  <c r="H316" i="14"/>
  <c r="B317" i="14" s="1"/>
  <c r="B316" i="14"/>
  <c r="K304" i="14"/>
  <c r="K305" i="14" s="1"/>
  <c r="B303" i="14"/>
  <c r="B304" i="14" s="1"/>
  <c r="B296" i="14"/>
  <c r="B268" i="14" s="1"/>
  <c r="B240" i="14" s="1"/>
  <c r="K295" i="14"/>
  <c r="B293" i="14"/>
  <c r="B265" i="14" s="1"/>
  <c r="B237" i="14" s="1"/>
  <c r="B292" i="14"/>
  <c r="B264" i="14" s="1"/>
  <c r="B236" i="14" s="1"/>
  <c r="B208" i="14" s="1"/>
  <c r="B180" i="14" s="1"/>
  <c r="B152" i="14" s="1"/>
  <c r="B124" i="14" s="1"/>
  <c r="B96" i="14" s="1"/>
  <c r="B68" i="14" s="1"/>
  <c r="B40" i="14" s="1"/>
  <c r="B12" i="14" s="1"/>
  <c r="B291" i="14"/>
  <c r="H288" i="14"/>
  <c r="B289" i="14" s="1"/>
  <c r="B288" i="14"/>
  <c r="K276" i="14"/>
  <c r="K277" i="14" s="1"/>
  <c r="B275" i="14"/>
  <c r="K267" i="14"/>
  <c r="B263" i="14"/>
  <c r="B235" i="14" s="1"/>
  <c r="B207" i="14" s="1"/>
  <c r="B179" i="14" s="1"/>
  <c r="B151" i="14" s="1"/>
  <c r="B123" i="14" s="1"/>
  <c r="B261" i="14"/>
  <c r="H260" i="14"/>
  <c r="B260" i="14"/>
  <c r="K248" i="14"/>
  <c r="K249" i="14" s="1"/>
  <c r="B247" i="14"/>
  <c r="K239" i="14"/>
  <c r="H232" i="14"/>
  <c r="B233" i="14" s="1"/>
  <c r="B232" i="14"/>
  <c r="K220" i="14"/>
  <c r="K221" i="14" s="1"/>
  <c r="B219" i="14"/>
  <c r="K211" i="14"/>
  <c r="B205" i="14"/>
  <c r="B210" i="14" s="1"/>
  <c r="H204" i="14"/>
  <c r="B204" i="14"/>
  <c r="K193" i="14"/>
  <c r="K192" i="14"/>
  <c r="K183" i="14"/>
  <c r="H176" i="14"/>
  <c r="B177" i="14" s="1"/>
  <c r="B176" i="14"/>
  <c r="K164" i="14"/>
  <c r="K165" i="14" s="1"/>
  <c r="K155" i="14"/>
  <c r="B149" i="14"/>
  <c r="H148" i="14"/>
  <c r="B148" i="14"/>
  <c r="K137" i="14"/>
  <c r="K136" i="14"/>
  <c r="B135" i="14"/>
  <c r="K127" i="14"/>
  <c r="B121" i="14"/>
  <c r="H120" i="14"/>
  <c r="B120" i="14"/>
  <c r="K108" i="14"/>
  <c r="K109" i="14" s="1"/>
  <c r="B107" i="14"/>
  <c r="K99" i="14"/>
  <c r="H92" i="14"/>
  <c r="B93" i="14" s="1"/>
  <c r="B92" i="14"/>
  <c r="K80" i="14"/>
  <c r="K81" i="14" s="1"/>
  <c r="B79" i="14"/>
  <c r="K71" i="14"/>
  <c r="B65" i="14"/>
  <c r="H64" i="14"/>
  <c r="B64" i="14"/>
  <c r="K53" i="14"/>
  <c r="K52" i="14"/>
  <c r="K43" i="14"/>
  <c r="B38" i="14"/>
  <c r="B10" i="14" s="1"/>
  <c r="H36" i="14"/>
  <c r="B37" i="14" s="1"/>
  <c r="B36" i="14"/>
  <c r="O24" i="14"/>
  <c r="K24" i="14"/>
  <c r="K15" i="14"/>
  <c r="K25" i="14" s="1"/>
  <c r="B9" i="14"/>
  <c r="H8" i="14"/>
  <c r="B8" i="14"/>
  <c r="K273" i="13"/>
  <c r="K272" i="13"/>
  <c r="O270" i="13"/>
  <c r="P270" i="13" s="1"/>
  <c r="B270" i="13"/>
  <c r="K267" i="13"/>
  <c r="H260" i="13"/>
  <c r="B257" i="13" s="1"/>
  <c r="B262" i="13" s="1"/>
  <c r="K252" i="13"/>
  <c r="K251" i="13"/>
  <c r="B248" i="13"/>
  <c r="K245" i="13"/>
  <c r="H239" i="13"/>
  <c r="B236" i="13" s="1"/>
  <c r="B241" i="13" s="1"/>
  <c r="B239" i="13"/>
  <c r="B238" i="13"/>
  <c r="B217" i="13" s="1"/>
  <c r="B196" i="13" s="1"/>
  <c r="B175" i="13" s="1"/>
  <c r="B154" i="13" s="1"/>
  <c r="B237" i="13"/>
  <c r="K231" i="13"/>
  <c r="K230" i="13"/>
  <c r="B227" i="13"/>
  <c r="K224" i="13"/>
  <c r="H218" i="13"/>
  <c r="B218" i="13"/>
  <c r="B197" i="13" s="1"/>
  <c r="B176" i="13" s="1"/>
  <c r="B155" i="13" s="1"/>
  <c r="B134" i="13" s="1"/>
  <c r="B113" i="13" s="1"/>
  <c r="B92" i="13" s="1"/>
  <c r="B216" i="13"/>
  <c r="B215" i="13"/>
  <c r="B220" i="13" s="1"/>
  <c r="K210" i="13"/>
  <c r="K209" i="13"/>
  <c r="B206" i="13"/>
  <c r="K203" i="13"/>
  <c r="H197" i="13"/>
  <c r="B195" i="13"/>
  <c r="B194" i="13"/>
  <c r="B199" i="13" s="1"/>
  <c r="B208" i="13" s="1"/>
  <c r="H203" i="13" s="1"/>
  <c r="K188" i="13"/>
  <c r="K189" i="13" s="1"/>
  <c r="B185" i="13"/>
  <c r="K182" i="13"/>
  <c r="H176" i="13"/>
  <c r="B173" i="13" s="1"/>
  <c r="B178" i="13" s="1"/>
  <c r="B174" i="13"/>
  <c r="K167" i="13"/>
  <c r="B164" i="13"/>
  <c r="K161" i="13"/>
  <c r="H155" i="13"/>
  <c r="B153" i="13"/>
  <c r="B152" i="13"/>
  <c r="K146" i="13"/>
  <c r="K147" i="13" s="1"/>
  <c r="B143" i="13"/>
  <c r="K140" i="13"/>
  <c r="H134" i="13"/>
  <c r="B132" i="13"/>
  <c r="B131" i="13"/>
  <c r="K125" i="13"/>
  <c r="K126" i="13" s="1"/>
  <c r="B122" i="13"/>
  <c r="K119" i="13"/>
  <c r="H113" i="13"/>
  <c r="B110" i="13" s="1"/>
  <c r="B111" i="13"/>
  <c r="K104" i="13"/>
  <c r="K105" i="13" s="1"/>
  <c r="B101" i="13"/>
  <c r="K98" i="13"/>
  <c r="H92" i="13"/>
  <c r="B89" i="13"/>
  <c r="K83" i="13"/>
  <c r="K84" i="13" s="1"/>
  <c r="B80" i="13"/>
  <c r="K77" i="13"/>
  <c r="H71" i="13"/>
  <c r="B68" i="13"/>
  <c r="K63" i="13"/>
  <c r="K62" i="13"/>
  <c r="B59" i="13"/>
  <c r="K56" i="13"/>
  <c r="H50" i="13"/>
  <c r="B47" i="13" s="1"/>
  <c r="K41" i="13"/>
  <c r="B38" i="13"/>
  <c r="K35" i="13"/>
  <c r="K42" i="13" s="1"/>
  <c r="H29" i="13"/>
  <c r="B26" i="13"/>
  <c r="K20" i="13"/>
  <c r="B17" i="13"/>
  <c r="K14" i="13"/>
  <c r="K21" i="13" s="1"/>
  <c r="H8" i="13"/>
  <c r="B5" i="13" s="1"/>
  <c r="K245" i="12"/>
  <c r="K246" i="12" s="1"/>
  <c r="B243" i="12"/>
  <c r="K239" i="12"/>
  <c r="H234" i="12"/>
  <c r="B234" i="12"/>
  <c r="B213" i="12" s="1"/>
  <c r="B231" i="12"/>
  <c r="B225" i="12"/>
  <c r="H220" i="12" s="1"/>
  <c r="K224" i="12"/>
  <c r="K225" i="12" s="1"/>
  <c r="B222" i="12"/>
  <c r="K218" i="12"/>
  <c r="B215" i="12"/>
  <c r="B224" i="12" s="1"/>
  <c r="H219" i="12" s="1"/>
  <c r="H213" i="12"/>
  <c r="B210" i="12"/>
  <c r="K203" i="12"/>
  <c r="K204" i="12" s="1"/>
  <c r="B201" i="12"/>
  <c r="K197" i="12"/>
  <c r="H192" i="12"/>
  <c r="B189" i="12"/>
  <c r="K183" i="12"/>
  <c r="K182" i="12"/>
  <c r="B180" i="12"/>
  <c r="K176" i="12"/>
  <c r="H171" i="12"/>
  <c r="B168" i="12" s="1"/>
  <c r="K161" i="12"/>
  <c r="K162" i="12" s="1"/>
  <c r="B159" i="12"/>
  <c r="K155" i="12"/>
  <c r="H150" i="12"/>
  <c r="B147" i="12"/>
  <c r="K140" i="12"/>
  <c r="K141" i="12" s="1"/>
  <c r="B138" i="12"/>
  <c r="K134" i="12"/>
  <c r="B131" i="12"/>
  <c r="B140" i="12" s="1"/>
  <c r="H135" i="12" s="1"/>
  <c r="H129" i="12"/>
  <c r="B126" i="12"/>
  <c r="K119" i="12"/>
  <c r="B117" i="12"/>
  <c r="K113" i="12"/>
  <c r="K120" i="12" s="1"/>
  <c r="H108" i="12"/>
  <c r="B105" i="12" s="1"/>
  <c r="B110" i="12" s="1"/>
  <c r="K98" i="12"/>
  <c r="K99" i="12" s="1"/>
  <c r="B96" i="12"/>
  <c r="K92" i="12"/>
  <c r="H88" i="12"/>
  <c r="B85" i="12" s="1"/>
  <c r="B90" i="12" s="1"/>
  <c r="K78" i="12"/>
  <c r="B76" i="12"/>
  <c r="K72" i="12"/>
  <c r="K79" i="12" s="1"/>
  <c r="H68" i="12"/>
  <c r="B65" i="12"/>
  <c r="B70" i="12" s="1"/>
  <c r="K58" i="12"/>
  <c r="K59" i="12" s="1"/>
  <c r="B56" i="12"/>
  <c r="K52" i="12"/>
  <c r="H48" i="12"/>
  <c r="B45" i="12"/>
  <c r="B50" i="12" s="1"/>
  <c r="B39" i="12"/>
  <c r="H34" i="12" s="1"/>
  <c r="K38" i="12"/>
  <c r="B36" i="12"/>
  <c r="K32" i="12"/>
  <c r="K39" i="12" s="1"/>
  <c r="H28" i="12"/>
  <c r="B27" i="12"/>
  <c r="B26" i="12"/>
  <c r="B25" i="12"/>
  <c r="B30" i="12" s="1"/>
  <c r="B38" i="12" s="1"/>
  <c r="H33" i="12" s="1"/>
  <c r="K18" i="12"/>
  <c r="K19" i="12" s="1"/>
  <c r="B16" i="12"/>
  <c r="K12" i="12"/>
  <c r="H8" i="12"/>
  <c r="B7" i="12"/>
  <c r="B10" i="12" s="1"/>
  <c r="B6" i="12"/>
  <c r="B5" i="12"/>
  <c r="K276" i="11"/>
  <c r="K275" i="11"/>
  <c r="H271" i="11"/>
  <c r="H270" i="11"/>
  <c r="K269" i="11"/>
  <c r="H265" i="11"/>
  <c r="K255" i="11"/>
  <c r="B253" i="11"/>
  <c r="K249" i="11"/>
  <c r="K256" i="11" s="1"/>
  <c r="H244" i="11"/>
  <c r="B244" i="11"/>
  <c r="B243" i="11"/>
  <c r="B222" i="11" s="1"/>
  <c r="B242" i="11"/>
  <c r="K234" i="11"/>
  <c r="K235" i="11" s="1"/>
  <c r="B232" i="11"/>
  <c r="K228" i="11"/>
  <c r="H223" i="11"/>
  <c r="H224" i="11" s="1"/>
  <c r="B223" i="11"/>
  <c r="B202" i="11" s="1"/>
  <c r="B221" i="11"/>
  <c r="B200" i="11" s="1"/>
  <c r="K213" i="11"/>
  <c r="K214" i="11" s="1"/>
  <c r="B211" i="11"/>
  <c r="K207" i="11"/>
  <c r="H203" i="11"/>
  <c r="H202" i="11"/>
  <c r="B201" i="11"/>
  <c r="B180" i="11" s="1"/>
  <c r="B159" i="11" s="1"/>
  <c r="B138" i="11" s="1"/>
  <c r="B199" i="11"/>
  <c r="K192" i="11"/>
  <c r="K193" i="11" s="1"/>
  <c r="B190" i="11"/>
  <c r="K186" i="11"/>
  <c r="H181" i="11"/>
  <c r="H182" i="11" s="1"/>
  <c r="B179" i="11"/>
  <c r="B158" i="11" s="1"/>
  <c r="B137" i="11" s="1"/>
  <c r="B178" i="11"/>
  <c r="K172" i="11"/>
  <c r="K171" i="11"/>
  <c r="B169" i="11"/>
  <c r="K165" i="11"/>
  <c r="H161" i="11"/>
  <c r="H160" i="11"/>
  <c r="B157" i="11"/>
  <c r="K151" i="11"/>
  <c r="K150" i="11"/>
  <c r="B148" i="11"/>
  <c r="K144" i="11"/>
  <c r="H139" i="11"/>
  <c r="B136" i="11" s="1"/>
  <c r="K130" i="11"/>
  <c r="K129" i="11"/>
  <c r="B127" i="11"/>
  <c r="K123" i="11"/>
  <c r="H118" i="11"/>
  <c r="H119" i="11" s="1"/>
  <c r="B115" i="11"/>
  <c r="K108" i="11"/>
  <c r="K109" i="11" s="1"/>
  <c r="B106" i="11"/>
  <c r="K102" i="11"/>
  <c r="H96" i="11"/>
  <c r="B93" i="11" s="1"/>
  <c r="K87" i="11"/>
  <c r="K86" i="11"/>
  <c r="B84" i="11"/>
  <c r="K80" i="11"/>
  <c r="H74" i="11"/>
  <c r="B71" i="11" s="1"/>
  <c r="K64" i="11"/>
  <c r="K65" i="11" s="1"/>
  <c r="B62" i="11"/>
  <c r="K58" i="11"/>
  <c r="H52" i="11"/>
  <c r="B49" i="11"/>
  <c r="K42" i="11"/>
  <c r="K43" i="11" s="1"/>
  <c r="B40" i="11"/>
  <c r="K36" i="11"/>
  <c r="H30" i="11"/>
  <c r="B27" i="11" s="1"/>
  <c r="K21" i="11"/>
  <c r="K20" i="11"/>
  <c r="B18" i="11"/>
  <c r="K14" i="11"/>
  <c r="H8" i="11"/>
  <c r="B5" i="11" s="1"/>
  <c r="K285" i="10"/>
  <c r="K284" i="10"/>
  <c r="H280" i="10"/>
  <c r="H279" i="10"/>
  <c r="K278" i="10"/>
  <c r="H272" i="10"/>
  <c r="K262" i="10"/>
  <c r="K263" i="10" s="1"/>
  <c r="B260" i="10"/>
  <c r="K256" i="10"/>
  <c r="H250" i="10"/>
  <c r="B250" i="10"/>
  <c r="B228" i="10" s="1"/>
  <c r="B206" i="10" s="1"/>
  <c r="B184" i="10" s="1"/>
  <c r="B162" i="10" s="1"/>
  <c r="B140" i="10" s="1"/>
  <c r="B118" i="10" s="1"/>
  <c r="B249" i="10"/>
  <c r="B227" i="10" s="1"/>
  <c r="B205" i="10" s="1"/>
  <c r="B248" i="10"/>
  <c r="B226" i="10" s="1"/>
  <c r="B204" i="10" s="1"/>
  <c r="B182" i="10" s="1"/>
  <c r="B160" i="10" s="1"/>
  <c r="B138" i="10" s="1"/>
  <c r="B116" i="10" s="1"/>
  <c r="B247" i="10"/>
  <c r="B254" i="10" s="1"/>
  <c r="K240" i="10"/>
  <c r="B238" i="10"/>
  <c r="K234" i="10"/>
  <c r="H228" i="10"/>
  <c r="B225" i="10" s="1"/>
  <c r="K219" i="10"/>
  <c r="K218" i="10"/>
  <c r="B216" i="10"/>
  <c r="K212" i="10"/>
  <c r="H206" i="10"/>
  <c r="B203" i="10" s="1"/>
  <c r="K196" i="10"/>
  <c r="K197" i="10" s="1"/>
  <c r="B194" i="10"/>
  <c r="K190" i="10"/>
  <c r="H184" i="10"/>
  <c r="B183" i="10"/>
  <c r="B161" i="10" s="1"/>
  <c r="B139" i="10" s="1"/>
  <c r="B117" i="10" s="1"/>
  <c r="B181" i="10"/>
  <c r="K174" i="10"/>
  <c r="K175" i="10" s="1"/>
  <c r="B172" i="10"/>
  <c r="K168" i="10"/>
  <c r="H162" i="10"/>
  <c r="B159" i="10"/>
  <c r="K153" i="10"/>
  <c r="K152" i="10"/>
  <c r="B150" i="10"/>
  <c r="K146" i="10"/>
  <c r="H140" i="10"/>
  <c r="B137" i="10"/>
  <c r="K130" i="10"/>
  <c r="K131" i="10" s="1"/>
  <c r="B128" i="10"/>
  <c r="K124" i="10"/>
  <c r="H118" i="10"/>
  <c r="B115" i="10" s="1"/>
  <c r="K109" i="10"/>
  <c r="K108" i="10"/>
  <c r="B106" i="10"/>
  <c r="K102" i="10"/>
  <c r="H96" i="10"/>
  <c r="B93" i="10" s="1"/>
  <c r="K86" i="10"/>
  <c r="K87" i="10" s="1"/>
  <c r="B84" i="10"/>
  <c r="K80" i="10"/>
  <c r="H74" i="10"/>
  <c r="B74" i="10"/>
  <c r="B72" i="10"/>
  <c r="B71" i="10"/>
  <c r="K64" i="10"/>
  <c r="K65" i="10" s="1"/>
  <c r="B62" i="10"/>
  <c r="K58" i="10"/>
  <c r="H52" i="10"/>
  <c r="B49" i="10" s="1"/>
  <c r="B50" i="10"/>
  <c r="K43" i="10"/>
  <c r="K42" i="10"/>
  <c r="B40" i="10"/>
  <c r="K36" i="10"/>
  <c r="H30" i="10"/>
  <c r="B27" i="10" s="1"/>
  <c r="K20" i="10"/>
  <c r="K21" i="10" s="1"/>
  <c r="B18" i="10"/>
  <c r="K14" i="10"/>
  <c r="H8" i="10"/>
  <c r="B5" i="10"/>
  <c r="F16" i="9"/>
  <c r="D16" i="9"/>
  <c r="C16" i="9"/>
  <c r="F15" i="9"/>
  <c r="C15" i="9"/>
  <c r="F14" i="9"/>
  <c r="C14" i="9"/>
  <c r="M13" i="9"/>
  <c r="M14" i="9" s="1"/>
  <c r="M15" i="9" s="1"/>
  <c r="M16" i="9" s="1"/>
  <c r="M17" i="9" s="1"/>
  <c r="M18" i="9" s="1"/>
  <c r="M19" i="9" s="1"/>
  <c r="F13" i="9"/>
  <c r="C13" i="9"/>
  <c r="F12" i="9"/>
  <c r="C12" i="9"/>
  <c r="F11" i="9"/>
  <c r="C11" i="9"/>
  <c r="D11" i="9" s="1"/>
  <c r="F10" i="9"/>
  <c r="C10" i="9"/>
  <c r="D10" i="9" s="1"/>
  <c r="F9" i="9"/>
  <c r="D9" i="9"/>
  <c r="C9" i="9"/>
  <c r="F8" i="9"/>
  <c r="D8" i="9"/>
  <c r="C8" i="9"/>
  <c r="F7" i="9"/>
  <c r="D7" i="9"/>
  <c r="C7" i="9"/>
  <c r="F6" i="9"/>
  <c r="C6" i="9"/>
  <c r="D6" i="9" s="1"/>
  <c r="F5" i="9"/>
  <c r="D5" i="9"/>
  <c r="C5" i="9"/>
  <c r="F202" i="8"/>
  <c r="F203" i="8" s="1"/>
  <c r="E202" i="8"/>
  <c r="E203" i="8" s="1"/>
  <c r="D202" i="8"/>
  <c r="F199" i="8"/>
  <c r="E199" i="8"/>
  <c r="D199" i="8"/>
  <c r="D203" i="8" s="1"/>
  <c r="F184" i="8"/>
  <c r="F183" i="8"/>
  <c r="E183" i="8"/>
  <c r="E184" i="8" s="1"/>
  <c r="D183" i="8"/>
  <c r="D184" i="8" s="1"/>
  <c r="F180" i="8"/>
  <c r="E180" i="8"/>
  <c r="D180" i="8"/>
  <c r="G180" i="8" s="1"/>
  <c r="E153" i="8"/>
  <c r="F152" i="8"/>
  <c r="E152" i="8"/>
  <c r="D152" i="8"/>
  <c r="D153" i="8" s="1"/>
  <c r="G149" i="8"/>
  <c r="F149" i="8"/>
  <c r="F153" i="8" s="1"/>
  <c r="E149" i="8"/>
  <c r="D149" i="8"/>
  <c r="D122" i="8"/>
  <c r="G119" i="8"/>
  <c r="F119" i="8"/>
  <c r="E119" i="8"/>
  <c r="D119" i="8"/>
  <c r="D95" i="8"/>
  <c r="F92" i="8"/>
  <c r="E92" i="8"/>
  <c r="D92" i="8"/>
  <c r="D63" i="8"/>
  <c r="H62" i="8"/>
  <c r="H60" i="8"/>
  <c r="F60" i="8"/>
  <c r="E60" i="8"/>
  <c r="G60" i="8" s="1"/>
  <c r="D60" i="8"/>
  <c r="D41" i="8"/>
  <c r="D21" i="8"/>
  <c r="D18" i="8"/>
  <c r="G18" i="8" s="1"/>
  <c r="K235" i="7"/>
  <c r="H231" i="7"/>
  <c r="H230" i="7"/>
  <c r="K229" i="7"/>
  <c r="K236" i="7" s="1"/>
  <c r="K225" i="7"/>
  <c r="H223" i="7"/>
  <c r="B220" i="7"/>
  <c r="K214" i="7"/>
  <c r="K213" i="7"/>
  <c r="B211" i="7"/>
  <c r="K208" i="7"/>
  <c r="H203" i="7"/>
  <c r="B202" i="7"/>
  <c r="B201" i="7"/>
  <c r="B200" i="7"/>
  <c r="K194" i="7"/>
  <c r="K193" i="7"/>
  <c r="B191" i="7"/>
  <c r="K188" i="7"/>
  <c r="H183" i="7"/>
  <c r="B180" i="7" s="1"/>
  <c r="B182" i="7"/>
  <c r="K173" i="7"/>
  <c r="K174" i="7" s="1"/>
  <c r="N171" i="7"/>
  <c r="B171" i="7"/>
  <c r="N169" i="7"/>
  <c r="K168" i="7"/>
  <c r="H163" i="7"/>
  <c r="N162" i="7"/>
  <c r="B162" i="7"/>
  <c r="B145" i="7" s="1"/>
  <c r="B159" i="7"/>
  <c r="K153" i="7"/>
  <c r="K152" i="7"/>
  <c r="H150" i="7"/>
  <c r="B150" i="7"/>
  <c r="K149" i="7"/>
  <c r="H146" i="7"/>
  <c r="B142" i="7" s="1"/>
  <c r="K135" i="7"/>
  <c r="K136" i="7" s="1"/>
  <c r="H133" i="7"/>
  <c r="B133" i="7"/>
  <c r="K132" i="7"/>
  <c r="H129" i="7"/>
  <c r="B125" i="7" s="1"/>
  <c r="K118" i="7"/>
  <c r="H116" i="7"/>
  <c r="B116" i="7"/>
  <c r="K115" i="7"/>
  <c r="K119" i="7" s="1"/>
  <c r="H112" i="7"/>
  <c r="B108" i="7"/>
  <c r="K102" i="7"/>
  <c r="K101" i="7"/>
  <c r="H99" i="7"/>
  <c r="B99" i="7"/>
  <c r="K98" i="7"/>
  <c r="H95" i="7"/>
  <c r="B91" i="7"/>
  <c r="K85" i="7"/>
  <c r="K84" i="7"/>
  <c r="H82" i="7"/>
  <c r="B82" i="7"/>
  <c r="K81" i="7"/>
  <c r="H78" i="7"/>
  <c r="B74" i="7" s="1"/>
  <c r="K67" i="7"/>
  <c r="K68" i="7" s="1"/>
  <c r="H65" i="7"/>
  <c r="B65" i="7"/>
  <c r="K64" i="7"/>
  <c r="H61" i="7"/>
  <c r="H60" i="7"/>
  <c r="B59" i="7"/>
  <c r="N58" i="7"/>
  <c r="B56" i="7"/>
  <c r="K49" i="7"/>
  <c r="K50" i="7" s="1"/>
  <c r="H47" i="7"/>
  <c r="B47" i="7"/>
  <c r="K46" i="7"/>
  <c r="H42" i="7"/>
  <c r="H43" i="7" s="1"/>
  <c r="B39" i="7"/>
  <c r="K32" i="7"/>
  <c r="K33" i="7" s="1"/>
  <c r="H30" i="7"/>
  <c r="B30" i="7"/>
  <c r="K29" i="7"/>
  <c r="H26" i="7"/>
  <c r="H25" i="7"/>
  <c r="B22" i="7" s="1"/>
  <c r="K15" i="7"/>
  <c r="H13" i="7"/>
  <c r="B13" i="7"/>
  <c r="K12" i="7"/>
  <c r="H8" i="7"/>
  <c r="H9" i="7" s="1"/>
  <c r="B5" i="7"/>
  <c r="K38" i="6"/>
  <c r="I38" i="6"/>
  <c r="G38" i="6"/>
  <c r="F38" i="6"/>
  <c r="J37" i="6"/>
  <c r="K39" i="6" s="1"/>
  <c r="H37" i="6"/>
  <c r="J36" i="6"/>
  <c r="H36" i="6"/>
  <c r="J35" i="6"/>
  <c r="H35" i="6"/>
  <c r="H38" i="6" s="1"/>
  <c r="J34" i="6"/>
  <c r="H39" i="6" s="1"/>
  <c r="H34" i="6"/>
  <c r="K30" i="6"/>
  <c r="K29" i="6"/>
  <c r="J29" i="6"/>
  <c r="I29" i="6"/>
  <c r="G29" i="6"/>
  <c r="F29" i="6"/>
  <c r="J28" i="6"/>
  <c r="H28" i="6"/>
  <c r="J27" i="6"/>
  <c r="H27" i="6"/>
  <c r="T26" i="6"/>
  <c r="J26" i="6"/>
  <c r="H26" i="6"/>
  <c r="H29" i="6" s="1"/>
  <c r="J25" i="6"/>
  <c r="H30" i="6" s="1"/>
  <c r="H25" i="6"/>
  <c r="T24" i="6"/>
  <c r="T28" i="6" s="1"/>
  <c r="T23" i="6"/>
  <c r="I20" i="6"/>
  <c r="G20" i="6"/>
  <c r="F20" i="6"/>
  <c r="L19" i="6"/>
  <c r="K19" i="6"/>
  <c r="J19" i="6"/>
  <c r="H19" i="6"/>
  <c r="L18" i="6"/>
  <c r="K18" i="6"/>
  <c r="J18" i="6"/>
  <c r="H18" i="6"/>
  <c r="K17" i="6"/>
  <c r="J17" i="6"/>
  <c r="H17" i="6"/>
  <c r="J16" i="6"/>
  <c r="H16" i="6"/>
  <c r="H20" i="6" s="1"/>
  <c r="K12" i="6"/>
  <c r="L12" i="6" s="1"/>
  <c r="H12" i="6"/>
  <c r="J11" i="6"/>
  <c r="I12" i="6" s="1"/>
  <c r="I11" i="6"/>
  <c r="G11" i="6"/>
  <c r="F11" i="6"/>
  <c r="L10" i="6"/>
  <c r="H10" i="6"/>
  <c r="K10" i="6" s="1"/>
  <c r="H9" i="6"/>
  <c r="L9" i="6" s="1"/>
  <c r="L8" i="6"/>
  <c r="K8" i="6"/>
  <c r="H8" i="6"/>
  <c r="K7" i="6"/>
  <c r="H7" i="6"/>
  <c r="K220" i="5"/>
  <c r="K219" i="5"/>
  <c r="H217" i="5"/>
  <c r="K216" i="5"/>
  <c r="H212" i="5"/>
  <c r="K202" i="5"/>
  <c r="H200" i="5"/>
  <c r="B200" i="5"/>
  <c r="K199" i="5"/>
  <c r="H195" i="5"/>
  <c r="B194" i="5"/>
  <c r="B41" i="5" s="1"/>
  <c r="B192" i="5"/>
  <c r="K186" i="5"/>
  <c r="K185" i="5"/>
  <c r="H183" i="5"/>
  <c r="B183" i="5"/>
  <c r="K182" i="5"/>
  <c r="H178" i="5"/>
  <c r="B175" i="5" s="1"/>
  <c r="B180" i="5" s="1"/>
  <c r="B186" i="5" s="1"/>
  <c r="B177" i="5"/>
  <c r="K169" i="5"/>
  <c r="K168" i="5"/>
  <c r="B168" i="5"/>
  <c r="H166" i="5"/>
  <c r="B166" i="5"/>
  <c r="K165" i="5"/>
  <c r="H161" i="5"/>
  <c r="B158" i="5" s="1"/>
  <c r="B163" i="5" s="1"/>
  <c r="B169" i="5" s="1"/>
  <c r="B160" i="5"/>
  <c r="K151" i="5"/>
  <c r="K152" i="5" s="1"/>
  <c r="H149" i="5"/>
  <c r="B149" i="5"/>
  <c r="B151" i="5" s="1"/>
  <c r="K148" i="5"/>
  <c r="O145" i="5"/>
  <c r="P145" i="5" s="1"/>
  <c r="P144" i="5"/>
  <c r="O144" i="5"/>
  <c r="H144" i="5"/>
  <c r="O143" i="5"/>
  <c r="P143" i="5" s="1"/>
  <c r="B143" i="5"/>
  <c r="P142" i="5"/>
  <c r="O142" i="5"/>
  <c r="B141" i="5"/>
  <c r="B146" i="5" s="1"/>
  <c r="K135" i="5"/>
  <c r="K134" i="5"/>
  <c r="H132" i="5"/>
  <c r="B132" i="5"/>
  <c r="K131" i="5"/>
  <c r="B129" i="5"/>
  <c r="B134" i="5" s="1"/>
  <c r="H127" i="5"/>
  <c r="B126" i="5"/>
  <c r="B124" i="5"/>
  <c r="K118" i="5"/>
  <c r="K117" i="5"/>
  <c r="H115" i="5"/>
  <c r="B115" i="5"/>
  <c r="K114" i="5"/>
  <c r="H110" i="5"/>
  <c r="B109" i="5"/>
  <c r="B107" i="5"/>
  <c r="B112" i="5" s="1"/>
  <c r="K101" i="5"/>
  <c r="K100" i="5"/>
  <c r="H98" i="5"/>
  <c r="B98" i="5"/>
  <c r="K97" i="5"/>
  <c r="H93" i="5"/>
  <c r="B92" i="5"/>
  <c r="B90" i="5"/>
  <c r="B95" i="5" s="1"/>
  <c r="B100" i="5" s="1"/>
  <c r="K83" i="5"/>
  <c r="H81" i="5"/>
  <c r="B81" i="5"/>
  <c r="K80" i="5"/>
  <c r="K84" i="5" s="1"/>
  <c r="H76" i="5"/>
  <c r="B75" i="5"/>
  <c r="B73" i="5"/>
  <c r="K66" i="5"/>
  <c r="H64" i="5"/>
  <c r="B64" i="5"/>
  <c r="K63" i="5"/>
  <c r="H59" i="5"/>
  <c r="B58" i="5"/>
  <c r="B56" i="5"/>
  <c r="K50" i="5"/>
  <c r="K49" i="5"/>
  <c r="H47" i="5"/>
  <c r="B47" i="5"/>
  <c r="K46" i="5"/>
  <c r="H43" i="5"/>
  <c r="B39" i="5" s="1"/>
  <c r="B44" i="5" s="1"/>
  <c r="K33" i="5"/>
  <c r="K32" i="5"/>
  <c r="H30" i="5"/>
  <c r="B30" i="5"/>
  <c r="K29" i="5"/>
  <c r="H26" i="5"/>
  <c r="B22" i="5" s="1"/>
  <c r="B24" i="5"/>
  <c r="K15" i="5"/>
  <c r="K16" i="5" s="1"/>
  <c r="H13" i="5"/>
  <c r="B13" i="5"/>
  <c r="K12" i="5"/>
  <c r="H9" i="5"/>
  <c r="B5" i="5" s="1"/>
  <c r="J9" i="4"/>
  <c r="I9" i="4"/>
  <c r="K9" i="4" s="1"/>
  <c r="G9" i="4"/>
  <c r="I5" i="4"/>
  <c r="G5" i="4"/>
  <c r="K4" i="4"/>
  <c r="J4" i="4"/>
  <c r="I4" i="4"/>
  <c r="G4" i="4"/>
  <c r="K3" i="4"/>
  <c r="J3" i="4"/>
  <c r="I3" i="4"/>
  <c r="G3" i="4"/>
  <c r="H259" i="3"/>
  <c r="F259" i="3"/>
  <c r="E259" i="3"/>
  <c r="I258" i="3"/>
  <c r="K258" i="3" s="1"/>
  <c r="G258" i="3"/>
  <c r="I257" i="3"/>
  <c r="G257" i="3"/>
  <c r="K256" i="3"/>
  <c r="I256" i="3"/>
  <c r="J256" i="3" s="1"/>
  <c r="G256" i="3"/>
  <c r="H252" i="3"/>
  <c r="F252" i="3"/>
  <c r="E252" i="3"/>
  <c r="I251" i="3"/>
  <c r="G251" i="3"/>
  <c r="I250" i="3"/>
  <c r="G250" i="3"/>
  <c r="G252" i="3" s="1"/>
  <c r="K249" i="3"/>
  <c r="I249" i="3"/>
  <c r="G249" i="3"/>
  <c r="H245" i="3"/>
  <c r="F245" i="3"/>
  <c r="E245" i="3"/>
  <c r="K244" i="3"/>
  <c r="I244" i="3"/>
  <c r="J244" i="3" s="1"/>
  <c r="G244" i="3"/>
  <c r="I243" i="3"/>
  <c r="J243" i="3" s="1"/>
  <c r="G243" i="3"/>
  <c r="K242" i="3"/>
  <c r="I242" i="3"/>
  <c r="J242" i="3" s="1"/>
  <c r="J245" i="3" s="1"/>
  <c r="M240" i="3" s="1"/>
  <c r="G242" i="3"/>
  <c r="G245" i="3" s="1"/>
  <c r="H238" i="3"/>
  <c r="F238" i="3"/>
  <c r="E238" i="3"/>
  <c r="I237" i="3"/>
  <c r="J237" i="3" s="1"/>
  <c r="G237" i="3"/>
  <c r="I236" i="3"/>
  <c r="K236" i="3" s="1"/>
  <c r="G236" i="3"/>
  <c r="I235" i="3"/>
  <c r="G235" i="3"/>
  <c r="H231" i="3"/>
  <c r="F231" i="3"/>
  <c r="E231" i="3"/>
  <c r="J230" i="3"/>
  <c r="I230" i="3"/>
  <c r="K230" i="3" s="1"/>
  <c r="G230" i="3"/>
  <c r="I229" i="3"/>
  <c r="G229" i="3"/>
  <c r="I228" i="3"/>
  <c r="G228" i="3"/>
  <c r="G231" i="3" s="1"/>
  <c r="H224" i="3"/>
  <c r="G224" i="3"/>
  <c r="F224" i="3"/>
  <c r="E224" i="3"/>
  <c r="I223" i="3"/>
  <c r="G223" i="3"/>
  <c r="K222" i="3"/>
  <c r="I222" i="3"/>
  <c r="G222" i="3"/>
  <c r="K221" i="3"/>
  <c r="I221" i="3"/>
  <c r="G221" i="3"/>
  <c r="I219" i="3"/>
  <c r="H219" i="3"/>
  <c r="G219" i="3"/>
  <c r="F219" i="3"/>
  <c r="E219" i="3"/>
  <c r="K218" i="3"/>
  <c r="J218" i="3"/>
  <c r="J219" i="3" s="1"/>
  <c r="I218" i="3"/>
  <c r="G218" i="3"/>
  <c r="H214" i="3"/>
  <c r="G214" i="3"/>
  <c r="F214" i="3"/>
  <c r="E214" i="3"/>
  <c r="K213" i="3"/>
  <c r="J213" i="3"/>
  <c r="I213" i="3"/>
  <c r="G213" i="3"/>
  <c r="K212" i="3"/>
  <c r="J212" i="3"/>
  <c r="I212" i="3"/>
  <c r="G212" i="3"/>
  <c r="J211" i="3"/>
  <c r="J214" i="3" s="1"/>
  <c r="M206" i="3" s="1"/>
  <c r="I211" i="3"/>
  <c r="G211" i="3"/>
  <c r="H209" i="3"/>
  <c r="F209" i="3"/>
  <c r="E209" i="3"/>
  <c r="I208" i="3"/>
  <c r="G208" i="3"/>
  <c r="G209" i="3" s="1"/>
  <c r="I204" i="3"/>
  <c r="G199" i="3" s="1"/>
  <c r="H204" i="3"/>
  <c r="F204" i="3"/>
  <c r="E204" i="3"/>
  <c r="I203" i="3"/>
  <c r="G203" i="3"/>
  <c r="K203" i="3" s="1"/>
  <c r="I202" i="3"/>
  <c r="G202" i="3"/>
  <c r="K201" i="3"/>
  <c r="I201" i="3"/>
  <c r="G201" i="3"/>
  <c r="E199" i="3"/>
  <c r="I197" i="3"/>
  <c r="E192" i="3" s="1"/>
  <c r="H197" i="3"/>
  <c r="G197" i="3"/>
  <c r="F197" i="3"/>
  <c r="E197" i="3"/>
  <c r="J196" i="3"/>
  <c r="I196" i="3"/>
  <c r="K196" i="3" s="1"/>
  <c r="G196" i="3"/>
  <c r="I195" i="3"/>
  <c r="G195" i="3"/>
  <c r="J194" i="3"/>
  <c r="I194" i="3"/>
  <c r="K194" i="3" s="1"/>
  <c r="G194" i="3"/>
  <c r="H190" i="3"/>
  <c r="G190" i="3"/>
  <c r="F190" i="3"/>
  <c r="E190" i="3"/>
  <c r="I189" i="3"/>
  <c r="K189" i="3" s="1"/>
  <c r="G189" i="3"/>
  <c r="I188" i="3"/>
  <c r="J188" i="3" s="1"/>
  <c r="G188" i="3"/>
  <c r="K187" i="3"/>
  <c r="J187" i="3"/>
  <c r="I187" i="3"/>
  <c r="G187" i="3"/>
  <c r="H183" i="3"/>
  <c r="G183" i="3"/>
  <c r="F183" i="3"/>
  <c r="E183" i="3"/>
  <c r="J182" i="3"/>
  <c r="I182" i="3"/>
  <c r="K182" i="3" s="1"/>
  <c r="G182" i="3"/>
  <c r="K181" i="3"/>
  <c r="I181" i="3"/>
  <c r="G181" i="3"/>
  <c r="J181" i="3" s="1"/>
  <c r="K180" i="3"/>
  <c r="J180" i="3"/>
  <c r="I180" i="3"/>
  <c r="G180" i="3"/>
  <c r="H176" i="3"/>
  <c r="G176" i="3"/>
  <c r="F176" i="3"/>
  <c r="E176" i="3"/>
  <c r="I175" i="3"/>
  <c r="G175" i="3"/>
  <c r="K174" i="3"/>
  <c r="I174" i="3"/>
  <c r="G174" i="3"/>
  <c r="K173" i="3"/>
  <c r="I173" i="3"/>
  <c r="G173" i="3"/>
  <c r="H169" i="3"/>
  <c r="G169" i="3"/>
  <c r="F169" i="3"/>
  <c r="E169" i="3"/>
  <c r="I168" i="3"/>
  <c r="G168" i="3"/>
  <c r="J167" i="3"/>
  <c r="I167" i="3"/>
  <c r="G167" i="3"/>
  <c r="K166" i="3"/>
  <c r="I166" i="3"/>
  <c r="I169" i="3" s="1"/>
  <c r="G166" i="3"/>
  <c r="G164" i="3"/>
  <c r="E164" i="3"/>
  <c r="H162" i="3"/>
  <c r="F162" i="3"/>
  <c r="E162" i="3"/>
  <c r="I161" i="3"/>
  <c r="G161" i="3"/>
  <c r="G162" i="3" s="1"/>
  <c r="K160" i="3"/>
  <c r="J160" i="3"/>
  <c r="I160" i="3"/>
  <c r="G160" i="3"/>
  <c r="I159" i="3"/>
  <c r="I162" i="3" s="1"/>
  <c r="G157" i="3" s="1"/>
  <c r="G159" i="3"/>
  <c r="E157" i="3"/>
  <c r="I155" i="3"/>
  <c r="G150" i="3" s="1"/>
  <c r="H155" i="3"/>
  <c r="G155" i="3"/>
  <c r="F155" i="3"/>
  <c r="E155" i="3"/>
  <c r="K154" i="3"/>
  <c r="I154" i="3"/>
  <c r="G154" i="3"/>
  <c r="J154" i="3" s="1"/>
  <c r="K153" i="3"/>
  <c r="J153" i="3"/>
  <c r="I153" i="3"/>
  <c r="G153" i="3"/>
  <c r="K152" i="3"/>
  <c r="J152" i="3"/>
  <c r="J155" i="3" s="1"/>
  <c r="M150" i="3" s="1"/>
  <c r="I152" i="3"/>
  <c r="E150" i="3"/>
  <c r="H148" i="3"/>
  <c r="F148" i="3"/>
  <c r="E148" i="3"/>
  <c r="K147" i="3"/>
  <c r="J147" i="3"/>
  <c r="I147" i="3"/>
  <c r="G147" i="3"/>
  <c r="I146" i="3"/>
  <c r="G146" i="3"/>
  <c r="G148" i="3" s="1"/>
  <c r="I145" i="3"/>
  <c r="K145" i="3" s="1"/>
  <c r="H141" i="3"/>
  <c r="F141" i="3"/>
  <c r="E141" i="3"/>
  <c r="I140" i="3"/>
  <c r="G140" i="3"/>
  <c r="J139" i="3"/>
  <c r="I139" i="3"/>
  <c r="G139" i="3"/>
  <c r="G141" i="3" s="1"/>
  <c r="I138" i="3"/>
  <c r="I141" i="3" s="1"/>
  <c r="I134" i="3"/>
  <c r="H134" i="3"/>
  <c r="F134" i="3"/>
  <c r="E134" i="3"/>
  <c r="K133" i="3"/>
  <c r="I133" i="3"/>
  <c r="J133" i="3" s="1"/>
  <c r="G133" i="3"/>
  <c r="I132" i="3"/>
  <c r="K132" i="3" s="1"/>
  <c r="G132" i="3"/>
  <c r="G134" i="3" s="1"/>
  <c r="I131" i="3"/>
  <c r="H127" i="3"/>
  <c r="F127" i="3"/>
  <c r="E127" i="3"/>
  <c r="I126" i="3"/>
  <c r="J126" i="3" s="1"/>
  <c r="G126" i="3"/>
  <c r="G127" i="3" s="1"/>
  <c r="K125" i="3"/>
  <c r="J125" i="3"/>
  <c r="I125" i="3"/>
  <c r="G125" i="3"/>
  <c r="K124" i="3"/>
  <c r="I124" i="3"/>
  <c r="I120" i="3"/>
  <c r="H120" i="3"/>
  <c r="F120" i="3"/>
  <c r="E120" i="3"/>
  <c r="K119" i="3"/>
  <c r="I119" i="3"/>
  <c r="G119" i="3"/>
  <c r="J119" i="3" s="1"/>
  <c r="I118" i="3"/>
  <c r="G118" i="3"/>
  <c r="K117" i="3"/>
  <c r="I117" i="3"/>
  <c r="J117" i="3" s="1"/>
  <c r="H113" i="3"/>
  <c r="G113" i="3"/>
  <c r="F113" i="3"/>
  <c r="E113" i="3"/>
  <c r="K112" i="3"/>
  <c r="J112" i="3"/>
  <c r="I112" i="3"/>
  <c r="G112" i="3"/>
  <c r="K111" i="3"/>
  <c r="J111" i="3"/>
  <c r="I111" i="3"/>
  <c r="G111" i="3"/>
  <c r="J110" i="3"/>
  <c r="J113" i="3" s="1"/>
  <c r="M108" i="3" s="1"/>
  <c r="I110" i="3"/>
  <c r="H105" i="3"/>
  <c r="F105" i="3"/>
  <c r="E105" i="3"/>
  <c r="I104" i="3"/>
  <c r="G104" i="3"/>
  <c r="I103" i="3"/>
  <c r="J103" i="3" s="1"/>
  <c r="G103" i="3"/>
  <c r="K103" i="3" s="1"/>
  <c r="I102" i="3"/>
  <c r="H97" i="3"/>
  <c r="G97" i="3"/>
  <c r="F97" i="3"/>
  <c r="E97" i="3"/>
  <c r="I96" i="3"/>
  <c r="K96" i="3" s="1"/>
  <c r="G96" i="3"/>
  <c r="J95" i="3"/>
  <c r="I95" i="3"/>
  <c r="K95" i="3" s="1"/>
  <c r="G95" i="3"/>
  <c r="K94" i="3"/>
  <c r="I94" i="3"/>
  <c r="J94" i="3" s="1"/>
  <c r="H89" i="3"/>
  <c r="F89" i="3"/>
  <c r="E89" i="3"/>
  <c r="K88" i="3"/>
  <c r="I88" i="3"/>
  <c r="G88" i="3"/>
  <c r="I87" i="3"/>
  <c r="J87" i="3" s="1"/>
  <c r="G87" i="3"/>
  <c r="G89" i="3" s="1"/>
  <c r="J86" i="3"/>
  <c r="I86" i="3"/>
  <c r="K86" i="3" s="1"/>
  <c r="H81" i="3"/>
  <c r="F81" i="3"/>
  <c r="E81" i="3"/>
  <c r="I80" i="3"/>
  <c r="K80" i="3" s="1"/>
  <c r="G80" i="3"/>
  <c r="I79" i="3"/>
  <c r="G79" i="3"/>
  <c r="G81" i="3" s="1"/>
  <c r="K78" i="3"/>
  <c r="J78" i="3"/>
  <c r="I78" i="3"/>
  <c r="H73" i="3"/>
  <c r="F73" i="3"/>
  <c r="E73" i="3"/>
  <c r="I72" i="3"/>
  <c r="J72" i="3" s="1"/>
  <c r="G72" i="3"/>
  <c r="J71" i="3"/>
  <c r="I71" i="3"/>
  <c r="G71" i="3"/>
  <c r="G73" i="3" s="1"/>
  <c r="I70" i="3"/>
  <c r="H65" i="3"/>
  <c r="G65" i="3"/>
  <c r="F65" i="3"/>
  <c r="E65" i="3"/>
  <c r="K64" i="3"/>
  <c r="I64" i="3"/>
  <c r="J64" i="3" s="1"/>
  <c r="G64" i="3"/>
  <c r="K63" i="3"/>
  <c r="J63" i="3"/>
  <c r="I63" i="3"/>
  <c r="G63" i="3"/>
  <c r="I62" i="3"/>
  <c r="I65" i="3" s="1"/>
  <c r="I57" i="3"/>
  <c r="H57" i="3"/>
  <c r="F57" i="3"/>
  <c r="E57" i="3"/>
  <c r="I56" i="3"/>
  <c r="K56" i="3" s="1"/>
  <c r="G56" i="3"/>
  <c r="I55" i="3"/>
  <c r="G55" i="3"/>
  <c r="G57" i="3" s="1"/>
  <c r="K54" i="3"/>
  <c r="I54" i="3"/>
  <c r="J54" i="3" s="1"/>
  <c r="H49" i="3"/>
  <c r="G49" i="3"/>
  <c r="F49" i="3"/>
  <c r="E49" i="3"/>
  <c r="K48" i="3"/>
  <c r="J48" i="3"/>
  <c r="I48" i="3"/>
  <c r="G48" i="3"/>
  <c r="K47" i="3"/>
  <c r="J47" i="3"/>
  <c r="I47" i="3"/>
  <c r="G47" i="3"/>
  <c r="I46" i="3"/>
  <c r="O44" i="3" a="1"/>
  <c r="O44" i="3"/>
  <c r="H41" i="3"/>
  <c r="G41" i="3"/>
  <c r="F41" i="3"/>
  <c r="E41" i="3"/>
  <c r="I40" i="3"/>
  <c r="K40" i="3" s="1"/>
  <c r="G40" i="3"/>
  <c r="I39" i="3"/>
  <c r="K39" i="3" s="1"/>
  <c r="G39" i="3"/>
  <c r="I38" i="3"/>
  <c r="J38" i="3" s="1"/>
  <c r="H33" i="3"/>
  <c r="G33" i="3"/>
  <c r="F33" i="3"/>
  <c r="E33" i="3"/>
  <c r="I32" i="3"/>
  <c r="G32" i="3"/>
  <c r="I31" i="3"/>
  <c r="G31" i="3"/>
  <c r="K31" i="3" s="1"/>
  <c r="I30" i="3"/>
  <c r="I33" i="3" s="1"/>
  <c r="H25" i="3"/>
  <c r="F25" i="3"/>
  <c r="E25" i="3"/>
  <c r="J24" i="3"/>
  <c r="I24" i="3"/>
  <c r="K24" i="3" s="1"/>
  <c r="G24" i="3"/>
  <c r="I23" i="3"/>
  <c r="G23" i="3"/>
  <c r="G25" i="3" s="1"/>
  <c r="I22" i="3"/>
  <c r="E20" i="3"/>
  <c r="H17" i="3"/>
  <c r="F17" i="3"/>
  <c r="E17" i="3"/>
  <c r="K16" i="3"/>
  <c r="I16" i="3"/>
  <c r="G16" i="3"/>
  <c r="G17" i="3" s="1"/>
  <c r="K15" i="3"/>
  <c r="J15" i="3"/>
  <c r="I15" i="3"/>
  <c r="G15" i="3"/>
  <c r="J14" i="3"/>
  <c r="I14" i="3"/>
  <c r="I17" i="3" s="1"/>
  <c r="E12" i="3"/>
  <c r="H9" i="3"/>
  <c r="F9" i="3"/>
  <c r="E9" i="3"/>
  <c r="K8" i="3"/>
  <c r="I8" i="3"/>
  <c r="J8" i="3" s="1"/>
  <c r="G8" i="3"/>
  <c r="I7" i="3"/>
  <c r="G7" i="3"/>
  <c r="G9" i="3" s="1"/>
  <c r="K6" i="3"/>
  <c r="I6" i="3"/>
  <c r="J6" i="3" s="1"/>
  <c r="E4" i="3"/>
  <c r="U182" i="2"/>
  <c r="T182" i="2"/>
  <c r="V182" i="2" s="1"/>
  <c r="S182" i="2"/>
  <c r="Q182" i="2"/>
  <c r="U181" i="2"/>
  <c r="T181" i="2"/>
  <c r="V181" i="2" s="1"/>
  <c r="S181" i="2"/>
  <c r="Q181" i="2"/>
  <c r="U180" i="2"/>
  <c r="T180" i="2"/>
  <c r="V180" i="2" s="1"/>
  <c r="S180" i="2"/>
  <c r="Q180" i="2"/>
  <c r="T179" i="2"/>
  <c r="S179" i="2"/>
  <c r="U179" i="2" s="1"/>
  <c r="V179" i="2" s="1"/>
  <c r="Q179" i="2"/>
  <c r="T178" i="2"/>
  <c r="S178" i="2"/>
  <c r="U178" i="2" s="1"/>
  <c r="Q178" i="2"/>
  <c r="U177" i="2"/>
  <c r="T177" i="2"/>
  <c r="S177" i="2"/>
  <c r="Q177" i="2"/>
  <c r="T176" i="2"/>
  <c r="S176" i="2"/>
  <c r="U176" i="2" s="1"/>
  <c r="Q176" i="2"/>
  <c r="U175" i="2"/>
  <c r="T175" i="2"/>
  <c r="V175" i="2" s="1"/>
  <c r="S175" i="2"/>
  <c r="Q175" i="2"/>
  <c r="T174" i="2"/>
  <c r="S174" i="2"/>
  <c r="U174" i="2" s="1"/>
  <c r="Q174" i="2"/>
  <c r="T173" i="2"/>
  <c r="S173" i="2"/>
  <c r="U173" i="2" s="1"/>
  <c r="Q173" i="2"/>
  <c r="T172" i="2"/>
  <c r="V172" i="2" s="1"/>
  <c r="S172" i="2"/>
  <c r="U172" i="2" s="1"/>
  <c r="Q172" i="2"/>
  <c r="V171" i="2"/>
  <c r="T171" i="2"/>
  <c r="S171" i="2"/>
  <c r="U171" i="2" s="1"/>
  <c r="Q171" i="2"/>
  <c r="T170" i="2"/>
  <c r="S170" i="2"/>
  <c r="U170" i="2" s="1"/>
  <c r="V170" i="2" s="1"/>
  <c r="Q170" i="2"/>
  <c r="T169" i="2"/>
  <c r="S169" i="2"/>
  <c r="U169" i="2" s="1"/>
  <c r="V169" i="2" s="1"/>
  <c r="Q169" i="2"/>
  <c r="I169" i="2"/>
  <c r="N167" i="2"/>
  <c r="I167" i="2"/>
  <c r="H167" i="2"/>
  <c r="G167" i="2"/>
  <c r="F167" i="2"/>
  <c r="E167" i="2"/>
  <c r="D167" i="2"/>
  <c r="G169" i="2" s="1"/>
  <c r="L169" i="2" s="1"/>
  <c r="C167" i="2"/>
  <c r="M166" i="2"/>
  <c r="L166" i="2"/>
  <c r="V165" i="2"/>
  <c r="X165" i="2" s="1"/>
  <c r="U165" i="2"/>
  <c r="T165" i="2"/>
  <c r="Q165" i="2"/>
  <c r="L165" i="2"/>
  <c r="M165" i="2" s="1"/>
  <c r="U164" i="2"/>
  <c r="V164" i="2" s="1"/>
  <c r="X164" i="2" s="1"/>
  <c r="T164" i="2"/>
  <c r="Q164" i="2"/>
  <c r="L164" i="2"/>
  <c r="M164" i="2" s="1"/>
  <c r="U163" i="2"/>
  <c r="V163" i="2" s="1"/>
  <c r="X163" i="2" s="1"/>
  <c r="T163" i="2"/>
  <c r="Q163" i="2"/>
  <c r="M163" i="2"/>
  <c r="L163" i="2"/>
  <c r="L162" i="2"/>
  <c r="M162" i="2" s="1"/>
  <c r="L161" i="2"/>
  <c r="M161" i="2" s="1"/>
  <c r="T160" i="2"/>
  <c r="U160" i="2" s="1"/>
  <c r="Q160" i="2"/>
  <c r="L160" i="2"/>
  <c r="M160" i="2" s="1"/>
  <c r="T159" i="2"/>
  <c r="U159" i="2" s="1"/>
  <c r="Q159" i="2"/>
  <c r="M159" i="2"/>
  <c r="L159" i="2"/>
  <c r="L167" i="2" s="1"/>
  <c r="T158" i="2"/>
  <c r="U158" i="2" s="1"/>
  <c r="Q158" i="2"/>
  <c r="M158" i="2"/>
  <c r="L158" i="2"/>
  <c r="T157" i="2"/>
  <c r="U157" i="2" s="1"/>
  <c r="Q157" i="2"/>
  <c r="I151" i="2"/>
  <c r="H151" i="2"/>
  <c r="G151" i="2"/>
  <c r="F151" i="2"/>
  <c r="E151" i="2"/>
  <c r="D151" i="2"/>
  <c r="C151" i="2"/>
  <c r="M150" i="2"/>
  <c r="L150" i="2"/>
  <c r="M149" i="2"/>
  <c r="L149" i="2"/>
  <c r="L148" i="2"/>
  <c r="M148" i="2" s="1"/>
  <c r="L147" i="2"/>
  <c r="M147" i="2" s="1"/>
  <c r="L146" i="2"/>
  <c r="M146" i="2" s="1"/>
  <c r="M145" i="2"/>
  <c r="L145" i="2"/>
  <c r="M144" i="2"/>
  <c r="L144" i="2"/>
  <c r="N143" i="2"/>
  <c r="N151" i="2" s="1"/>
  <c r="M142" i="2"/>
  <c r="L142" i="2"/>
  <c r="L141" i="2"/>
  <c r="M141" i="2" s="1"/>
  <c r="L140" i="2"/>
  <c r="M140" i="2" s="1"/>
  <c r="M138" i="2"/>
  <c r="L138" i="2"/>
  <c r="L137" i="2"/>
  <c r="M137" i="2" s="1"/>
  <c r="L136" i="2"/>
  <c r="L151" i="2" s="1"/>
  <c r="N129" i="2"/>
  <c r="I129" i="2"/>
  <c r="H129" i="2"/>
  <c r="G129" i="2"/>
  <c r="F129" i="2"/>
  <c r="E129" i="2"/>
  <c r="D129" i="2"/>
  <c r="C129" i="2"/>
  <c r="M128" i="2"/>
  <c r="L128" i="2"/>
  <c r="L127" i="2"/>
  <c r="M127" i="2" s="1"/>
  <c r="L126" i="2"/>
  <c r="M126" i="2" s="1"/>
  <c r="L125" i="2"/>
  <c r="M125" i="2" s="1"/>
  <c r="L124" i="2"/>
  <c r="M124" i="2" s="1"/>
  <c r="M123" i="2"/>
  <c r="M121" i="2"/>
  <c r="L121" i="2"/>
  <c r="M120" i="2"/>
  <c r="L120" i="2"/>
  <c r="L119" i="2"/>
  <c r="L129" i="2" s="1"/>
  <c r="L118" i="2"/>
  <c r="M118" i="2" s="1"/>
  <c r="N111" i="2"/>
  <c r="L111" i="2"/>
  <c r="I111" i="2"/>
  <c r="H111" i="2"/>
  <c r="G111" i="2"/>
  <c r="F111" i="2"/>
  <c r="E111" i="2"/>
  <c r="D111" i="2"/>
  <c r="C111" i="2"/>
  <c r="M110" i="2"/>
  <c r="L110" i="2"/>
  <c r="L109" i="2"/>
  <c r="M109" i="2" s="1"/>
  <c r="L108" i="2"/>
  <c r="M108" i="2" s="1"/>
  <c r="L107" i="2"/>
  <c r="M107" i="2" s="1"/>
  <c r="M106" i="2"/>
  <c r="L106" i="2"/>
  <c r="M105" i="2"/>
  <c r="L105" i="2"/>
  <c r="L104" i="2"/>
  <c r="M104" i="2" s="1"/>
  <c r="M103" i="2"/>
  <c r="L103" i="2"/>
  <c r="M102" i="2"/>
  <c r="L102" i="2"/>
  <c r="T101" i="2"/>
  <c r="Q101" i="2"/>
  <c r="L101" i="2"/>
  <c r="M101" i="2" s="1"/>
  <c r="L100" i="2"/>
  <c r="M100" i="2" s="1"/>
  <c r="M99" i="2"/>
  <c r="L99" i="2"/>
  <c r="N92" i="2"/>
  <c r="K92" i="2"/>
  <c r="J92" i="2"/>
  <c r="I92" i="2"/>
  <c r="H92" i="2"/>
  <c r="G92" i="2"/>
  <c r="F92" i="2"/>
  <c r="E92" i="2"/>
  <c r="D92" i="2"/>
  <c r="C92" i="2"/>
  <c r="L91" i="2"/>
  <c r="M91" i="2" s="1"/>
  <c r="M90" i="2"/>
  <c r="L90" i="2"/>
  <c r="M89" i="2"/>
  <c r="L89" i="2"/>
  <c r="L88" i="2"/>
  <c r="M88" i="2" s="1"/>
  <c r="M87" i="2"/>
  <c r="L87" i="2"/>
  <c r="M86" i="2"/>
  <c r="L86" i="2"/>
  <c r="L85" i="2"/>
  <c r="M85" i="2" s="1"/>
  <c r="L84" i="2"/>
  <c r="M84" i="2" s="1"/>
  <c r="L83" i="2"/>
  <c r="M83" i="2" s="1"/>
  <c r="M82" i="2"/>
  <c r="L82" i="2"/>
  <c r="M81" i="2"/>
  <c r="L81" i="2"/>
  <c r="L80" i="2"/>
  <c r="L92" i="2" s="1"/>
  <c r="C74" i="2"/>
  <c r="N73" i="2"/>
  <c r="K73" i="2"/>
  <c r="J73" i="2"/>
  <c r="I73" i="2"/>
  <c r="H73" i="2"/>
  <c r="I74" i="2" s="1"/>
  <c r="G73" i="2"/>
  <c r="F73" i="2"/>
  <c r="E73" i="2"/>
  <c r="D73" i="2"/>
  <c r="C73" i="2"/>
  <c r="L72" i="2"/>
  <c r="M72" i="2" s="1"/>
  <c r="M71" i="2"/>
  <c r="L71" i="2"/>
  <c r="M70" i="2"/>
  <c r="L70" i="2"/>
  <c r="L69" i="2"/>
  <c r="M69" i="2" s="1"/>
  <c r="L68" i="2"/>
  <c r="M68" i="2" s="1"/>
  <c r="L67" i="2"/>
  <c r="M67" i="2" s="1"/>
  <c r="M66" i="2"/>
  <c r="L66" i="2"/>
  <c r="M65" i="2"/>
  <c r="L65" i="2"/>
  <c r="L64" i="2"/>
  <c r="M64" i="2" s="1"/>
  <c r="M63" i="2"/>
  <c r="L63" i="2"/>
  <c r="M62" i="2"/>
  <c r="L62" i="2"/>
  <c r="L61" i="2"/>
  <c r="L73" i="2" s="1"/>
  <c r="C54" i="2"/>
  <c r="C55" i="2" s="1"/>
  <c r="N53" i="2"/>
  <c r="M53" i="2"/>
  <c r="L53" i="2"/>
  <c r="K53" i="2"/>
  <c r="J53" i="2"/>
  <c r="E53" i="2"/>
  <c r="C53" i="2"/>
  <c r="F52" i="2"/>
  <c r="F53" i="2" s="1"/>
  <c r="D52" i="2"/>
  <c r="H51" i="2"/>
  <c r="G51" i="2"/>
  <c r="D51" i="2"/>
  <c r="G50" i="2"/>
  <c r="H50" i="2" s="1"/>
  <c r="D50" i="2"/>
  <c r="H49" i="2"/>
  <c r="G49" i="2"/>
  <c r="D49" i="2"/>
  <c r="G48" i="2"/>
  <c r="H48" i="2" s="1"/>
  <c r="D48" i="2"/>
  <c r="G47" i="2"/>
  <c r="H47" i="2" s="1"/>
  <c r="D47" i="2"/>
  <c r="G46" i="2"/>
  <c r="D46" i="2"/>
  <c r="D53" i="2" s="1"/>
  <c r="I42" i="2"/>
  <c r="C42" i="2"/>
  <c r="N41" i="2"/>
  <c r="K41" i="2"/>
  <c r="J41" i="2"/>
  <c r="I41" i="2"/>
  <c r="H41" i="2"/>
  <c r="G41" i="2"/>
  <c r="F41" i="2"/>
  <c r="E41" i="2"/>
  <c r="D41" i="2"/>
  <c r="C41" i="2"/>
  <c r="M40" i="2"/>
  <c r="L40" i="2"/>
  <c r="M39" i="2"/>
  <c r="L39" i="2"/>
  <c r="L38" i="2"/>
  <c r="M38" i="2" s="1"/>
  <c r="M41" i="2" s="1"/>
  <c r="M37" i="2"/>
  <c r="L37" i="2"/>
  <c r="K31" i="2"/>
  <c r="J31" i="2"/>
  <c r="I31" i="2"/>
  <c r="G30" i="2"/>
  <c r="H30" i="2" s="1"/>
  <c r="K30" i="2" s="1"/>
  <c r="F30" i="2"/>
  <c r="F29" i="2"/>
  <c r="F28" i="2"/>
  <c r="F27" i="2"/>
  <c r="F26" i="2"/>
  <c r="G25" i="2"/>
  <c r="H25" i="2" s="1"/>
  <c r="D25" i="2"/>
  <c r="F24" i="2"/>
  <c r="G24" i="2" s="1"/>
  <c r="H24" i="2" s="1"/>
  <c r="D24" i="2"/>
  <c r="S23" i="2"/>
  <c r="F23" i="2"/>
  <c r="G23" i="2" s="1"/>
  <c r="H23" i="2" s="1"/>
  <c r="D23" i="2"/>
  <c r="F22" i="2"/>
  <c r="D22" i="2"/>
  <c r="T21" i="2"/>
  <c r="F21" i="2"/>
  <c r="G21" i="2" s="1"/>
  <c r="H21" i="2" s="1"/>
  <c r="D21" i="2"/>
  <c r="T20" i="2"/>
  <c r="D20" i="2"/>
  <c r="F20" i="2" s="1"/>
  <c r="T19" i="2"/>
  <c r="F19" i="2"/>
  <c r="D19" i="2"/>
  <c r="J15" i="2"/>
  <c r="I15" i="2"/>
  <c r="G9" i="2"/>
  <c r="F9" i="2"/>
  <c r="H9" i="2" s="1"/>
  <c r="D9" i="2"/>
  <c r="S8" i="2"/>
  <c r="F8" i="2"/>
  <c r="D8" i="2"/>
  <c r="F7" i="2"/>
  <c r="G7" i="2" s="1"/>
  <c r="H7" i="2" s="1"/>
  <c r="K7" i="2" s="1"/>
  <c r="D7" i="2"/>
  <c r="D6" i="2"/>
  <c r="F6" i="2" s="1"/>
  <c r="F5" i="2"/>
  <c r="F15" i="2" s="1"/>
  <c r="G4" i="2"/>
  <c r="H4" i="2" s="1"/>
  <c r="K4" i="2" s="1"/>
  <c r="F4" i="2"/>
  <c r="H3" i="2"/>
  <c r="G3" i="2"/>
  <c r="F3" i="2"/>
  <c r="B50" i="5" l="1"/>
  <c r="B49" i="5"/>
  <c r="J89" i="3"/>
  <c r="M84" i="3" s="1"/>
  <c r="B29" i="13"/>
  <c r="B50" i="13"/>
  <c r="B71" i="13"/>
  <c r="B8" i="13" s="1"/>
  <c r="B10" i="13" s="1"/>
  <c r="G53" i="2"/>
  <c r="N169" i="2"/>
  <c r="M167" i="2"/>
  <c r="M111" i="2"/>
  <c r="G20" i="2"/>
  <c r="H20" i="2"/>
  <c r="F31" i="2"/>
  <c r="V178" i="2"/>
  <c r="B111" i="7"/>
  <c r="B128" i="7"/>
  <c r="B94" i="7"/>
  <c r="B58" i="7"/>
  <c r="B62" i="7" s="1"/>
  <c r="B77" i="7"/>
  <c r="G6" i="2"/>
  <c r="H6" i="2"/>
  <c r="K6" i="2" s="1"/>
  <c r="B118" i="5"/>
  <c r="B117" i="5"/>
  <c r="B173" i="12"/>
  <c r="B30" i="10"/>
  <c r="B52" i="10"/>
  <c r="B56" i="10" s="1"/>
  <c r="B322" i="14"/>
  <c r="B142" i="11"/>
  <c r="M136" i="2"/>
  <c r="M151" i="2" s="1"/>
  <c r="G19" i="2"/>
  <c r="H19" i="2" s="1"/>
  <c r="I19" i="2" s="1"/>
  <c r="V174" i="2"/>
  <c r="I41" i="3"/>
  <c r="K70" i="3"/>
  <c r="J70" i="3"/>
  <c r="J73" i="3" s="1"/>
  <c r="M68" i="3" s="1"/>
  <c r="K87" i="3"/>
  <c r="K138" i="3"/>
  <c r="J146" i="3"/>
  <c r="J159" i="3"/>
  <c r="J162" i="3" s="1"/>
  <c r="M157" i="3" s="1"/>
  <c r="G192" i="3"/>
  <c r="I209" i="3"/>
  <c r="K208" i="3"/>
  <c r="J208" i="3"/>
  <c r="J209" i="3" s="1"/>
  <c r="J228" i="3"/>
  <c r="J231" i="3" s="1"/>
  <c r="M226" i="3" s="1"/>
  <c r="J250" i="3"/>
  <c r="K5" i="4"/>
  <c r="J5" i="4"/>
  <c r="B181" i="7"/>
  <c r="B161" i="7" s="1"/>
  <c r="B144" i="7" s="1"/>
  <c r="B147" i="7" s="1"/>
  <c r="B206" i="7"/>
  <c r="B19" i="12"/>
  <c r="H14" i="12" s="1"/>
  <c r="B18" i="12"/>
  <c r="H13" i="12" s="1"/>
  <c r="B230" i="13"/>
  <c r="H225" i="13" s="1"/>
  <c r="B229" i="13"/>
  <c r="H224" i="13" s="1"/>
  <c r="B273" i="13"/>
  <c r="H268" i="13" s="1"/>
  <c r="B272" i="13"/>
  <c r="H267" i="13" s="1"/>
  <c r="B95" i="14"/>
  <c r="B67" i="14" s="1"/>
  <c r="B39" i="14" s="1"/>
  <c r="B11" i="14" s="1"/>
  <c r="B126" i="14"/>
  <c r="B266" i="14"/>
  <c r="B234" i="14"/>
  <c r="G5" i="2"/>
  <c r="G26" i="2"/>
  <c r="H26" i="2" s="1"/>
  <c r="I25" i="3"/>
  <c r="J62" i="3"/>
  <c r="J65" i="3" s="1"/>
  <c r="M60" i="3" s="1"/>
  <c r="J79" i="3"/>
  <c r="J96" i="3"/>
  <c r="J97" i="3" s="1"/>
  <c r="M92" i="3" s="1"/>
  <c r="I127" i="3"/>
  <c r="K131" i="3"/>
  <c r="J131" i="3"/>
  <c r="J134" i="3" s="1"/>
  <c r="M129" i="3" s="1"/>
  <c r="K146" i="3"/>
  <c r="K159" i="3"/>
  <c r="G204" i="3"/>
  <c r="K228" i="3"/>
  <c r="J236" i="3"/>
  <c r="K243" i="3"/>
  <c r="K250" i="3"/>
  <c r="J258" i="3"/>
  <c r="K203" i="5"/>
  <c r="D44" i="8"/>
  <c r="G41" i="8"/>
  <c r="D14" i="9"/>
  <c r="D15" i="9"/>
  <c r="B144" i="10"/>
  <c r="B150" i="12"/>
  <c r="B152" i="12" s="1"/>
  <c r="B171" i="12"/>
  <c r="B192" i="12"/>
  <c r="B194" i="12" s="1"/>
  <c r="K104" i="3"/>
  <c r="J104" i="3"/>
  <c r="J138" i="3"/>
  <c r="J141" i="3" s="1"/>
  <c r="M136" i="3" s="1"/>
  <c r="E136" i="3" s="1"/>
  <c r="G8" i="2"/>
  <c r="G15" i="2" s="1"/>
  <c r="G22" i="2"/>
  <c r="H22" i="2" s="1"/>
  <c r="G52" i="2"/>
  <c r="H5" i="2"/>
  <c r="K5" i="2" s="1"/>
  <c r="H52" i="2"/>
  <c r="I52" i="2" s="1"/>
  <c r="I53" i="2" s="1"/>
  <c r="I55" i="2" s="1"/>
  <c r="K62" i="3"/>
  <c r="K79" i="3"/>
  <c r="J88" i="3"/>
  <c r="G105" i="3"/>
  <c r="J124" i="3"/>
  <c r="J127" i="3" s="1"/>
  <c r="M122" i="3" s="1"/>
  <c r="K139" i="3"/>
  <c r="J166" i="3"/>
  <c r="J173" i="3"/>
  <c r="I176" i="3"/>
  <c r="J183" i="3"/>
  <c r="M178" i="3" s="1"/>
  <c r="I190" i="3"/>
  <c r="J201" i="3"/>
  <c r="J204" i="3" s="1"/>
  <c r="M199" i="3" s="1"/>
  <c r="J221" i="3"/>
  <c r="I224" i="3"/>
  <c r="E216" i="3" s="1"/>
  <c r="B96" i="10"/>
  <c r="B205" i="11"/>
  <c r="K168" i="13"/>
  <c r="B117" i="11"/>
  <c r="B116" i="11"/>
  <c r="H245" i="11"/>
  <c r="B241" i="11"/>
  <c r="B247" i="11" s="1"/>
  <c r="B79" i="12"/>
  <c r="H74" i="12" s="1"/>
  <c r="B78" i="12"/>
  <c r="H73" i="12" s="1"/>
  <c r="B223" i="14"/>
  <c r="H46" i="2"/>
  <c r="H53" i="2" s="1"/>
  <c r="M61" i="2"/>
  <c r="M73" i="2" s="1"/>
  <c r="M119" i="2"/>
  <c r="M129" i="2" s="1"/>
  <c r="J30" i="3"/>
  <c r="J33" i="3" s="1"/>
  <c r="M28" i="3" s="1"/>
  <c r="E28" i="3" s="1"/>
  <c r="K38" i="3"/>
  <c r="I49" i="3"/>
  <c r="K46" i="3"/>
  <c r="K71" i="3"/>
  <c r="J132" i="3"/>
  <c r="K67" i="5"/>
  <c r="B188" i="13"/>
  <c r="H183" i="13" s="1"/>
  <c r="B187" i="13"/>
  <c r="H182" i="13" s="1"/>
  <c r="B239" i="14"/>
  <c r="B276" i="14"/>
  <c r="K235" i="3"/>
  <c r="J235" i="3"/>
  <c r="B29" i="10"/>
  <c r="B51" i="10"/>
  <c r="B73" i="10"/>
  <c r="B95" i="10"/>
  <c r="B7" i="10" s="1"/>
  <c r="I9" i="3"/>
  <c r="J190" i="3"/>
  <c r="M185" i="3" s="1"/>
  <c r="K229" i="3"/>
  <c r="J229" i="3"/>
  <c r="K251" i="3"/>
  <c r="J251" i="3"/>
  <c r="K16" i="7"/>
  <c r="B210" i="10"/>
  <c r="G27" i="2"/>
  <c r="H27" i="2" s="1"/>
  <c r="K22" i="3"/>
  <c r="J22" i="3"/>
  <c r="K30" i="3"/>
  <c r="J46" i="3"/>
  <c r="J49" i="3" s="1"/>
  <c r="M44" i="3" s="1"/>
  <c r="J80" i="3"/>
  <c r="J81" i="3" s="1"/>
  <c r="M76" i="3" s="1"/>
  <c r="I113" i="3"/>
  <c r="K110" i="3"/>
  <c r="J120" i="3"/>
  <c r="M115" i="3" s="1"/>
  <c r="K140" i="3"/>
  <c r="J140" i="3"/>
  <c r="K167" i="3"/>
  <c r="J174" i="3"/>
  <c r="I183" i="3"/>
  <c r="K202" i="3"/>
  <c r="J202" i="3"/>
  <c r="J222" i="3"/>
  <c r="K237" i="3"/>
  <c r="B7" i="5"/>
  <c r="B10" i="5" s="1"/>
  <c r="B15" i="5" s="1"/>
  <c r="B16" i="5" s="1"/>
  <c r="B78" i="5"/>
  <c r="B101" i="5"/>
  <c r="B294" i="14"/>
  <c r="G28" i="2"/>
  <c r="H28" i="2" s="1"/>
  <c r="V176" i="2"/>
  <c r="K14" i="3"/>
  <c r="J39" i="3"/>
  <c r="J41" i="3" s="1"/>
  <c r="M36" i="3" s="1"/>
  <c r="E36" i="3" s="1"/>
  <c r="K55" i="3"/>
  <c r="J55" i="3"/>
  <c r="K72" i="3"/>
  <c r="I89" i="3"/>
  <c r="I97" i="3"/>
  <c r="G120" i="3"/>
  <c r="J161" i="3"/>
  <c r="K188" i="3"/>
  <c r="I214" i="3"/>
  <c r="E206" i="3" s="1"/>
  <c r="K211" i="3"/>
  <c r="B185" i="5"/>
  <c r="L7" i="6"/>
  <c r="H11" i="6"/>
  <c r="K195" i="3"/>
  <c r="J195" i="3"/>
  <c r="J197" i="3" s="1"/>
  <c r="M192" i="3" s="1"/>
  <c r="L41" i="2"/>
  <c r="J23" i="3"/>
  <c r="J31" i="3"/>
  <c r="K118" i="3"/>
  <c r="J118" i="3"/>
  <c r="K161" i="3"/>
  <c r="K168" i="3"/>
  <c r="J168" i="3"/>
  <c r="K175" i="3"/>
  <c r="J175" i="3"/>
  <c r="J203" i="3"/>
  <c r="K223" i="3"/>
  <c r="J223" i="3"/>
  <c r="I245" i="3"/>
  <c r="E240" i="3" s="1"/>
  <c r="B135" i="5"/>
  <c r="J20" i="6"/>
  <c r="L16" i="6"/>
  <c r="K16" i="6"/>
  <c r="K20" i="6" s="1"/>
  <c r="H21" i="6"/>
  <c r="J38" i="6"/>
  <c r="I39" i="6" s="1"/>
  <c r="H92" i="8"/>
  <c r="H94" i="8" s="1"/>
  <c r="G92" i="8"/>
  <c r="B166" i="10"/>
  <c r="B232" i="10"/>
  <c r="B141" i="12"/>
  <c r="H136" i="12" s="1"/>
  <c r="B14" i="14"/>
  <c r="B154" i="14"/>
  <c r="B238" i="14"/>
  <c r="J102" i="3"/>
  <c r="J105" i="3" s="1"/>
  <c r="M100" i="3" s="1"/>
  <c r="I105" i="3"/>
  <c r="B99" i="12"/>
  <c r="H94" i="12" s="1"/>
  <c r="B98" i="12"/>
  <c r="H93" i="12" s="1"/>
  <c r="B157" i="13"/>
  <c r="B133" i="13"/>
  <c r="K257" i="3"/>
  <c r="J257" i="3"/>
  <c r="J259" i="3" s="1"/>
  <c r="M254" i="3" s="1"/>
  <c r="I259" i="3"/>
  <c r="E254" i="3" s="1"/>
  <c r="I148" i="3"/>
  <c r="K3" i="2"/>
  <c r="K7" i="3"/>
  <c r="J7" i="3"/>
  <c r="J9" i="3" s="1"/>
  <c r="J40" i="3"/>
  <c r="J56" i="3"/>
  <c r="J57" i="3" s="1"/>
  <c r="M52" i="3" s="1"/>
  <c r="K102" i="3"/>
  <c r="K126" i="3"/>
  <c r="J189" i="3"/>
  <c r="G259" i="3"/>
  <c r="B152" i="5"/>
  <c r="B197" i="5"/>
  <c r="K21" i="6"/>
  <c r="L17" i="6"/>
  <c r="B78" i="10"/>
  <c r="B31" i="13"/>
  <c r="B98" i="14"/>
  <c r="B42" i="14"/>
  <c r="K23" i="3"/>
  <c r="I238" i="3"/>
  <c r="E233" i="3" s="1"/>
  <c r="G29" i="2"/>
  <c r="H29" i="2" s="1"/>
  <c r="K29" i="2" s="1"/>
  <c r="T22" i="2" s="1"/>
  <c r="T23" i="2" s="1"/>
  <c r="M80" i="2"/>
  <c r="M92" i="2" s="1"/>
  <c r="V177" i="2"/>
  <c r="K32" i="3"/>
  <c r="J32" i="3"/>
  <c r="I73" i="3"/>
  <c r="I231" i="3"/>
  <c r="E226" i="3" s="1"/>
  <c r="B122" i="10"/>
  <c r="K241" i="10"/>
  <c r="B139" i="11"/>
  <c r="B118" i="11" s="1"/>
  <c r="B181" i="11"/>
  <c r="B160" i="11" s="1"/>
  <c r="B163" i="11" s="1"/>
  <c r="B251" i="13"/>
  <c r="H246" i="13" s="1"/>
  <c r="B250" i="13"/>
  <c r="H245" i="13" s="1"/>
  <c r="B212" i="14"/>
  <c r="B184" i="14"/>
  <c r="B156" i="14"/>
  <c r="B128" i="14"/>
  <c r="B100" i="14"/>
  <c r="B72" i="14" s="1"/>
  <c r="B44" i="14" s="1"/>
  <c r="D13" i="9"/>
  <c r="D12" i="9"/>
  <c r="B263" i="10"/>
  <c r="H258" i="10" s="1"/>
  <c r="B262" i="10"/>
  <c r="H257" i="10" s="1"/>
  <c r="V173" i="2"/>
  <c r="J16" i="3"/>
  <c r="J17" i="3" s="1"/>
  <c r="I81" i="3"/>
  <c r="J145" i="3"/>
  <c r="J148" i="3" s="1"/>
  <c r="M143" i="3" s="1"/>
  <c r="G238" i="3"/>
  <c r="J249" i="3"/>
  <c r="I252" i="3"/>
  <c r="E247" i="3" s="1"/>
  <c r="B27" i="5"/>
  <c r="B61" i="5"/>
  <c r="K9" i="6"/>
  <c r="K11" i="6" s="1"/>
  <c r="I30" i="6"/>
  <c r="B188" i="10"/>
  <c r="B28" i="10"/>
  <c r="B34" i="10" s="1"/>
  <c r="B94" i="10"/>
  <c r="B6" i="10" s="1"/>
  <c r="B12" i="10" s="1"/>
  <c r="B59" i="12"/>
  <c r="H54" i="12" s="1"/>
  <c r="B58" i="12"/>
  <c r="H53" i="12" s="1"/>
  <c r="B119" i="12"/>
  <c r="H114" i="12" s="1"/>
  <c r="B120" i="12"/>
  <c r="H115" i="12" s="1"/>
  <c r="B209" i="13"/>
  <c r="H204" i="13" s="1"/>
  <c r="B182" i="14"/>
  <c r="B236" i="12"/>
  <c r="H140" i="11"/>
  <c r="B163" i="14"/>
  <c r="B220" i="11"/>
  <c r="B226" i="11" s="1"/>
  <c r="B153" i="7" l="1"/>
  <c r="B152" i="7"/>
  <c r="B21" i="10"/>
  <c r="H16" i="10" s="1"/>
  <c r="B20" i="10"/>
  <c r="H15" i="10" s="1"/>
  <c r="B20" i="13"/>
  <c r="H15" i="13" s="1"/>
  <c r="B19" i="13"/>
  <c r="H14" i="13" s="1"/>
  <c r="B64" i="10"/>
  <c r="H59" i="10" s="1"/>
  <c r="B65" i="10"/>
  <c r="H60" i="10" s="1"/>
  <c r="B43" i="10"/>
  <c r="H38" i="10" s="1"/>
  <c r="B42" i="10"/>
  <c r="H37" i="10" s="1"/>
  <c r="B172" i="11"/>
  <c r="H167" i="11" s="1"/>
  <c r="B171" i="11"/>
  <c r="H166" i="11" s="1"/>
  <c r="B204" i="12"/>
  <c r="H199" i="12" s="1"/>
  <c r="B203" i="12"/>
  <c r="H198" i="12" s="1"/>
  <c r="N4" i="5"/>
  <c r="H212" i="14"/>
  <c r="B41" i="13"/>
  <c r="H36" i="13" s="1"/>
  <c r="B40" i="13"/>
  <c r="H35" i="13" s="1"/>
  <c r="J224" i="3"/>
  <c r="M216" i="3" s="1"/>
  <c r="B335" i="14"/>
  <c r="H324" i="14" s="1"/>
  <c r="B334" i="14"/>
  <c r="H323" i="14" s="1"/>
  <c r="B30" i="11"/>
  <c r="B52" i="11"/>
  <c r="B96" i="11"/>
  <c r="B8" i="11" s="1"/>
  <c r="B74" i="11"/>
  <c r="K15" i="2"/>
  <c r="T8" i="2"/>
  <c r="T4" i="2"/>
  <c r="G185" i="3"/>
  <c r="E185" i="3"/>
  <c r="J176" i="3"/>
  <c r="M171" i="3" s="1"/>
  <c r="G31" i="2"/>
  <c r="B167" i="14"/>
  <c r="B139" i="14"/>
  <c r="H128" i="14" s="1"/>
  <c r="H31" i="2"/>
  <c r="L21" i="6"/>
  <c r="B162" i="12"/>
  <c r="H157" i="12" s="1"/>
  <c r="B161" i="12"/>
  <c r="H156" i="12" s="1"/>
  <c r="L39" i="6"/>
  <c r="H8" i="2"/>
  <c r="B197" i="10"/>
  <c r="H192" i="10" s="1"/>
  <c r="B196" i="10"/>
  <c r="H191" i="10" s="1"/>
  <c r="B175" i="10"/>
  <c r="H170" i="10" s="1"/>
  <c r="B174" i="10"/>
  <c r="H169" i="10" s="1"/>
  <c r="B307" i="14"/>
  <c r="H296" i="14" s="1"/>
  <c r="B306" i="14"/>
  <c r="H295" i="14" s="1"/>
  <c r="J169" i="3"/>
  <c r="M164" i="3" s="1"/>
  <c r="B112" i="13"/>
  <c r="B136" i="13"/>
  <c r="B28" i="11"/>
  <c r="B72" i="11"/>
  <c r="B94" i="11"/>
  <c r="B50" i="11"/>
  <c r="B56" i="11" s="1"/>
  <c r="B153" i="10"/>
  <c r="H148" i="10" s="1"/>
  <c r="B152" i="10"/>
  <c r="H147" i="10" s="1"/>
  <c r="B279" i="14"/>
  <c r="H268" i="14" s="1"/>
  <c r="B278" i="14"/>
  <c r="H267" i="14" s="1"/>
  <c r="B151" i="11"/>
  <c r="H146" i="11" s="1"/>
  <c r="B150" i="11"/>
  <c r="H145" i="11" s="1"/>
  <c r="B183" i="12"/>
  <c r="H178" i="12" s="1"/>
  <c r="B182" i="12"/>
  <c r="H177" i="12" s="1"/>
  <c r="B240" i="10"/>
  <c r="H235" i="10" s="1"/>
  <c r="B241" i="10"/>
  <c r="H236" i="10" s="1"/>
  <c r="B255" i="11"/>
  <c r="H250" i="11" s="1"/>
  <c r="B256" i="11"/>
  <c r="H251" i="11" s="1"/>
  <c r="B166" i="7"/>
  <c r="B203" i="5"/>
  <c r="B202" i="5"/>
  <c r="B70" i="14"/>
  <c r="B67" i="5"/>
  <c r="B66" i="5"/>
  <c r="B167" i="13"/>
  <c r="H162" i="13" s="1"/>
  <c r="B166" i="13"/>
  <c r="H161" i="13" s="1"/>
  <c r="B29" i="11"/>
  <c r="B51" i="11"/>
  <c r="B73" i="11"/>
  <c r="B95" i="11"/>
  <c r="B7" i="11" s="1"/>
  <c r="B55" i="14"/>
  <c r="B27" i="14"/>
  <c r="G171" i="3"/>
  <c r="E171" i="3"/>
  <c r="B130" i="10"/>
  <c r="H125" i="10" s="1"/>
  <c r="B131" i="10"/>
  <c r="H126" i="10" s="1"/>
  <c r="B235" i="11"/>
  <c r="H230" i="11" s="1"/>
  <c r="B234" i="11"/>
  <c r="H229" i="11" s="1"/>
  <c r="B33" i="5"/>
  <c r="B32" i="5"/>
  <c r="I21" i="6"/>
  <c r="B111" i="14"/>
  <c r="H100" i="14" s="1"/>
  <c r="B121" i="11"/>
  <c r="B83" i="5"/>
  <c r="B84" i="5"/>
  <c r="B251" i="14"/>
  <c r="B250" i="14"/>
  <c r="B87" i="10"/>
  <c r="H82" i="10" s="1"/>
  <c r="B86" i="10"/>
  <c r="H81" i="10" s="1"/>
  <c r="J252" i="3"/>
  <c r="M247" i="3" s="1"/>
  <c r="J25" i="3"/>
  <c r="J238" i="3"/>
  <c r="M233" i="3" s="1"/>
  <c r="B214" i="7"/>
  <c r="B213" i="7"/>
  <c r="H209" i="7" s="1"/>
  <c r="H15" i="2"/>
  <c r="B186" i="7"/>
  <c r="E178" i="3"/>
  <c r="G178" i="3"/>
  <c r="B184" i="11"/>
  <c r="B164" i="14"/>
  <c r="B166" i="14" s="1"/>
  <c r="H155" i="14" s="1"/>
  <c r="B246" i="12"/>
  <c r="H241" i="12" s="1"/>
  <c r="B245" i="12"/>
  <c r="H240" i="12" s="1"/>
  <c r="B214" i="11"/>
  <c r="H209" i="11" s="1"/>
  <c r="B213" i="11"/>
  <c r="H208" i="11" s="1"/>
  <c r="B67" i="7"/>
  <c r="B68" i="7"/>
  <c r="B100" i="10"/>
  <c r="B76" i="7"/>
  <c r="B79" i="7" s="1"/>
  <c r="B110" i="7"/>
  <c r="B113" i="7" s="1"/>
  <c r="B127" i="7"/>
  <c r="B93" i="7"/>
  <c r="B96" i="7" s="1"/>
  <c r="B24" i="7"/>
  <c r="B27" i="7" s="1"/>
  <c r="B41" i="7"/>
  <c r="B44" i="7" s="1"/>
  <c r="B195" i="14"/>
  <c r="H184" i="14" s="1"/>
  <c r="B194" i="14"/>
  <c r="H183" i="14" s="1"/>
  <c r="B219" i="10"/>
  <c r="H214" i="10" s="1"/>
  <c r="B218" i="10"/>
  <c r="H213" i="10" s="1"/>
  <c r="B248" i="14"/>
  <c r="B211" i="14"/>
  <c r="B220" i="14" s="1"/>
  <c r="B222" i="14" s="1"/>
  <c r="H211" i="14" s="1"/>
  <c r="B183" i="14"/>
  <c r="B192" i="14" s="1"/>
  <c r="B155" i="14"/>
  <c r="B127" i="14"/>
  <c r="B136" i="14" s="1"/>
  <c r="B138" i="14" s="1"/>
  <c r="B99" i="14"/>
  <c r="H127" i="14" l="1"/>
  <c r="B33" i="7"/>
  <c r="B32" i="7"/>
  <c r="B101" i="7"/>
  <c r="B102" i="7"/>
  <c r="B118" i="7"/>
  <c r="B119" i="7"/>
  <c r="B7" i="7"/>
  <c r="B10" i="7" s="1"/>
  <c r="B130" i="7"/>
  <c r="H44" i="14"/>
  <c r="B193" i="11"/>
  <c r="H188" i="11" s="1"/>
  <c r="B192" i="11"/>
  <c r="H187" i="11" s="1"/>
  <c r="B85" i="7"/>
  <c r="B84" i="7"/>
  <c r="B71" i="14"/>
  <c r="B108" i="14"/>
  <c r="B110" i="14" s="1"/>
  <c r="H99" i="14" s="1"/>
  <c r="B109" i="10"/>
  <c r="H104" i="10" s="1"/>
  <c r="B108" i="10"/>
  <c r="H103" i="10" s="1"/>
  <c r="B83" i="14"/>
  <c r="H72" i="14" s="1"/>
  <c r="B65" i="11"/>
  <c r="H60" i="11" s="1"/>
  <c r="B64" i="11"/>
  <c r="H59" i="11" s="1"/>
  <c r="B6" i="11"/>
  <c r="B12" i="11" s="1"/>
  <c r="B100" i="11"/>
  <c r="B130" i="11"/>
  <c r="H125" i="11" s="1"/>
  <c r="B129" i="11"/>
  <c r="H124" i="11" s="1"/>
  <c r="B78" i="11"/>
  <c r="B174" i="7"/>
  <c r="B173" i="7"/>
  <c r="H169" i="7" s="1"/>
  <c r="B34" i="11"/>
  <c r="B194" i="7"/>
  <c r="B193" i="7"/>
  <c r="H189" i="7" s="1"/>
  <c r="H239" i="14"/>
  <c r="H240" i="14"/>
  <c r="B50" i="7"/>
  <c r="B49" i="7"/>
  <c r="B146" i="13"/>
  <c r="H141" i="13" s="1"/>
  <c r="B145" i="13"/>
  <c r="H140" i="13" s="1"/>
  <c r="H16" i="14"/>
  <c r="B91" i="13"/>
  <c r="B115" i="13"/>
  <c r="H156" i="14"/>
  <c r="B43" i="14" l="1"/>
  <c r="B80" i="14"/>
  <c r="B82" i="14" s="1"/>
  <c r="H71" i="14" s="1"/>
  <c r="B108" i="11"/>
  <c r="H103" i="11" s="1"/>
  <c r="B109" i="11"/>
  <c r="H104" i="11" s="1"/>
  <c r="B16" i="7"/>
  <c r="B15" i="7"/>
  <c r="B21" i="11"/>
  <c r="H16" i="11" s="1"/>
  <c r="B20" i="11"/>
  <c r="H15" i="11" s="1"/>
  <c r="B125" i="13"/>
  <c r="H120" i="13" s="1"/>
  <c r="B124" i="13"/>
  <c r="H119" i="13" s="1"/>
  <c r="B87" i="11"/>
  <c r="H82" i="11" s="1"/>
  <c r="B86" i="11"/>
  <c r="H81" i="11" s="1"/>
  <c r="B135" i="7"/>
  <c r="B136" i="7"/>
  <c r="B42" i="11"/>
  <c r="H37" i="11" s="1"/>
  <c r="B43" i="11"/>
  <c r="H38" i="11" s="1"/>
  <c r="B70" i="13"/>
  <c r="B73" i="13" s="1"/>
  <c r="B49" i="13"/>
  <c r="B52" i="13" s="1"/>
  <c r="B94" i="13"/>
  <c r="B104" i="13" l="1"/>
  <c r="H99" i="13" s="1"/>
  <c r="B103" i="13"/>
  <c r="H98" i="13" s="1"/>
  <c r="B61" i="13"/>
  <c r="H56" i="13" s="1"/>
  <c r="B62" i="13"/>
  <c r="H57" i="13" s="1"/>
  <c r="B83" i="13"/>
  <c r="H78" i="13" s="1"/>
  <c r="B82" i="13"/>
  <c r="H77" i="13" s="1"/>
  <c r="B15" i="14"/>
  <c r="B24" i="14" s="1"/>
  <c r="B26" i="14" s="1"/>
  <c r="H15" i="14" s="1"/>
  <c r="B52" i="14"/>
  <c r="B54" i="14" s="1"/>
  <c r="H43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22" authorId="0" shapeId="0" xr:uid="{00000000-0006-0000-00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2" authorId="0" shapeId="0" xr:uid="{00000000-0006-0000-00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2" authorId="1" shapeId="0" xr:uid="{00000000-0006-0000-00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3" authorId="0" shapeId="0" xr:uid="{00000000-0006-0000-00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3" authorId="1" shapeId="0" xr:uid="{00000000-0006-0000-00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24" authorId="0" shapeId="0" xr:uid="{00000000-0006-0000-0000-000006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24" authorId="0" shapeId="0" xr:uid="{00000000-0006-0000-0000-000007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4" authorId="1" shapeId="0" xr:uid="{00000000-0006-0000-0000-000008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25" authorId="1" shapeId="0" xr:uid="{00000000-0006-0000-0000-000009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26" authorId="0" shapeId="0" xr:uid="{00000000-0006-0000-0000-00000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" authorId="2" shapeId="0" xr:uid="{00000000-0006-0000-0000-00000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9" authorId="1" shapeId="0" xr:uid="{00000000-0006-0000-00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9" authorId="1" shapeId="0" xr:uid="{00000000-0006-0000-0000-00000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38" authorId="0" shapeId="0" xr:uid="{00000000-0006-0000-0000-00000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0" shapeId="0" xr:uid="{00000000-0006-0000-0000-00000F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38" authorId="1" shapeId="0" xr:uid="{00000000-0006-0000-0000-000010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39" authorId="0" shapeId="0" xr:uid="{00000000-0006-0000-0000-00001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39" authorId="1" shapeId="0" xr:uid="{00000000-0006-0000-0000-000012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40" authorId="0" shapeId="0" xr:uid="{00000000-0006-0000-00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40" authorId="0" shapeId="0" xr:uid="{00000000-0006-0000-00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40" authorId="1" shapeId="0" xr:uid="{00000000-0006-0000-0000-000015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41" authorId="1" shapeId="0" xr:uid="{00000000-0006-0000-0000-000016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42" authorId="0" shapeId="0" xr:uid="{00000000-0006-0000-0000-00001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3" authorId="2" shapeId="0" xr:uid="{00000000-0006-0000-0000-00001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45" authorId="1" shapeId="0" xr:uid="{00000000-0006-0000-0000-000019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45" authorId="1" shapeId="0" xr:uid="{00000000-0006-0000-0000-00001A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54" authorId="0" shapeId="0" xr:uid="{00000000-0006-0000-0000-00001B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0" shapeId="0" xr:uid="{00000000-0006-0000-0000-00001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4" authorId="1" shapeId="0" xr:uid="{00000000-0006-0000-0000-00001D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5" authorId="0" shapeId="0" xr:uid="{00000000-0006-0000-0000-00001E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5" authorId="1" shapeId="0" xr:uid="{00000000-0006-0000-0000-00001F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56" authorId="0" shapeId="0" xr:uid="{00000000-0006-0000-0000-00002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56" authorId="0" shapeId="0" xr:uid="{00000000-0006-0000-0000-00002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56" authorId="1" shapeId="0" xr:uid="{00000000-0006-0000-0000-00002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57" authorId="1" shapeId="0" xr:uid="{00000000-0006-0000-0000-000023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58" authorId="0" shapeId="0" xr:uid="{00000000-0006-0000-0000-00002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59" authorId="2" shapeId="0" xr:uid="{00000000-0006-0000-0000-00002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61" authorId="1" shapeId="0" xr:uid="{00000000-0006-0000-0000-000026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61" authorId="1" shapeId="0" xr:uid="{00000000-0006-0000-0000-000027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70" authorId="0" shapeId="0" xr:uid="{00000000-0006-0000-0000-00002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0" shapeId="0" xr:uid="{00000000-0006-0000-0000-00002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0" authorId="1" shapeId="0" xr:uid="{00000000-0006-0000-0000-00002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1" authorId="0" shapeId="0" xr:uid="{00000000-0006-0000-00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1" shapeId="0" xr:uid="{00000000-0006-0000-0000-00002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72" authorId="0" shapeId="0" xr:uid="{00000000-0006-0000-0000-00002D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72" authorId="0" shapeId="0" xr:uid="{00000000-0006-0000-0000-00002E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72" authorId="1" shapeId="0" xr:uid="{00000000-0006-0000-0000-00002F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73" authorId="1" shapeId="0" xr:uid="{00000000-0006-0000-0000-000030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74" authorId="0" shapeId="0" xr:uid="{00000000-0006-0000-0000-00003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75" authorId="2" shapeId="0" xr:uid="{00000000-0006-0000-0000-00003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77" authorId="1" shapeId="0" xr:uid="{00000000-0006-0000-0000-000033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77" authorId="1" shapeId="0" xr:uid="{00000000-0006-0000-0000-000034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86" authorId="0" shapeId="0" xr:uid="{00000000-0006-0000-0000-000035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0" shapeId="0" xr:uid="{00000000-0006-0000-0000-00003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6" authorId="1" shapeId="0" xr:uid="{00000000-0006-0000-0000-000037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7" authorId="0" shapeId="0" xr:uid="{00000000-0006-0000-00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7" authorId="1" shapeId="0" xr:uid="{00000000-0006-0000-0000-000039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88" authorId="0" shapeId="0" xr:uid="{00000000-0006-0000-00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8" authorId="0" shapeId="0" xr:uid="{00000000-0006-0000-00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8" authorId="1" shapeId="0" xr:uid="{00000000-0006-0000-0000-00003C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89" authorId="1" shapeId="0" xr:uid="{00000000-0006-0000-0000-00003D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0" authorId="0" shapeId="0" xr:uid="{00000000-0006-0000-0000-00003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1" authorId="2" shapeId="0" xr:uid="{00000000-0006-0000-0000-00003F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3" authorId="1" shapeId="0" xr:uid="{00000000-0006-0000-0000-00004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3" authorId="1" shapeId="0" xr:uid="{00000000-0006-0000-0000-00004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2" authorId="0" shapeId="0" xr:uid="{00000000-0006-0000-00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0" shapeId="0" xr:uid="{00000000-0006-0000-0000-00004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2" authorId="1" shapeId="0" xr:uid="{00000000-0006-0000-0000-00004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3" authorId="0" shapeId="0" xr:uid="{00000000-0006-0000-0000-00004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3" authorId="1" shapeId="0" xr:uid="{00000000-0006-0000-0000-00004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04" authorId="0" shapeId="0" xr:uid="{00000000-0006-0000-0000-00004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4" authorId="0" shapeId="0" xr:uid="{00000000-0006-0000-0000-00004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4" authorId="1" shapeId="0" xr:uid="{00000000-0006-0000-0000-00004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05" authorId="1" shapeId="0" xr:uid="{00000000-0006-0000-0000-00004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6" authorId="0" shapeId="0" xr:uid="{00000000-0006-0000-0000-00004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7" authorId="2" shapeId="0" xr:uid="{00000000-0006-0000-00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08" authorId="0" shapeId="0" xr:uid="{00000000-0006-0000-0000-00004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1" shapeId="0" xr:uid="{00000000-0006-0000-0000-00004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09" authorId="1" shapeId="0" xr:uid="{00000000-0006-0000-0000-00004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8" authorId="0" shapeId="0" xr:uid="{00000000-0006-0000-00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8" authorId="0" shapeId="0" xr:uid="{00000000-0006-0000-0000-00005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8" authorId="1" shapeId="0" xr:uid="{00000000-0006-0000-0000-00005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19" authorId="0" shapeId="0" xr:uid="{00000000-0006-0000-0000-00005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19" authorId="1" shapeId="0" xr:uid="{00000000-0006-0000-0000-00005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20" authorId="0" shapeId="0" xr:uid="{00000000-0006-0000-0000-00005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0" authorId="0" shapeId="0" xr:uid="{00000000-0006-0000-0000-00005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0" authorId="1" shapeId="0" xr:uid="{00000000-0006-0000-0000-000057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21" authorId="1" shapeId="0" xr:uid="{00000000-0006-0000-0000-000058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2" authorId="0" shapeId="0" xr:uid="{00000000-0006-0000-0000-00005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3" authorId="2" shapeId="0" xr:uid="{00000000-0006-0000-0000-00005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24" authorId="0" shapeId="0" xr:uid="{00000000-0006-0000-0000-00005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1" shapeId="0" xr:uid="{00000000-0006-0000-0000-00005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5" authorId="1" shapeId="0" xr:uid="{00000000-0006-0000-0000-00005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4" authorId="0" shapeId="0" xr:uid="{00000000-0006-0000-0000-00005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4" authorId="0" shapeId="0" xr:uid="{00000000-0006-0000-0000-00005F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4" authorId="1" shapeId="0" xr:uid="{00000000-0006-0000-0000-000060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5" authorId="0" shapeId="0" xr:uid="{00000000-0006-0000-00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5" authorId="1" shapeId="0" xr:uid="{00000000-0006-0000-0000-000062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136" authorId="0" shapeId="0" xr:uid="{00000000-0006-0000-00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6" authorId="1" shapeId="0" xr:uid="{00000000-0006-0000-0000-000064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137" authorId="0" shapeId="0" xr:uid="{00000000-0006-0000-0000-00006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37" authorId="0" shapeId="0" xr:uid="{00000000-0006-0000-0000-00006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9" authorId="0" shapeId="0" xr:uid="{00000000-0006-0000-0000-00006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000-00006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1" authorId="0" shapeId="0" xr:uid="{00000000-0006-0000-0000-00006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1" shapeId="0" xr:uid="{00000000-0006-0000-0000-00006A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1" shapeId="0" xr:uid="{00000000-0006-0000-0000-00006B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100-000001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G18" authorId="0" shapeId="0" xr:uid="{00000000-0006-0000-0100-000002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25" authorId="0" shapeId="0" xr:uid="{00000000-0006-0000-0100-000003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37" authorId="1" shapeId="0" xr:uid="{00000000-0006-0000-0100-00000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37" authorId="1" shapeId="0" xr:uid="{00000000-0006-0000-0100-000005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K37" authorId="1" shapeId="0" xr:uid="{00000000-0006-0000-0100-000006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38" authorId="1" shapeId="0" xr:uid="{00000000-0006-0000-0100-00000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39" authorId="1" shapeId="0" xr:uid="{00000000-0006-0000-0100-00000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40" authorId="1" shapeId="0" xr:uid="{00000000-0006-0000-0100-000009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40" authorId="1" shapeId="0" xr:uid="{00000000-0006-0000-0100-00000A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K40" authorId="1" shapeId="0" xr:uid="{00000000-0006-0000-0100-00000B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41" authorId="2" shapeId="0" xr:uid="{00000000-0006-0000-0100-00000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42" authorId="2" shapeId="0" xr:uid="{00000000-0006-0000-0100-00000D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2" authorId="2" shapeId="0" xr:uid="{00000000-0006-0000-0100-00000E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45" authorId="0" shapeId="0" xr:uid="{00000000-0006-0000-0100-00000F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53" authorId="2" shapeId="0" xr:uid="{00000000-0006-0000-0100-000010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4" authorId="2" shapeId="0" xr:uid="{00000000-0006-0000-0100-000011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 xr:uid="{00000000-0006-0000-0100-000012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H54" authorId="2" shapeId="0" xr:uid="{00000000-0006-0000-01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55" authorId="2" shapeId="0" xr:uid="{00000000-0006-0000-0100-00001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5" authorId="2" shapeId="0" xr:uid="{00000000-0006-0000-0100-000015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I55" authorId="2" shapeId="0" xr:uid="{00000000-0006-0000-01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61" authorId="1" shapeId="0" xr:uid="{00000000-0006-0000-0100-00001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62" authorId="1" shapeId="0" xr:uid="{00000000-0006-0000-0100-000018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3" authorId="1" shapeId="0" xr:uid="{00000000-0006-0000-0100-00001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64" authorId="1" shapeId="0" xr:uid="{00000000-0006-0000-0100-00001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5" authorId="1" shapeId="0" xr:uid="{00000000-0006-0000-0100-00001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66" authorId="1" shapeId="0" xr:uid="{00000000-0006-0000-0100-00001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67" authorId="1" shapeId="0" xr:uid="{00000000-0006-0000-01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8" authorId="1" shapeId="0" xr:uid="{00000000-0006-0000-01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9" authorId="1" shapeId="0" xr:uid="{00000000-0006-0000-01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0" authorId="1" shapeId="0" xr:uid="{00000000-0006-0000-01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1" authorId="1" shapeId="0" xr:uid="{00000000-0006-0000-01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2" authorId="1" shapeId="0" xr:uid="{00000000-0006-0000-01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3" authorId="2" shapeId="0" xr:uid="{00000000-0006-0000-0100-000023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74" authorId="2" shapeId="0" xr:uid="{00000000-0006-0000-0100-00002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4" authorId="2" shapeId="0" xr:uid="{00000000-0006-0000-0100-000025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P82" authorId="1" shapeId="0" xr:uid="{00000000-0006-0000-0100-000026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J83" authorId="3" shapeId="0" xr:uid="{00000000-0006-0000-0100-000027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K83" authorId="3" shapeId="0" xr:uid="{00000000-0006-0000-0100-000028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85" authorId="1" shapeId="0" xr:uid="{00000000-0006-0000-0100-00002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86" authorId="1" shapeId="0" xr:uid="{00000000-0006-0000-0100-00002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7" authorId="1" shapeId="0" xr:uid="{00000000-0006-0000-0100-00002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8" authorId="1" shapeId="0" xr:uid="{00000000-0006-0000-0100-00002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89" authorId="1" shapeId="0" xr:uid="{00000000-0006-0000-0100-00002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90" authorId="1" shapeId="0" xr:uid="{00000000-0006-0000-0100-00002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91" authorId="1" shapeId="0" xr:uid="{00000000-0006-0000-0100-00002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C4" authorId="0" shapeId="0" xr:uid="{00000000-0006-0000-0200-00000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4" authorId="0" shapeId="0" xr:uid="{00000000-0006-0000-02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4" authorId="0" shapeId="0" xr:uid="{00000000-0006-0000-02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4" authorId="0" shapeId="0" xr:uid="{00000000-0006-0000-0200-00000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4" authorId="0" shapeId="0" xr:uid="{00000000-0006-0000-0200-00000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6" authorId="0" shapeId="0" xr:uid="{00000000-0006-0000-0200-00000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7" authorId="0" shapeId="0" xr:uid="{00000000-0006-0000-0200-00000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8" authorId="0" shapeId="0" xr:uid="{00000000-0006-0000-0200-00000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2" authorId="0" shapeId="0" xr:uid="{00000000-0006-0000-0200-00000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2" authorId="0" shapeId="0" xr:uid="{00000000-0006-0000-0200-00000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2" authorId="0" shapeId="0" xr:uid="{00000000-0006-0000-0200-00000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2" authorId="0" shapeId="0" xr:uid="{00000000-0006-0000-0200-00000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2" authorId="0" shapeId="0" xr:uid="{00000000-0006-0000-0200-00000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4" authorId="0" shapeId="0" xr:uid="{00000000-0006-0000-0200-00000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5" authorId="0" shapeId="0" xr:uid="{00000000-0006-0000-0200-00000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6" authorId="0" shapeId="0" xr:uid="{00000000-0006-0000-0200-00001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" authorId="0" shapeId="0" xr:uid="{00000000-0006-0000-0200-00001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0" authorId="0" shapeId="0" xr:uid="{00000000-0006-0000-0200-00001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20" authorId="0" shapeId="0" xr:uid="{00000000-0006-0000-0200-00001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0" authorId="0" shapeId="0" xr:uid="{00000000-0006-0000-0200-00001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20" authorId="0" shapeId="0" xr:uid="{00000000-0006-0000-0200-00001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2" authorId="0" shapeId="0" xr:uid="{00000000-0006-0000-0200-00001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3" authorId="0" shapeId="0" xr:uid="{00000000-0006-0000-0200-00001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4" authorId="0" shapeId="0" xr:uid="{00000000-0006-0000-0200-00001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8" authorId="0" shapeId="0" xr:uid="{00000000-0006-0000-0200-00001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8" authorId="0" shapeId="0" xr:uid="{00000000-0006-0000-0200-00001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28" authorId="0" shapeId="0" xr:uid="{00000000-0006-0000-0200-00001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8" authorId="0" shapeId="0" xr:uid="{00000000-0006-0000-0200-00001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28" authorId="0" shapeId="0" xr:uid="{00000000-0006-0000-0200-00001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30" authorId="0" shapeId="0" xr:uid="{00000000-0006-0000-0200-00001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31" authorId="0" shapeId="0" xr:uid="{00000000-0006-0000-0200-00001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32" authorId="0" shapeId="0" xr:uid="{00000000-0006-0000-0200-00002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36" authorId="0" shapeId="0" xr:uid="{00000000-0006-0000-0200-00002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36" authorId="0" shapeId="0" xr:uid="{00000000-0006-0000-0200-00002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36" authorId="0" shapeId="0" xr:uid="{00000000-0006-0000-0200-00002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36" authorId="0" shapeId="0" xr:uid="{00000000-0006-0000-02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36" authorId="0" shapeId="0" xr:uid="{00000000-0006-0000-0200-00002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38" authorId="0" shapeId="0" xr:uid="{00000000-0006-0000-0200-00002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39" authorId="0" shapeId="0" xr:uid="{00000000-0006-0000-0200-00002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40" authorId="0" shapeId="0" xr:uid="{00000000-0006-0000-0200-00002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44" authorId="0" shapeId="0" xr:uid="{00000000-0006-0000-0200-00002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44" authorId="0" shapeId="0" xr:uid="{00000000-0006-0000-0200-00002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44" authorId="0" shapeId="0" xr:uid="{00000000-0006-0000-0200-00002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44" authorId="0" shapeId="0" xr:uid="{00000000-0006-0000-0200-00002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44" authorId="0" shapeId="0" xr:uid="{00000000-0006-0000-0200-00002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46" authorId="0" shapeId="0" xr:uid="{00000000-0006-0000-0200-00002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47" authorId="0" shapeId="0" xr:uid="{00000000-0006-0000-0200-00002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48" authorId="0" shapeId="0" xr:uid="{00000000-0006-0000-0200-00003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52" authorId="0" shapeId="0" xr:uid="{00000000-0006-0000-0200-00003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52" authorId="0" shapeId="0" xr:uid="{00000000-0006-0000-0200-00003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52" authorId="0" shapeId="0" xr:uid="{00000000-0006-0000-0200-00003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52" authorId="0" shapeId="0" xr:uid="{00000000-0006-0000-0200-00003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52" authorId="0" shapeId="0" xr:uid="{00000000-0006-0000-0200-00003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54" authorId="0" shapeId="0" xr:uid="{00000000-0006-0000-0200-00003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55" authorId="0" shapeId="0" xr:uid="{00000000-0006-0000-0200-00003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56" authorId="0" shapeId="0" xr:uid="{00000000-0006-0000-0200-00003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60" authorId="0" shapeId="0" xr:uid="{00000000-0006-0000-0200-00003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60" authorId="0" shapeId="0" xr:uid="{00000000-0006-0000-0200-00003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60" authorId="0" shapeId="0" xr:uid="{00000000-0006-0000-0200-00003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60" authorId="0" shapeId="0" xr:uid="{00000000-0006-0000-0200-00003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60" authorId="0" shapeId="0" xr:uid="{00000000-0006-0000-0200-00003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62" authorId="0" shapeId="0" xr:uid="{00000000-0006-0000-0200-00003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63" authorId="0" shapeId="0" xr:uid="{00000000-0006-0000-0200-00003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64" authorId="0" shapeId="0" xr:uid="{00000000-0006-0000-0200-00004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68" authorId="0" shapeId="0" xr:uid="{00000000-0006-0000-0200-00004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68" authorId="0" shapeId="0" xr:uid="{00000000-0006-0000-0200-00004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68" authorId="0" shapeId="0" xr:uid="{00000000-0006-0000-0200-00004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68" authorId="0" shapeId="0" xr:uid="{00000000-0006-0000-0200-00004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68" authorId="0" shapeId="0" xr:uid="{00000000-0006-0000-0200-00004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70" authorId="0" shapeId="0" xr:uid="{00000000-0006-0000-0200-00004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71" authorId="0" shapeId="0" xr:uid="{00000000-0006-0000-0200-00004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72" authorId="0" shapeId="0" xr:uid="{00000000-0006-0000-0200-00004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76" authorId="0" shapeId="0" xr:uid="{00000000-0006-0000-0200-00004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76" authorId="0" shapeId="0" xr:uid="{00000000-0006-0000-0200-00004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76" authorId="0" shapeId="0" xr:uid="{00000000-0006-0000-0200-00004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76" authorId="0" shapeId="0" xr:uid="{00000000-0006-0000-0200-00004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76" authorId="0" shapeId="0" xr:uid="{00000000-0006-0000-0200-00004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78" authorId="0" shapeId="0" xr:uid="{00000000-0006-0000-0200-00004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79" authorId="0" shapeId="0" xr:uid="{00000000-0006-0000-0200-00004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80" authorId="0" shapeId="0" xr:uid="{00000000-0006-0000-0200-00005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84" authorId="0" shapeId="0" xr:uid="{00000000-0006-0000-0200-00005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84" authorId="0" shapeId="0" xr:uid="{00000000-0006-0000-0200-00005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84" authorId="0" shapeId="0" xr:uid="{00000000-0006-0000-0200-00005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84" authorId="0" shapeId="0" xr:uid="{00000000-0006-0000-0200-00005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84" authorId="0" shapeId="0" xr:uid="{00000000-0006-0000-0200-00005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86" authorId="0" shapeId="0" xr:uid="{00000000-0006-0000-0200-00005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87" authorId="0" shapeId="0" xr:uid="{00000000-0006-0000-0200-00005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88" authorId="0" shapeId="0" xr:uid="{00000000-0006-0000-0200-00005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92" authorId="0" shapeId="0" xr:uid="{00000000-0006-0000-0200-00005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92" authorId="0" shapeId="0" xr:uid="{00000000-0006-0000-0200-00005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92" authorId="0" shapeId="0" xr:uid="{00000000-0006-0000-0200-00005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92" authorId="0" shapeId="0" xr:uid="{00000000-0006-0000-0200-00005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92" authorId="0" shapeId="0" xr:uid="{00000000-0006-0000-0200-00005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94" authorId="0" shapeId="0" xr:uid="{00000000-0006-0000-0200-00005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95" authorId="0" shapeId="0" xr:uid="{00000000-0006-0000-0200-00005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96" authorId="0" shapeId="0" xr:uid="{00000000-0006-0000-0200-00006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00" authorId="0" shapeId="0" xr:uid="{00000000-0006-0000-0200-00006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00" authorId="0" shapeId="0" xr:uid="{00000000-0006-0000-0200-00006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00" authorId="0" shapeId="0" xr:uid="{00000000-0006-0000-0200-00006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00" authorId="0" shapeId="0" xr:uid="{00000000-0006-0000-0200-00006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00" authorId="0" shapeId="0" xr:uid="{00000000-0006-0000-0200-00006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02" authorId="0" shapeId="0" xr:uid="{00000000-0006-0000-0200-00006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03" authorId="0" shapeId="0" xr:uid="{00000000-0006-0000-0200-00006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04" authorId="0" shapeId="0" xr:uid="{00000000-0006-0000-0200-00006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08" authorId="0" shapeId="0" xr:uid="{00000000-0006-0000-0200-00006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08" authorId="0" shapeId="0" xr:uid="{00000000-0006-0000-0200-00006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08" authorId="0" shapeId="0" xr:uid="{00000000-0006-0000-0200-00006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08" authorId="0" shapeId="0" xr:uid="{00000000-0006-0000-0200-00006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08" authorId="0" shapeId="0" xr:uid="{00000000-0006-0000-0200-00006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10" authorId="0" shapeId="0" xr:uid="{00000000-0006-0000-0200-00006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11" authorId="0" shapeId="0" xr:uid="{00000000-0006-0000-0200-00006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12" authorId="0" shapeId="0" xr:uid="{00000000-0006-0000-0200-00007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15" authorId="0" shapeId="0" xr:uid="{00000000-0006-0000-0200-00007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15" authorId="0" shapeId="0" xr:uid="{00000000-0006-0000-0200-00007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15" authorId="0" shapeId="0" xr:uid="{00000000-0006-0000-0200-00007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15" authorId="0" shapeId="0" xr:uid="{00000000-0006-0000-0200-00007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15" authorId="0" shapeId="0" xr:uid="{00000000-0006-0000-0200-00007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17" authorId="0" shapeId="0" xr:uid="{00000000-0006-0000-0200-00007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18" authorId="0" shapeId="0" xr:uid="{00000000-0006-0000-0200-00007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19" authorId="0" shapeId="0" xr:uid="{00000000-0006-0000-0200-00007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22" authorId="0" shapeId="0" xr:uid="{00000000-0006-0000-0200-00007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22" authorId="0" shapeId="0" xr:uid="{00000000-0006-0000-0200-00007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22" authorId="0" shapeId="0" xr:uid="{00000000-0006-0000-0200-00007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22" authorId="0" shapeId="0" xr:uid="{00000000-0006-0000-0200-00007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22" authorId="0" shapeId="0" xr:uid="{00000000-0006-0000-0200-00007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24" authorId="0" shapeId="0" xr:uid="{00000000-0006-0000-0200-00007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25" authorId="0" shapeId="0" xr:uid="{00000000-0006-0000-0200-00007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26" authorId="0" shapeId="0" xr:uid="{00000000-0006-0000-0200-00008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29" authorId="0" shapeId="0" xr:uid="{00000000-0006-0000-0200-00008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29" authorId="0" shapeId="0" xr:uid="{00000000-0006-0000-0200-00008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29" authorId="0" shapeId="0" xr:uid="{00000000-0006-0000-0200-00008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29" authorId="0" shapeId="0" xr:uid="{00000000-0006-0000-0200-00008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29" authorId="0" shapeId="0" xr:uid="{00000000-0006-0000-0200-00008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31" authorId="0" shapeId="0" xr:uid="{00000000-0006-0000-0200-00008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32" authorId="0" shapeId="0" xr:uid="{00000000-0006-0000-0200-00008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33" authorId="0" shapeId="0" xr:uid="{00000000-0006-0000-0200-00008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36" authorId="0" shapeId="0" xr:uid="{00000000-0006-0000-0200-00008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36" authorId="0" shapeId="0" xr:uid="{00000000-0006-0000-0200-00008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36" authorId="0" shapeId="0" xr:uid="{00000000-0006-0000-0200-00008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36" authorId="0" shapeId="0" xr:uid="{00000000-0006-0000-0200-00008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36" authorId="0" shapeId="0" xr:uid="{00000000-0006-0000-0200-00008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38" authorId="0" shapeId="0" xr:uid="{00000000-0006-0000-0200-00008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39" authorId="0" shapeId="0" xr:uid="{00000000-0006-0000-0200-00008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40" authorId="0" shapeId="0" xr:uid="{00000000-0006-0000-0200-00009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43" authorId="0" shapeId="0" xr:uid="{00000000-0006-0000-0200-00009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43" authorId="0" shapeId="0" xr:uid="{00000000-0006-0000-0200-00009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43" authorId="0" shapeId="0" xr:uid="{00000000-0006-0000-0200-00009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43" authorId="0" shapeId="0" xr:uid="{00000000-0006-0000-0200-00009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43" authorId="0" shapeId="0" xr:uid="{00000000-0006-0000-0200-00009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45" authorId="0" shapeId="0" xr:uid="{00000000-0006-0000-0200-00009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46" authorId="0" shapeId="0" xr:uid="{00000000-0006-0000-0200-00009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47" authorId="0" shapeId="0" xr:uid="{00000000-0006-0000-0200-00009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50" authorId="0" shapeId="0" xr:uid="{00000000-0006-0000-0200-00009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50" authorId="0" shapeId="0" xr:uid="{00000000-0006-0000-0200-00009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50" authorId="0" shapeId="0" xr:uid="{00000000-0006-0000-0200-00009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50" authorId="0" shapeId="0" xr:uid="{00000000-0006-0000-0200-00009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50" authorId="0" shapeId="0" xr:uid="{00000000-0006-0000-0200-00009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52" authorId="0" shapeId="0" xr:uid="{00000000-0006-0000-0200-00009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53" authorId="0" shapeId="0" xr:uid="{00000000-0006-0000-0200-00009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54" authorId="0" shapeId="0" xr:uid="{00000000-0006-0000-0200-0000A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57" authorId="0" shapeId="0" xr:uid="{00000000-0006-0000-0200-0000A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57" authorId="0" shapeId="0" xr:uid="{00000000-0006-0000-0200-0000A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57" authorId="0" shapeId="0" xr:uid="{00000000-0006-0000-0200-0000A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57" authorId="0" shapeId="0" xr:uid="{00000000-0006-0000-0200-0000A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57" authorId="0" shapeId="0" xr:uid="{00000000-0006-0000-0200-0000A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59" authorId="0" shapeId="0" xr:uid="{00000000-0006-0000-0200-0000A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60" authorId="0" shapeId="0" xr:uid="{00000000-0006-0000-0200-0000A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61" authorId="0" shapeId="0" xr:uid="{00000000-0006-0000-0200-0000A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64" authorId="0" shapeId="0" xr:uid="{00000000-0006-0000-0200-0000A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64" authorId="0" shapeId="0" xr:uid="{00000000-0006-0000-0200-0000A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64" authorId="0" shapeId="0" xr:uid="{00000000-0006-0000-0200-0000A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64" authorId="0" shapeId="0" xr:uid="{00000000-0006-0000-0200-0000A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64" authorId="0" shapeId="0" xr:uid="{00000000-0006-0000-0200-0000A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66" authorId="0" shapeId="0" xr:uid="{00000000-0006-0000-0200-0000A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67" authorId="0" shapeId="0" xr:uid="{00000000-0006-0000-0200-0000A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68" authorId="0" shapeId="0" xr:uid="{00000000-0006-0000-0200-0000B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71" authorId="0" shapeId="0" xr:uid="{00000000-0006-0000-0200-0000B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71" authorId="0" shapeId="0" xr:uid="{00000000-0006-0000-0200-0000B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71" authorId="0" shapeId="0" xr:uid="{00000000-0006-0000-0200-0000B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71" authorId="0" shapeId="0" xr:uid="{00000000-0006-0000-0200-0000B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71" authorId="0" shapeId="0" xr:uid="{00000000-0006-0000-0200-0000B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73" authorId="0" shapeId="0" xr:uid="{00000000-0006-0000-0200-0000B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74" authorId="0" shapeId="0" xr:uid="{00000000-0006-0000-0200-0000B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75" authorId="0" shapeId="0" xr:uid="{00000000-0006-0000-0200-0000B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78" authorId="0" shapeId="0" xr:uid="{00000000-0006-0000-0200-0000B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78" authorId="0" shapeId="0" xr:uid="{00000000-0006-0000-0200-0000B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78" authorId="0" shapeId="0" xr:uid="{00000000-0006-0000-0200-0000B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78" authorId="0" shapeId="0" xr:uid="{00000000-0006-0000-0200-0000B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78" authorId="0" shapeId="0" xr:uid="{00000000-0006-0000-0200-0000B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80" authorId="0" shapeId="0" xr:uid="{00000000-0006-0000-0200-0000B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81" authorId="0" shapeId="0" xr:uid="{00000000-0006-0000-0200-0000B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82" authorId="0" shapeId="0" xr:uid="{00000000-0006-0000-0200-0000C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85" authorId="0" shapeId="0" xr:uid="{00000000-0006-0000-0200-0000C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85" authorId="0" shapeId="0" xr:uid="{00000000-0006-0000-0200-0000C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85" authorId="0" shapeId="0" xr:uid="{00000000-0006-0000-0200-0000C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85" authorId="0" shapeId="0" xr:uid="{00000000-0006-0000-0200-0000C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85" authorId="0" shapeId="0" xr:uid="{00000000-0006-0000-0200-0000C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87" authorId="0" shapeId="0" xr:uid="{00000000-0006-0000-0200-0000C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88" authorId="0" shapeId="0" xr:uid="{00000000-0006-0000-0200-0000C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89" authorId="0" shapeId="0" xr:uid="{00000000-0006-0000-0200-0000C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92" authorId="0" shapeId="0" xr:uid="{00000000-0006-0000-0200-0000C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92" authorId="0" shapeId="0" xr:uid="{00000000-0006-0000-0200-0000C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92" authorId="0" shapeId="0" xr:uid="{00000000-0006-0000-0200-0000C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92" authorId="0" shapeId="0" xr:uid="{00000000-0006-0000-0200-0000C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92" authorId="0" shapeId="0" xr:uid="{00000000-0006-0000-0200-0000C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194" authorId="0" shapeId="0" xr:uid="{00000000-0006-0000-0200-0000C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95" authorId="0" shapeId="0" xr:uid="{00000000-0006-0000-0200-0000C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96" authorId="0" shapeId="0" xr:uid="{00000000-0006-0000-0200-0000D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99" authorId="0" shapeId="0" xr:uid="{00000000-0006-0000-0200-0000D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99" authorId="0" shapeId="0" xr:uid="{00000000-0006-0000-0200-0000D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199" authorId="0" shapeId="0" xr:uid="{00000000-0006-0000-0200-0000D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99" authorId="0" shapeId="0" xr:uid="{00000000-0006-0000-0200-0000D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H199" authorId="0" shapeId="0" xr:uid="{00000000-0006-0000-0200-0000D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01" authorId="0" shapeId="0" xr:uid="{00000000-0006-0000-0200-0000D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02" authorId="0" shapeId="0" xr:uid="{00000000-0006-0000-0200-0000D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03" authorId="0" shapeId="0" xr:uid="{00000000-0006-0000-0200-0000D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6" authorId="0" shapeId="0" xr:uid="{00000000-0006-0000-0200-0000D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06" authorId="0" shapeId="0" xr:uid="{00000000-0006-0000-0200-0000DA000000}">
      <text>
        <r>
          <rPr>
            <sz val="11"/>
            <rFont val="돋움"/>
            <family val="3"/>
            <charset val="129"/>
          </rPr>
  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F206" authorId="0" shapeId="0" xr:uid="{00000000-0006-0000-0200-0000DB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08" authorId="0" shapeId="0" xr:uid="{00000000-0006-0000-0200-0000D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11" authorId="0" shapeId="0" xr:uid="{00000000-0006-0000-0200-0000D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12" authorId="0" shapeId="0" xr:uid="{00000000-0006-0000-0200-0000D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13" authorId="0" shapeId="0" xr:uid="{00000000-0006-0000-0200-0000D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16" authorId="0" shapeId="0" xr:uid="{00000000-0006-0000-0200-0000E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16" authorId="0" shapeId="0" xr:uid="{00000000-0006-0000-0200-0000E1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18" authorId="0" shapeId="0" xr:uid="{00000000-0006-0000-0200-0000E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21" authorId="0" shapeId="0" xr:uid="{00000000-0006-0000-0200-0000E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22" authorId="0" shapeId="0" xr:uid="{00000000-0006-0000-0200-0000E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23" authorId="0" shapeId="0" xr:uid="{00000000-0006-0000-0200-0000E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26" authorId="0" shapeId="0" xr:uid="{00000000-0006-0000-0200-0000E6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26" authorId="0" shapeId="0" xr:uid="{00000000-0006-0000-0200-0000E7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28" authorId="0" shapeId="0" xr:uid="{00000000-0006-0000-0200-0000E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29" authorId="0" shapeId="0" xr:uid="{00000000-0006-0000-0200-0000E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30" authorId="0" shapeId="0" xr:uid="{00000000-0006-0000-0200-0000E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33" authorId="0" shapeId="0" xr:uid="{00000000-0006-0000-0200-0000E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33" authorId="0" shapeId="0" xr:uid="{00000000-0006-0000-0200-0000EC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35" authorId="0" shapeId="0" xr:uid="{00000000-0006-0000-0200-0000E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36" authorId="0" shapeId="0" xr:uid="{00000000-0006-0000-0200-0000E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37" authorId="0" shapeId="0" xr:uid="{00000000-0006-0000-0200-0000E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40" authorId="0" shapeId="0" xr:uid="{00000000-0006-0000-0200-0000F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40" authorId="0" shapeId="0" xr:uid="{00000000-0006-0000-0200-0000F1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42" authorId="0" shapeId="0" xr:uid="{00000000-0006-0000-0200-0000F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43" authorId="0" shapeId="0" xr:uid="{00000000-0006-0000-0200-0000F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44" authorId="0" shapeId="0" xr:uid="{00000000-0006-0000-0200-0000F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47" authorId="0" shapeId="0" xr:uid="{00000000-0006-0000-0200-0000F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D249" authorId="0" shapeId="0" xr:uid="{00000000-0006-0000-0200-0000F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50" authorId="0" shapeId="0" xr:uid="{00000000-0006-0000-0200-0000F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51" authorId="0" shapeId="0" xr:uid="{00000000-0006-0000-0200-0000F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54" authorId="0" shapeId="0" xr:uid="{00000000-0006-0000-0200-0000F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54" authorId="0" shapeId="0" xr:uid="{00000000-0006-0000-0200-0000FA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56" authorId="0" shapeId="0" xr:uid="{00000000-0006-0000-0200-0000F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57" authorId="0" shapeId="0" xr:uid="{00000000-0006-0000-0200-0000F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58" authorId="0" shapeId="0" xr:uid="{00000000-0006-0000-0200-0000F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D3" authorId="0" shapeId="0" xr:uid="{00000000-0006-0000-0300-00000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" authorId="0" shapeId="0" xr:uid="{00000000-0006-0000-0300-00000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" authorId="0" shapeId="0" xr:uid="{00000000-0006-0000-0300-00000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" authorId="0" shapeId="0" xr:uid="{00000000-0006-0000-0300-00000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4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4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6" authorId="1" shapeId="0" xr:uid="{00000000-0006-0000-04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" authorId="0" shapeId="0" xr:uid="{00000000-0006-0000-04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" authorId="1" shapeId="0" xr:uid="{00000000-0006-0000-04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8" authorId="1" shapeId="0" xr:uid="{00000000-0006-0000-0400-00000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9" authorId="0" shapeId="0" xr:uid="{00000000-0006-0000-0400-00000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400-00000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4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2" shapeId="0" xr:uid="{00000000-0006-0000-0400-00000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400-00000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" authorId="1" shapeId="0" xr:uid="{00000000-0006-0000-04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23" authorId="0" shapeId="0" xr:uid="{00000000-0006-0000-0400-00000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 xr:uid="{00000000-0006-0000-0400-00000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3" authorId="1" shapeId="0" xr:uid="{00000000-0006-0000-0400-00000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4" authorId="0" shapeId="0" xr:uid="{00000000-0006-0000-04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4" authorId="1" shapeId="0" xr:uid="{00000000-0006-0000-0400-00001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25" authorId="1" shapeId="0" xr:uid="{00000000-0006-0000-0400-00001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6" authorId="0" shapeId="0" xr:uid="{00000000-0006-0000-04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4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4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2" shapeId="0" xr:uid="{00000000-0006-0000-0400-00001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400-00001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400-00001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 xr:uid="{00000000-0006-0000-0400-00001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40" authorId="1" shapeId="0" xr:uid="{00000000-0006-0000-0400-00001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41" authorId="0" shapeId="0" xr:uid="{00000000-0006-0000-0400-00001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41" authorId="1" shapeId="0" xr:uid="{00000000-0006-0000-0400-00001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42" authorId="1" shapeId="0" xr:uid="{00000000-0006-0000-0400-00001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43" authorId="0" shapeId="0" xr:uid="{00000000-0006-0000-0400-00001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400-00001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400-00002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2" shapeId="0" xr:uid="{00000000-0006-0000-0400-00002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400-000022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400-00002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 xr:uid="{00000000-0006-0000-04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7" authorId="1" shapeId="0" xr:uid="{00000000-0006-0000-0400-00002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8" authorId="0" shapeId="0" xr:uid="{00000000-0006-0000-0400-00002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8" authorId="1" shapeId="0" xr:uid="{00000000-0006-0000-0400-00002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A60" authorId="0" shapeId="0" xr:uid="{00000000-0006-0000-0400-00002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0" authorId="0" shapeId="0" xr:uid="{00000000-0006-0000-0400-00002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2" authorId="0" shapeId="0" xr:uid="{00000000-0006-0000-0400-00002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3" authorId="2" shapeId="0" xr:uid="{00000000-0006-0000-04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4" authorId="0" shapeId="0" xr:uid="{00000000-0006-0000-0400-00002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4" authorId="0" shapeId="0" xr:uid="{00000000-0006-0000-0400-00002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 xr:uid="{00000000-0006-0000-0400-00002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4" authorId="1" shapeId="0" xr:uid="{00000000-0006-0000-0400-00002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5" authorId="0" shapeId="0" xr:uid="{00000000-0006-0000-0400-00003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4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77" authorId="0" shapeId="0" xr:uid="{00000000-0006-0000-04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79" authorId="0" shapeId="0" xr:uid="{00000000-0006-0000-04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0" authorId="2" shapeId="0" xr:uid="{00000000-0006-0000-04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1" authorId="0" shapeId="0" xr:uid="{00000000-0006-0000-04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1" authorId="0" shapeId="0" xr:uid="{00000000-0006-0000-0400-00003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 xr:uid="{00000000-0006-0000-0400-00003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91" authorId="1" shapeId="0" xr:uid="{00000000-0006-0000-0400-00003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92" authorId="0" shapeId="0" xr:uid="{00000000-0006-0000-0400-00003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4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4" authorId="0" shapeId="0" xr:uid="{00000000-0006-0000-04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96" authorId="0" shapeId="0" xr:uid="{00000000-0006-0000-0400-00003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7" authorId="2" shapeId="0" xr:uid="{00000000-0006-0000-0400-00003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8" authorId="0" shapeId="0" xr:uid="{00000000-0006-0000-0400-00003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8" authorId="0" shapeId="0" xr:uid="{00000000-0006-0000-0400-00003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 xr:uid="{00000000-0006-0000-0400-00004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8" authorId="1" shapeId="0" xr:uid="{00000000-0006-0000-0400-00004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9" authorId="0" shapeId="0" xr:uid="{00000000-0006-0000-0400-00004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400-00004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11" authorId="0" shapeId="0" xr:uid="{00000000-0006-0000-0400-00004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3" authorId="0" shapeId="0" xr:uid="{00000000-0006-0000-0400-00004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4" authorId="2" shapeId="0" xr:uid="{00000000-0006-0000-0400-00004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5" authorId="0" shapeId="0" xr:uid="{00000000-0006-0000-0400-00004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400-00004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 xr:uid="{00000000-0006-0000-0400-00004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6" authorId="0" shapeId="0" xr:uid="{00000000-0006-0000-04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4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28" authorId="0" shapeId="0" xr:uid="{00000000-0006-0000-04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0" authorId="0" shapeId="0" xr:uid="{00000000-0006-0000-04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1" authorId="2" shapeId="0" xr:uid="{00000000-0006-0000-04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2" authorId="0" shapeId="0" xr:uid="{00000000-0006-0000-04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0" shapeId="0" xr:uid="{00000000-0006-0000-04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 xr:uid="{00000000-0006-0000-0400-00005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43" authorId="0" shapeId="0" xr:uid="{00000000-0006-0000-0400-00005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400-00005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45" authorId="0" shapeId="0" xr:uid="{00000000-0006-0000-0400-00005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47" authorId="0" shapeId="0" xr:uid="{00000000-0006-0000-0400-00005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2" shapeId="0" xr:uid="{00000000-0006-0000-0400-00005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9" authorId="0" shapeId="0" xr:uid="{00000000-0006-0000-0400-00005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59" authorId="0" shapeId="0" xr:uid="{00000000-0006-0000-0400-00005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 xr:uid="{00000000-0006-0000-0400-00005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0" authorId="0" shapeId="0" xr:uid="{00000000-0006-0000-0400-00005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400-00005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62" authorId="0" shapeId="0" xr:uid="{00000000-0006-0000-0400-00005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64" authorId="0" shapeId="0" xr:uid="{00000000-0006-0000-04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5" authorId="2" shapeId="0" xr:uid="{00000000-0006-0000-04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66" authorId="0" shapeId="0" xr:uid="{00000000-0006-0000-04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6" authorId="0" shapeId="0" xr:uid="{00000000-0006-0000-04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 xr:uid="{00000000-0006-0000-04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79" authorId="0" shapeId="0" xr:uid="{00000000-0006-0000-0400-00006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79" authorId="0" shapeId="0" xr:uid="{00000000-0006-0000-04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81" authorId="0" shapeId="0" xr:uid="{00000000-0006-0000-0400-00006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2" authorId="2" shapeId="0" xr:uid="{00000000-0006-0000-0400-00006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3" authorId="0" shapeId="0" xr:uid="{00000000-0006-0000-0400-000066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3" authorId="0" shapeId="0" xr:uid="{00000000-0006-0000-0400-00006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 xr:uid="{00000000-0006-0000-0400-00006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96" authorId="0" shapeId="0" xr:uid="{00000000-0006-0000-04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96" authorId="0" shapeId="0" xr:uid="{00000000-0006-0000-04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98" authorId="0" shapeId="0" xr:uid="{00000000-0006-0000-04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9" authorId="2" shapeId="0" xr:uid="{00000000-0006-0000-04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0" authorId="0" shapeId="0" xr:uid="{00000000-0006-0000-04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10" authorId="0" shapeId="0" xr:uid="{00000000-0006-0000-0400-00006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 xr:uid="{00000000-0006-0000-0400-00006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13" authorId="0" shapeId="0" xr:uid="{00000000-0006-0000-0400-00007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13" authorId="0" shapeId="0" xr:uid="{00000000-0006-0000-0400-00007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15" authorId="0" shapeId="0" xr:uid="{00000000-0006-0000-0400-00007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6" authorId="2" shapeId="0" xr:uid="{00000000-0006-0000-0400-00007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17" authorId="0" shapeId="0" xr:uid="{00000000-0006-0000-0400-000074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C5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5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5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5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7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8" authorId="0" shapeId="0" xr:uid="{00000000-0006-0000-0500-000006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 xr:uid="{00000000-0006-0000-0500-000007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 xr:uid="{00000000-0006-0000-0500-000008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 xr:uid="{00000000-0006-0000-0500-000009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12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14" authorId="0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4" authorId="0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4" authorId="0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14" authorId="0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16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17" authorId="0" shapeId="0" xr:uid="{00000000-0006-0000-0500-000010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 xr:uid="{00000000-0006-0000-0500-000011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21" authorId="1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23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3" authorId="0" shapeId="0" xr:uid="{00000000-0006-0000-0500-000016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3" authorId="0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23" authorId="0" shapeId="0" xr:uid="{00000000-0006-0000-0500-000018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25" authorId="1" shapeId="0" xr:uid="{00000000-0006-0000-0500-000019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26" authorId="0" shapeId="0" xr:uid="{00000000-0006-0000-0500-00001A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 xr:uid="{00000000-0006-0000-0500-00001B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 xr:uid="{00000000-0006-0000-0500-00001C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0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32" authorId="0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32" authorId="0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32" authorId="0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32" authorId="0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34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35" authorId="0" shapeId="0" xr:uid="{00000000-0006-0000-0500-000024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9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TAMA_HAart_404</author>
    <author>tama2</author>
  </authors>
  <commentList>
    <comment ref="A6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" authorId="0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1" shapeId="0" xr:uid="{00000000-0006-0000-06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3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6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6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600-00000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43" authorId="0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59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61" authorId="0" shapeId="0" xr:uid="{00000000-0006-0000-0600-00001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1" authorId="0" shapeId="0" xr:uid="{00000000-0006-0000-0600-00001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3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4" authorId="1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5" authorId="0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5" authorId="0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80" authorId="0" shapeId="0" xr:uid="{00000000-0006-0000-06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1" authorId="1" shapeId="0" xr:uid="{00000000-0006-0000-0600-00002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2" authorId="0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2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600-000026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97" authorId="0" shapeId="0" xr:uid="{00000000-0006-0000-0600-00002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8" authorId="1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9" authorId="0" shapeId="0" xr:uid="{00000000-0006-0000-0600-00002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0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14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6" authorId="0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31" authorId="0" shapeId="0" xr:uid="{00000000-0006-0000-06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2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3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37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  </r>
      </text>
    </comment>
    <comment ref="A143" authorId="0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48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9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50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M158" authorId="0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0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600-00004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64" authorId="0" shapeId="0" xr:uid="{00000000-0006-0000-0600-000041000000}">
      <text>
        <r>
          <rPr>
            <sz val="1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 xr:uid="{00000000-0006-0000-0600-000043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7" authorId="0" shapeId="0" xr:uid="{00000000-0006-0000-0600-00004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  </r>
      </text>
    </comment>
    <comment ref="A170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 xr:uid="{00000000-0006-0000-0600-00004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71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181" authorId="0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1" authorId="0" shapeId="0" xr:uid="{00000000-0006-0000-0600-00004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182" authorId="0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600-00004E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1" shapeId="0" xr:uid="{00000000-0006-0000-0600-00005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9" authorId="0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90" authorId="0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190" authorId="3" shapeId="0" xr:uid="{00000000-0006-0000-0600-00005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91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01" authorId="0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1" authorId="0" shapeId="0" xr:uid="{00000000-0006-0000-06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02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 xr:uid="{00000000-0006-0000-0600-00005B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07" authorId="0" shapeId="0" xr:uid="{00000000-0006-0000-06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8" authorId="1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9" authorId="0" shapeId="0" xr:uid="{00000000-0006-0000-0600-00005E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210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210" authorId="3" shapeId="0" xr:uid="{00000000-0006-0000-0600-00006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211" authorId="0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21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21" authorId="0" shapeId="0" xr:uid="{00000000-0006-0000-0600-00006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22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[카카오뱅크] 자유 적금 
1. 해지[2021.01.06(수)]
2. 신한은행 주거래 통장으로 2,450,000원 출금 완료[2021.01.09(토)]</t>
        </r>
      </text>
    </comment>
    <comment ref="A225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 xr:uid="{00000000-0006-0000-0600-000068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29" authorId="1" shapeId="0" xr:uid="{00000000-0006-0000-0600-00006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0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1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  </r>
      </text>
    </comment>
    <comment ref="A232" authorId="1" shapeId="0" xr:uid="{00000000-0006-0000-0600-00006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2" authorId="3" shapeId="0" xr:uid="{00000000-0006-0000-0600-00006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 xr:uid="{00000000-0006-0000-0600-00006E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234" authorId="0" shapeId="0" xr:uid="{00000000-0006-0000-0600-00006F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Registered User</author>
  </authors>
  <commentList>
    <comment ref="G6" authorId="0" shapeId="0" xr:uid="{00000000-0006-0000-0700-000001000000}">
      <text>
        <r>
          <rPr>
            <sz val="11"/>
            <rFont val="돋움"/>
            <family val="3"/>
            <charset val="129"/>
          </rPr>
          <t xml:space="preserve">- 5천원 미만으로 수시로 변경됨
</t>
        </r>
      </text>
    </comment>
    <comment ref="G12" authorId="1" shapeId="0" xr:uid="{00000000-0006-0000-0700-00000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26" authorId="0" shapeId="0" xr:uid="{00000000-0006-0000-0700-00000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7" authorId="0" shapeId="0" xr:uid="{00000000-0006-0000-0700-00000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8" authorId="0" shapeId="0" xr:uid="{00000000-0006-0000-0700-00000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36" authorId="1" shapeId="0" xr:uid="{00000000-0006-0000-0700-00000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49" authorId="0" shapeId="0" xr:uid="{00000000-0006-0000-0700-00000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54" authorId="1" shapeId="0" xr:uid="{00000000-0006-0000-0700-000008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G55" authorId="1" shapeId="0" xr:uid="{00000000-0006-0000-07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A6" authorId="0" shapeId="0" xr:uid="{00000000-0006-0000-0900-00000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6" authorId="0" shapeId="0" xr:uid="{00000000-0006-0000-0900-00000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 xr:uid="{00000000-0006-0000-0900-000003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7" authorId="0" shapeId="0" xr:uid="{00000000-0006-0000-0900-00000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900-000005000000}">
      <text>
        <r>
          <rPr>
            <sz val="11"/>
            <rFont val="돋움"/>
            <family val="3"/>
            <charset val="129"/>
          </rPr>
          <t xml:space="preserve"> 2021.01.08(금) 2,450,000원 출금 완료
</t>
        </r>
      </text>
    </comment>
    <comment ref="A10" authorId="0" shapeId="0" xr:uid="{00000000-0006-0000-0900-000006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 xr:uid="{00000000-0006-0000-0900-000007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14" authorId="1" shapeId="0" xr:uid="{00000000-0006-0000-0900-00000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9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900-00000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900-00000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9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 xr:uid="{00000000-0006-0000-0900-00000D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19" authorId="0" shapeId="0" xr:uid="{00000000-0006-0000-0900-00000E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28" authorId="0" shapeId="0" xr:uid="{00000000-0006-0000-0900-00000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900-00001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900-00001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900-00001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900-00001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9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9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900-00001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900-00001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900-00001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 xr:uid="{00000000-0006-0000-0900-000019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41" authorId="0" shapeId="0" xr:uid="{00000000-0006-0000-0900-00001A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50" authorId="0" shapeId="0" xr:uid="{00000000-0006-0000-0900-00001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9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9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900-00001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900-00001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900-00002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9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900-00002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900-00002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9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 xr:uid="{00000000-0006-0000-0900-000025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72" authorId="0" shapeId="0" xr:uid="{00000000-0006-0000-0900-000026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900-000027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900-00002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900-000029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900-00002A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9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900-00002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900-00002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900-00002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900-00002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 xr:uid="{00000000-0006-0000-0900-000030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94" authorId="0" shapeId="0" xr:uid="{00000000-0006-0000-0900-00003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900-00003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900-00003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900-00003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900-00003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9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900-00003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900-00003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900-00003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900-00003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 xr:uid="{00000000-0006-0000-0900-00003B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16" authorId="0" shapeId="0" xr:uid="{00000000-0006-0000-09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9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9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0" authorId="0" shapeId="0" xr:uid="{00000000-0006-0000-0900-00003F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21" authorId="0" shapeId="0" xr:uid="{00000000-0006-0000-0900-000040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24" authorId="1" shapeId="0" xr:uid="{00000000-0006-0000-09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5" authorId="0" shapeId="0" xr:uid="{00000000-0006-0000-09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6" authorId="0" shapeId="0" xr:uid="{00000000-0006-0000-0900-000043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7" authorId="1" shapeId="0" xr:uid="{00000000-0006-0000-0900-000044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7" authorId="2" shapeId="0" xr:uid="{00000000-0006-0000-0900-000045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 xr:uid="{00000000-0006-0000-0900-000046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38" authorId="0" shapeId="0" xr:uid="{00000000-0006-0000-0900-00004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 xr:uid="{00000000-0006-0000-0900-00004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 xr:uid="{00000000-0006-0000-0900-00004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2" authorId="0" shapeId="0" xr:uid="{00000000-0006-0000-0900-00004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43" authorId="0" shapeId="0" xr:uid="{00000000-0006-0000-0900-00004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6" authorId="1" shapeId="0" xr:uid="{00000000-0006-0000-09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7" authorId="0" shapeId="0" xr:uid="{00000000-0006-0000-09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0" shapeId="0" xr:uid="{00000000-0006-0000-0900-00004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9" authorId="1" shapeId="0" xr:uid="{00000000-0006-0000-0900-00004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9" authorId="2" shapeId="0" xr:uid="{00000000-0006-0000-0900-00005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 xr:uid="{00000000-0006-0000-0900-000051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60" authorId="0" shapeId="0" xr:uid="{00000000-0006-0000-0900-00005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 xr:uid="{00000000-0006-0000-0900-00005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 xr:uid="{00000000-0006-0000-0900-00005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4" authorId="0" shapeId="0" xr:uid="{00000000-0006-0000-0900-000055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65" authorId="0" shapeId="0" xr:uid="{00000000-0006-0000-0900-000056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68" authorId="1" shapeId="0" xr:uid="{00000000-0006-0000-0900-00005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900-00005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0" authorId="0" shapeId="0" xr:uid="{00000000-0006-0000-0900-00005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1" authorId="1" shapeId="0" xr:uid="{00000000-0006-0000-0900-00005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1" authorId="2" shapeId="0" xr:uid="{00000000-0006-0000-0900-00005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 xr:uid="{00000000-0006-0000-0900-00005C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82" authorId="0" shapeId="0" xr:uid="{00000000-0006-0000-0900-00005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 xr:uid="{00000000-0006-0000-0900-00005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900-00005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0" shapeId="0" xr:uid="{00000000-0006-0000-0900-00006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87" authorId="0" shapeId="0" xr:uid="{00000000-0006-0000-0900-00006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90" authorId="1" shapeId="0" xr:uid="{00000000-0006-0000-0900-00006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91" authorId="0" shapeId="0" xr:uid="{00000000-0006-0000-0900-00006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2" authorId="0" shapeId="0" xr:uid="{00000000-0006-0000-0900-00006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93" authorId="1" shapeId="0" xr:uid="{00000000-0006-0000-0900-00006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93" authorId="2" shapeId="0" xr:uid="{00000000-0006-0000-0900-00006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 xr:uid="{00000000-0006-0000-0900-000067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04" authorId="0" shapeId="0" xr:uid="{00000000-0006-0000-0900-000068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 xr:uid="{00000000-0006-0000-0900-00006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 xr:uid="{00000000-0006-0000-0900-00006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8" authorId="0" shapeId="0" xr:uid="{00000000-0006-0000-0900-00006B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09" authorId="0" shapeId="0" xr:uid="{00000000-0006-0000-0900-00006C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12" authorId="1" shapeId="0" xr:uid="{00000000-0006-0000-09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13" authorId="0" shapeId="0" xr:uid="{00000000-0006-0000-09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4" authorId="0" shapeId="0" xr:uid="{00000000-0006-0000-09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5" authorId="1" shapeId="0" xr:uid="{00000000-0006-0000-09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5" authorId="2" shapeId="0" xr:uid="{00000000-0006-0000-09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 xr:uid="{00000000-0006-0000-0900-000072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26" authorId="0" shapeId="0" xr:uid="{00000000-0006-0000-0900-00007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 xr:uid="{00000000-0006-0000-0900-00007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 xr:uid="{00000000-0006-0000-0900-00007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30" authorId="0" shapeId="0" xr:uid="{00000000-0006-0000-0900-000076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31" authorId="0" shapeId="0" xr:uid="{00000000-0006-0000-0900-000077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34" authorId="1" shapeId="0" xr:uid="{00000000-0006-0000-0900-00007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5" authorId="0" shapeId="0" xr:uid="{00000000-0006-0000-0900-00007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6" authorId="0" shapeId="0" xr:uid="{00000000-0006-0000-0900-00007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7" authorId="1" shapeId="0" xr:uid="{00000000-0006-0000-0900-00007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7" authorId="2" shapeId="0" xr:uid="{00000000-0006-0000-0900-00007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 xr:uid="{00000000-0006-0000-0900-00007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 xr:uid="{00000000-0006-0000-0900-00007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 xr:uid="{00000000-0006-0000-0900-00007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52" authorId="0" shapeId="0" xr:uid="{00000000-0006-0000-0900-00008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53" authorId="0" shapeId="0" xr:uid="{00000000-0006-0000-0900-00008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56" authorId="1" shapeId="0" xr:uid="{00000000-0006-0000-0900-00008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7" authorId="0" shapeId="0" xr:uid="{00000000-0006-0000-0900-00008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8" authorId="0" shapeId="0" xr:uid="{00000000-0006-0000-0900-00008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9" authorId="1" shapeId="0" xr:uid="{00000000-0006-0000-0900-00008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9" authorId="2" shapeId="0" xr:uid="{00000000-0006-0000-0900-00008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 xr:uid="{00000000-0006-0000-0900-00008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 xr:uid="{00000000-0006-0000-0900-00008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 xr:uid="{00000000-0006-0000-0900-00008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74" authorId="0" shapeId="0" xr:uid="{00000000-0006-0000-0900-00008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75" authorId="0" shapeId="0" xr:uid="{00000000-0006-0000-0900-00008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78" authorId="1" shapeId="0" xr:uid="{00000000-0006-0000-0900-00008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9" authorId="0" shapeId="0" xr:uid="{00000000-0006-0000-0900-00008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80" authorId="0" shapeId="0" xr:uid="{00000000-0006-0000-0900-00008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81" authorId="1" shapeId="0" xr:uid="{00000000-0006-0000-0900-00008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81" authorId="2" shapeId="0" xr:uid="{00000000-0006-0000-0900-00009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G6" authorId="0" shapeId="0" xr:uid="{00000000-0006-0000-0A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A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A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0" authorId="0" shapeId="0" xr:uid="{00000000-0006-0000-0A00-00000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1" authorId="0" shapeId="0" xr:uid="{00000000-0006-0000-0A00-00000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" authorId="1" shapeId="0" xr:uid="{00000000-0006-0000-0A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A00-00000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A00-00000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A00-00000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A00-00000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 xr:uid="{00000000-0006-0000-0A00-00000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A00-00000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A00-00000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A00-00000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A00-00000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A00-00001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A00-00001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A00-00001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A00-00001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A00-00001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 xr:uid="{00000000-0006-0000-0A00-00001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A00-00001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A00-00001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A00-000018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A00-000019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A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A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A00-00001C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A00-00001D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A00-00001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 xr:uid="{00000000-0006-0000-0A00-00001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A00-00002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A00-00002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A00-00002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A00-00002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A00-00002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A00-00002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A00-00002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A00-00002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A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 xr:uid="{00000000-0006-0000-0A00-00002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A00-00002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A00-00002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A00-00002C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A00-00002D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A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A00-00002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A00-000030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A00-000031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A00-00003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 xr:uid="{00000000-0006-0000-0A00-00003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A00-00003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A00-00003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19" authorId="0" shapeId="0" xr:uid="{00000000-0006-0000-0A00-00003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3" authorId="1" shapeId="0" xr:uid="{00000000-0006-0000-0A00-00003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4" authorId="0" shapeId="0" xr:uid="{00000000-0006-0000-0A00-00003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5" authorId="0" shapeId="0" xr:uid="{00000000-0006-0000-0A00-00003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6" authorId="1" shapeId="0" xr:uid="{00000000-0006-0000-0A00-00003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6" authorId="2" shapeId="0" xr:uid="{00000000-0006-0000-0A00-00003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 xr:uid="{00000000-0006-0000-0A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 xr:uid="{00000000-0006-0000-0A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 xr:uid="{00000000-0006-0000-0A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0" authorId="0" shapeId="0" xr:uid="{00000000-0006-0000-0A00-00003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4" authorId="1" shapeId="0" xr:uid="{00000000-0006-0000-0A00-00004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5" authorId="0" shapeId="0" xr:uid="{00000000-0006-0000-0A00-00004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6" authorId="0" shapeId="0" xr:uid="{00000000-0006-0000-0A00-00004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7" authorId="1" shapeId="0" xr:uid="{00000000-0006-0000-0A00-00004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7" authorId="2" shapeId="0" xr:uid="{00000000-0006-0000-0A00-00004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 xr:uid="{00000000-0006-0000-0A00-00004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 xr:uid="{00000000-0006-0000-0A00-00004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 xr:uid="{00000000-0006-0000-0A00-00004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1" authorId="0" shapeId="0" xr:uid="{00000000-0006-0000-0A00-00004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5" authorId="1" shapeId="0" xr:uid="{00000000-0006-0000-0A00-00004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6" authorId="0" shapeId="0" xr:uid="{00000000-0006-0000-0A00-00004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7" authorId="0" shapeId="0" xr:uid="{00000000-0006-0000-0A00-00004B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68" authorId="1" shapeId="0" xr:uid="{00000000-0006-0000-0A00-00004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68" authorId="2" shapeId="0" xr:uid="{00000000-0006-0000-0A00-00004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 xr:uid="{00000000-0006-0000-0A00-00004E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 xr:uid="{00000000-0006-0000-0A00-00004F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 xr:uid="{00000000-0006-0000-0A00-000050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2" authorId="0" shapeId="0" xr:uid="{00000000-0006-0000-0A00-00005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1" shapeId="0" xr:uid="{00000000-0006-0000-0A00-00005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7" authorId="0" shapeId="0" xr:uid="{00000000-0006-0000-0A00-00005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0" shapeId="0" xr:uid="{00000000-0006-0000-0A00-00005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89" authorId="1" shapeId="0" xr:uid="{00000000-0006-0000-0A00-00005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89" authorId="2" shapeId="0" xr:uid="{00000000-0006-0000-0A00-00005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 xr:uid="{00000000-0006-0000-0A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 xr:uid="{00000000-0006-0000-0A00-00005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 xr:uid="{00000000-0006-0000-0A00-00005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3" authorId="0" shapeId="0" xr:uid="{00000000-0006-0000-0A00-00005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7" authorId="1" shapeId="0" xr:uid="{00000000-0006-0000-0A00-00005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8" authorId="0" shapeId="0" xr:uid="{00000000-0006-0000-0A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9" authorId="0" shapeId="0" xr:uid="{00000000-0006-0000-0A00-00005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0" authorId="1" shapeId="0" xr:uid="{00000000-0006-0000-0A00-00005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0" authorId="2" shapeId="0" xr:uid="{00000000-0006-0000-0A00-00005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 xr:uid="{00000000-0006-0000-0A00-000060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 xr:uid="{00000000-0006-0000-0A00-000061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A00-000062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4" authorId="0" shapeId="0" xr:uid="{00000000-0006-0000-0A00-00006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8" authorId="1" shapeId="0" xr:uid="{00000000-0006-0000-0A00-00006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29" authorId="0" shapeId="0" xr:uid="{00000000-0006-0000-0A00-00006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0" authorId="0" shapeId="0" xr:uid="{00000000-0006-0000-0A00-00006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1" authorId="1" shapeId="0" xr:uid="{00000000-0006-0000-0A00-00006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1" authorId="2" shapeId="0" xr:uid="{00000000-0006-0000-0A00-00006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 xr:uid="{00000000-0006-0000-0A00-00006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 xr:uid="{00000000-0006-0000-0A00-00006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 xr:uid="{00000000-0006-0000-0A00-00006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5" authorId="0" shapeId="0" xr:uid="{00000000-0006-0000-0A00-00006C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9" authorId="1" shapeId="0" xr:uid="{00000000-0006-0000-0A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0" authorId="0" shapeId="0" xr:uid="{00000000-0006-0000-0A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1" authorId="0" shapeId="0" xr:uid="{00000000-0006-0000-0A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2" authorId="1" shapeId="0" xr:uid="{00000000-0006-0000-0A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2" authorId="2" shapeId="0" xr:uid="{00000000-0006-0000-0A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 xr:uid="{00000000-0006-0000-0A00-00007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 xr:uid="{00000000-0006-0000-0A00-00007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 xr:uid="{00000000-0006-0000-0A00-00007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69" authorId="1" shapeId="0" xr:uid="{00000000-0006-0000-0A00-00007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0" authorId="0" shapeId="0" xr:uid="{00000000-0006-0000-0A00-00007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1" authorId="0" shapeId="0" xr:uid="{00000000-0006-0000-0A00-000077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72" authorId="1" shapeId="0" xr:uid="{00000000-0006-0000-0A00-000078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72" authorId="2" shapeId="0" xr:uid="{00000000-0006-0000-0A00-00007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tama2</author>
  </authors>
  <commentList>
    <comment ref="G6" authorId="0" shapeId="0" xr:uid="{00000000-0006-0000-0B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B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B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3" authorId="0" shapeId="0" xr:uid="{00000000-0006-0000-0B00-000004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14" authorId="0" shapeId="0" xr:uid="{00000000-0006-0000-0B00-000005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15" authorId="1" shapeId="0" xr:uid="{00000000-0006-0000-0B00-00000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 xr:uid="{00000000-0006-0000-0B00-00000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 xr:uid="{00000000-0006-0000-0B00-00000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 xr:uid="{00000000-0006-0000-0B00-00000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3" authorId="0" shapeId="0" xr:uid="{00000000-0006-0000-0B00-00000A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34" authorId="0" shapeId="0" xr:uid="{00000000-0006-0000-0B00-00000B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35" authorId="1" shapeId="0" xr:uid="{00000000-0006-0000-0B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 xr:uid="{00000000-0006-0000-0B00-00000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 xr:uid="{00000000-0006-0000-0B00-00000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 xr:uid="{00000000-0006-0000-0B00-00000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3" authorId="0" shapeId="0" xr:uid="{00000000-0006-0000-0B00-000010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54" authorId="0" shapeId="0" xr:uid="{00000000-0006-0000-0B00-000011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55" authorId="1" shapeId="0" xr:uid="{00000000-0006-0000-0B00-00001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 xr:uid="{00000000-0006-0000-0B00-00001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 xr:uid="{00000000-0006-0000-0B00-000014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67" authorId="0" shapeId="0" xr:uid="{00000000-0006-0000-0B00-00001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 xr:uid="{00000000-0006-0000-0B00-00001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3" authorId="0" shapeId="0" xr:uid="{00000000-0006-0000-0B00-000017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74" authorId="0" shapeId="0" xr:uid="{00000000-0006-0000-0B00-000018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75" authorId="1" shapeId="0" xr:uid="{00000000-0006-0000-0B00-00001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 xr:uid="{00000000-0006-0000-0B00-00001A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 xr:uid="{00000000-0006-0000-0B00-00001B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87" authorId="0" shapeId="0" xr:uid="{00000000-0006-0000-0B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 xr:uid="{00000000-0006-0000-0B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3" authorId="0" shapeId="0" xr:uid="{00000000-0006-0000-0B00-00001E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94" authorId="0" shapeId="0" xr:uid="{00000000-0006-0000-0B00-00001F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95" authorId="1" shapeId="0" xr:uid="{00000000-0006-0000-0B00-00002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 xr:uid="{00000000-0006-0000-0B00-000021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07" authorId="0" shapeId="0" xr:uid="{00000000-0006-0000-0B00-00002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 xr:uid="{00000000-0006-0000-0B00-00002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16" authorId="1" shapeId="0" xr:uid="{00000000-0006-0000-0B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 xr:uid="{00000000-0006-0000-0B00-000025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28" authorId="0" shapeId="0" xr:uid="{00000000-0006-0000-0B00-000026000000}">
      <text>
        <r>
          <rPr>
            <sz val="11"/>
            <rFont val="돋움"/>
            <family val="3"/>
            <charset val="129"/>
          </rPr>
          <t>신한은행 인터넷 예금 가입(신한 S드림 정기예금(온라인특별금리-2), 금리: 2.03%): 계동지점 방문</t>
        </r>
      </text>
    </comment>
    <comment ref="A129" authorId="0" shapeId="0" xr:uid="{00000000-0006-0000-0B00-00002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37" authorId="1" shapeId="0" xr:uid="{00000000-0006-0000-0B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 xr:uid="{00000000-0006-0000-0B00-00002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 xr:uid="{00000000-0006-0000-0B00-00002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 xr:uid="{00000000-0006-0000-0B00-00002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 xr:uid="{00000000-0006-0000-0B00-00002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 xr:uid="{00000000-0006-0000-0B00-00002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 xr:uid="{00000000-0006-0000-0B00-00002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69" authorId="0" shapeId="0" xr:uid="{00000000-0006-0000-0C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3" authorId="0" shapeId="0" xr:uid="{00000000-0006-0000-0D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 xr:uid="{00000000-0006-0000-0D00-00000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<sst xmlns="http://schemas.openxmlformats.org/spreadsheetml/2006/main" count="7622" uniqueCount="848">
  <si>
    <t>TAMA 자산(2023)</t>
  </si>
  <si>
    <t>2023.08 자산</t>
  </si>
  <si>
    <t>2023.08.31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</si>
  <si>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</si>
  <si>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</si>
  <si>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</si>
  <si>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</si>
  <si>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</si>
  <si>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</si>
  <si>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</si>
  <si>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</si>
  <si>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</si>
  <si>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은행([06] - [05])</t>
  </si>
  <si>
    <t>102,076,660</t>
  </si>
  <si>
    <t>신한은행</t>
  </si>
  <si>
    <t>8,714,520</t>
  </si>
  <si>
    <t>91. 월 고정 지출</t>
  </si>
  <si>
    <t>1,766,187</t>
  </si>
  <si>
    <t>77. 주식 투자</t>
  </si>
  <si>
    <t>73,235,700</t>
  </si>
  <si>
    <t>113,971,000</t>
  </si>
  <si>
    <t>세이프박스((카카오 뱅크))</t>
  </si>
  <si>
    <t>26,039,654</t>
  </si>
  <si>
    <t>70. [수협B] Sh 쑥쑥크는 아이적금(수종)</t>
  </si>
  <si>
    <t>2,900,000</t>
  </si>
  <si>
    <t>신협 예금</t>
  </si>
  <si>
    <t>42,000,000</t>
  </si>
  <si>
    <t>91. 퇴직 연금(개인형 IPR)</t>
  </si>
  <si>
    <t>17,663,214</t>
  </si>
  <si>
    <t>16,000,000</t>
  </si>
  <si>
    <t>100,000</t>
  </si>
  <si>
    <t>OK 저축 은행 예금</t>
  </si>
  <si>
    <t>30,000,000</t>
  </si>
  <si>
    <t>1. 총 예적금</t>
  </si>
  <si>
    <t>195,875,574</t>
  </si>
  <si>
    <t>[06] 은행 예. 적금 총합</t>
  </si>
  <si>
    <t>106,754,174</t>
  </si>
  <si>
    <t>21. (무) 굿앤굿어린이CI보험(Hi1304)(현대해상, 진수종)</t>
  </si>
  <si>
    <t>52,000</t>
  </si>
  <si>
    <t>22. (무) 한아름행복플러스종합보험1404(한화손해보험, 잔태만)</t>
  </si>
  <si>
    <t>66,880</t>
  </si>
  <si>
    <t>전원 대비 증감</t>
  </si>
  <si>
    <t>2. 총 보험금</t>
  </si>
  <si>
    <t>118,880</t>
  </si>
  <si>
    <t>총 합계</t>
  </si>
  <si>
    <t>13,054,714</t>
  </si>
  <si>
    <t>지출(A) 총합</t>
  </si>
  <si>
    <t>23. 부동산(현아트빌 404호)</t>
  </si>
  <si>
    <t>280,000,000</t>
  </si>
  <si>
    <t>90. 총 합계</t>
  </si>
  <si>
    <t>475,994,454</t>
  </si>
  <si>
    <t>91. 가용 자산</t>
  </si>
  <si>
    <t>수입(B) 총합</t>
  </si>
  <si>
    <t>0</t>
  </si>
  <si>
    <t>여름 휴가</t>
  </si>
  <si>
    <t>총 합계([B] - [A])</t>
  </si>
  <si>
    <t>2023.07 자산</t>
  </si>
  <si>
    <t>2023.07.31</t>
  </si>
  <si>
    <t>토스뱅크</t>
  </si>
  <si>
    <t>세이프박스(카카오 뱅크)</t>
  </si>
  <si>
    <t/>
  </si>
  <si>
    <t>3. 부동산(현아트빌 404호)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</si>
  <si>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</si>
  <si>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</si>
  <si>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</si>
  <si>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</si>
  <si>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</si>
  <si>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</si>
  <si>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</si>
  <si>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</si>
  <si>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</si>
  <si>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</si>
  <si>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</si>
  <si>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</si>
  <si>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</si>
  <si>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</si>
  <si>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>결산 - 3월 한달 자체 휴가(금여 없음)</t>
  </si>
  <si>
    <t>2023.02 자산</t>
  </si>
  <si>
    <t>2023.02.28</t>
  </si>
  <si>
    <t xml:space="preserve">결산 - </t>
  </si>
  <si>
    <t>2023.01 자산</t>
  </si>
  <si>
    <t>2023.01.31</t>
  </si>
  <si>
    <t xml:space="preserve"> 2021.12 자산</t>
  </si>
  <si>
    <t>2021.12.31</t>
  </si>
  <si>
    <t>74. [우리B] 주택청약종합저축(태만)</t>
  </si>
  <si>
    <t xml:space="preserve"> - </t>
  </si>
  <si>
    <t>결산 - 2022.12.29(목)" 빌라(현아트빌 404호) 경매로 낙찰 받아서 구입함</t>
  </si>
  <si>
    <t>급여(2023)</t>
  </si>
  <si>
    <t>사업 소득 원친 징수 업체(2023)</t>
  </si>
  <si>
    <t>수령일자</t>
  </si>
  <si>
    <t>계약 금액</t>
  </si>
  <si>
    <t>일당</t>
  </si>
  <si>
    <t>일수</t>
  </si>
  <si>
    <t>원천징수(3.3%)</t>
  </si>
  <si>
    <t xml:space="preserve"> 지급액</t>
  </si>
  <si>
    <t>고용보험료</t>
  </si>
  <si>
    <t>산재보험료</t>
  </si>
  <si>
    <t>실수령액</t>
  </si>
  <si>
    <t>회사</t>
  </si>
  <si>
    <t>기타</t>
  </si>
  <si>
    <t>2023.01.10</t>
  </si>
  <si>
    <t>12월 급여(12.01 ~ 12.31)</t>
  </si>
  <si>
    <t>(주)예술과 기술</t>
  </si>
  <si>
    <t>효성 PMS Prj</t>
  </si>
  <si>
    <t>업체명</t>
  </si>
  <si>
    <t>지급 총액</t>
  </si>
  <si>
    <t>2023.02.10</t>
  </si>
  <si>
    <t>01월 급여(01.01 ~ 01.31)</t>
  </si>
  <si>
    <t>2023.03.10</t>
  </si>
  <si>
    <t>02월 급여(02.01 ~ 02.28)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</si>
  <si>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</si>
  <si>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</si>
  <si>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</si>
  <si>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</si>
  <si>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</si>
  <si>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</si>
  <si>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</si>
  <si>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합계</t>
  </si>
  <si>
    <t>2023.08.10</t>
  </si>
  <si>
    <t>07월 급여(05.01 ~ 05.31)</t>
  </si>
  <si>
    <t>급여(2022)</t>
  </si>
  <si>
    <t>사업 소득 원친 징수 업체(2022)</t>
  </si>
  <si>
    <t>2022.01.10</t>
  </si>
  <si>
    <t>(주)와이즈 인포텍</t>
  </si>
  <si>
    <t>LG U+ Prj(11,415원 적게 받음)</t>
  </si>
  <si>
    <t xml:space="preserve">아데나 소프트(주) </t>
  </si>
  <si>
    <t>2022.02.18</t>
  </si>
  <si>
    <t>01월 급여(01.10 ~ 01.31)</t>
  </si>
  <si>
    <t>DB손보 TM 모바일 전자 청약 시스템 Prj</t>
  </si>
  <si>
    <t>(주)제이앤에스팩토리</t>
  </si>
  <si>
    <t>2022.03.18</t>
  </si>
  <si>
    <t>(주)에스피에스엔터프라이즈</t>
  </si>
  <si>
    <t>2022.04.20</t>
  </si>
  <si>
    <t>03월 급여(03.02 ~ 03.31)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</si>
  <si>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</si>
  <si>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</si>
  <si>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</si>
  <si>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</si>
  <si>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</si>
  <si>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</si>
  <si>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</si>
  <si>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2022.08.31</t>
  </si>
  <si>
    <t>07월 급여(07.01 ~ 07.31)</t>
  </si>
  <si>
    <t>(주)에스피에스 엔터프라이즈</t>
  </si>
  <si>
    <t>KB카드 Prj</t>
  </si>
  <si>
    <t>2022.09.30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</si>
  <si>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</si>
  <si>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</si>
  <si>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</si>
  <si>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</si>
  <si>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</si>
  <si>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</si>
  <si>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11월 급여(11.01 ~ 11.30)</t>
  </si>
  <si>
    <t>급여(2021)</t>
  </si>
  <si>
    <t>20121.01.24</t>
  </si>
  <si>
    <t>일자</t>
  </si>
  <si>
    <t>지급액계</t>
  </si>
  <si>
    <t>4대 보험(공제내역)</t>
  </si>
  <si>
    <t>세금</t>
  </si>
  <si>
    <t>공제액계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</si>
  <si>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</si>
  <si>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</si>
  <si>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</si>
  <si>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</si>
  <si>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</si>
  <si>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</si>
  <si>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</si>
  <si>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</si>
  <si>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</si>
  <si>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</si>
  <si>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</si>
  <si>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</si>
  <si>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</si>
  <si>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</si>
  <si>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</si>
  <si>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</si>
  <si>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</si>
  <si>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</si>
  <si>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</si>
  <si>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</si>
  <si>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</si>
  <si>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</si>
  <si>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</si>
  <si>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</si>
  <si>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</si>
  <si>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</si>
  <si>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</si>
  <si>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</si>
  <si>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</si>
  <si>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</si>
  <si>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</si>
  <si>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2021.08.31</t>
  </si>
  <si>
    <t>2021.09.30</t>
  </si>
  <si>
    <t>08월 급여(08.01 ~ 08.31)</t>
  </si>
  <si>
    <t>2021.11.01</t>
  </si>
  <si>
    <t>09월 급여(09.01 ~ 09.30)</t>
  </si>
  <si>
    <t>2021.11.30</t>
  </si>
  <si>
    <t>2021.12.10</t>
  </si>
  <si>
    <t>2021년 총급여</t>
  </si>
  <si>
    <t>2021년 총 실수령액</t>
  </si>
  <si>
    <t>급여(2020)</t>
  </si>
  <si>
    <t>2020.01.24</t>
  </si>
  <si>
    <t>2020.01.25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</si>
  <si>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</si>
  <si>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</si>
  <si>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</si>
  <si>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</si>
  <si>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</si>
  <si>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</si>
  <si>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</si>
  <si>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</si>
  <si>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</si>
  <si>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</si>
  <si>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</si>
  <si>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</si>
  <si>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</si>
  <si>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</si>
  <si>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</si>
  <si>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</si>
  <si>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</si>
  <si>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</si>
  <si>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</si>
  <si>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</si>
  <si>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</si>
  <si>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</si>
  <si>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</si>
  <si>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</si>
  <si>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</si>
  <si>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</si>
  <si>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</si>
  <si>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</si>
  <si>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</si>
  <si>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2019.01.24</t>
  </si>
  <si>
    <t>2019.01.25</t>
  </si>
  <si>
    <t>2019.02.25</t>
  </si>
  <si>
    <t>2019.03.25</t>
  </si>
  <si>
    <t>연말 정산 641,740원 납부, 지방 출장비: 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</si>
  <si>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</si>
  <si>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</si>
  <si>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</si>
  <si>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</si>
  <si>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</si>
  <si>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</si>
  <si>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</si>
  <si>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</si>
  <si>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</si>
  <si>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</si>
  <si>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</si>
  <si>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</si>
  <si>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</si>
  <si>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</si>
  <si>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</si>
  <si>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</si>
  <si>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</si>
  <si>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2018.03.06</t>
  </si>
  <si>
    <t>2018.01.25</t>
  </si>
  <si>
    <t>2018년 귀속 연말 정산 수령액(2019년 3월에 납부함)</t>
  </si>
  <si>
    <t>2018.02.25</t>
  </si>
  <si>
    <t>2018.02.23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</si>
  <si>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</si>
  <si>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</si>
  <si>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</si>
  <si>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</si>
  <si>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</si>
  <si>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</si>
  <si>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</si>
  <si>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</si>
  <si>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</si>
  <si>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</si>
  <si>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</si>
  <si>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</si>
  <si>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2017.03.06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</si>
  <si>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</si>
  <si>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</si>
  <si>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</si>
  <si>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</si>
  <si>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</si>
  <si>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</si>
  <si>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</si>
  <si>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</si>
  <si>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</si>
  <si>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</si>
  <si>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</si>
  <si>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</si>
  <si>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</si>
  <si>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</si>
  <si>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2016.02.01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</si>
  <si>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</si>
  <si>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</si>
  <si>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</si>
  <si>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</si>
  <si>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</si>
  <si>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</si>
  <si>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</si>
  <si>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</si>
  <si>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</si>
  <si>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</si>
  <si>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</si>
  <si>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</si>
  <si>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</si>
  <si>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</si>
  <si>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</si>
  <si>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</si>
  <si>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</si>
  <si>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</si>
  <si>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</si>
  <si>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</si>
  <si>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</si>
  <si>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</si>
  <si>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</si>
  <si>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</si>
  <si>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</si>
  <si>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</si>
  <si>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</si>
  <si>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</si>
  <si>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</si>
  <si>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</si>
  <si>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</si>
  <si>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</si>
  <si>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</si>
  <si>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</si>
  <si>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</si>
  <si>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</si>
  <si>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</si>
  <si>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</si>
  <si>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</si>
  <si>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</si>
  <si>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</si>
  <si>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</si>
  <si>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</si>
  <si>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</si>
  <si>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</si>
  <si>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</si>
  <si>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월 평균 일당</t>
  </si>
  <si>
    <t>근무일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</si>
  <si>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</si>
  <si>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</si>
  <si>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</si>
  <si>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</si>
  <si>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</si>
  <si>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</si>
  <si>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</si>
  <si>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</si>
  <si>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</si>
  <si>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</si>
  <si>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</si>
  <si>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</si>
  <si>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</si>
  <si>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</si>
  <si>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실 수령액(월)</t>
  </si>
  <si>
    <t>주식 내역</t>
  </si>
  <si>
    <t>2020.03.17</t>
  </si>
  <si>
    <t>주식 평가 금액</t>
  </si>
  <si>
    <t>총 매입 금액</t>
  </si>
  <si>
    <t>가정산 예수금</t>
  </si>
  <si>
    <t>보유예탁자산 증감</t>
  </si>
  <si>
    <t>평가 손익 합계</t>
  </si>
  <si>
    <t>총평가 손익률</t>
  </si>
  <si>
    <t>전체 주식</t>
  </si>
  <si>
    <t>주식코드</t>
  </si>
  <si>
    <t>주식명</t>
  </si>
  <si>
    <t>매입수량</t>
  </si>
  <si>
    <t>매입단가</t>
  </si>
  <si>
    <t>매입금액</t>
  </si>
  <si>
    <t>현재가</t>
  </si>
  <si>
    <t>평가금액</t>
  </si>
  <si>
    <t>평가손익</t>
  </si>
  <si>
    <t>손익률(%)</t>
  </si>
  <si>
    <t>비고</t>
  </si>
  <si>
    <t>목표가</t>
  </si>
  <si>
    <t>손절가</t>
  </si>
  <si>
    <t>068270</t>
  </si>
  <si>
    <t>셀트리온</t>
  </si>
  <si>
    <t>005380</t>
  </si>
  <si>
    <t>현대차</t>
  </si>
  <si>
    <t>096770</t>
  </si>
  <si>
    <t>SK이노베이션</t>
  </si>
  <si>
    <t xml:space="preserve"> 합계</t>
  </si>
  <si>
    <t>2022.12,31</t>
  </si>
  <si>
    <t>2022.11.30</t>
  </si>
  <si>
    <t>2022.07.31</t>
  </si>
  <si>
    <t>2022.06.30</t>
  </si>
  <si>
    <t>2022.05.31</t>
  </si>
  <si>
    <t>2022.04.30</t>
  </si>
  <si>
    <t>2022.03.31</t>
  </si>
  <si>
    <t>2022.02,28</t>
  </si>
  <si>
    <t>2022.01.31</t>
  </si>
  <si>
    <t>총투자 금액</t>
  </si>
  <si>
    <t>총투자 금액R</t>
  </si>
  <si>
    <t>2021.07.31</t>
  </si>
  <si>
    <t>2021.06.,30</t>
  </si>
  <si>
    <t>2021.05.31</t>
  </si>
  <si>
    <t>2021.04.30</t>
  </si>
  <si>
    <t>2021.04.28</t>
  </si>
  <si>
    <t>보유예탁 자산 증감</t>
  </si>
  <si>
    <t>당일 주식</t>
  </si>
  <si>
    <t>2021.04.27</t>
  </si>
  <si>
    <t>2021.03.31</t>
  </si>
  <si>
    <t>2021.03.20</t>
  </si>
  <si>
    <t>2021.03.18</t>
  </si>
  <si>
    <t>2021.03.17</t>
  </si>
  <si>
    <t>2021.03.11</t>
  </si>
  <si>
    <t>날짜</t>
  </si>
  <si>
    <t>2023.08.02</t>
  </si>
  <si>
    <t>2023.08.01</t>
  </si>
  <si>
    <t>2023.09.01</t>
  </si>
  <si>
    <t>TAMA 자산(2022)</t>
  </si>
  <si>
    <t>2022.12 자산</t>
  </si>
  <si>
    <t>2022.12.31</t>
  </si>
  <si>
    <t>2022년 결산</t>
  </si>
  <si>
    <t>SC은행 자산 상태</t>
  </si>
  <si>
    <t>세이프박스(카카오뱅크)</t>
  </si>
  <si>
    <t>99. 국민 연금</t>
  </si>
  <si>
    <t>2022.11 자산</t>
  </si>
  <si>
    <t>3. 전세금</t>
  </si>
  <si>
    <t>2022.10 자산</t>
  </si>
  <si>
    <t>2022.10.31</t>
  </si>
  <si>
    <t>2022.09 자산</t>
  </si>
  <si>
    <t>15,954,97</t>
  </si>
  <si>
    <t>2022.08 자산</t>
  </si>
  <si>
    <t>2022.07 자산</t>
  </si>
  <si>
    <t>2022.06 자산</t>
  </si>
  <si>
    <t>결산 -  
1. 퇴직연금 IRP 투자[2022.06.14(화)] 
  가. 총: 8,889,680원 미래에셋 증권(m.ALL) 앱으로 투자
2. 2021년 귀속 종합소득세 환급금(관악세무서) 수령
 1) 수령액: 1,854,000원</t>
  </si>
  <si>
    <t>2022.05 자산</t>
  </si>
  <si>
    <t>2022.04 자산</t>
  </si>
  <si>
    <t>금리</t>
  </si>
  <si>
    <t>이자(연)</t>
  </si>
  <si>
    <t>이자(월)</t>
  </si>
  <si>
    <t>2022.03 자산</t>
  </si>
  <si>
    <t>2022.02 자산</t>
  </si>
  <si>
    <t>2022.02.28</t>
  </si>
  <si>
    <t>2022.01 자산</t>
  </si>
  <si>
    <t>2021.12 자산</t>
  </si>
  <si>
    <t>01. 신한은행([06] - [05])</t>
  </si>
  <si>
    <t>IRP 투자</t>
  </si>
  <si>
    <t>2022.06.14(화)</t>
  </si>
  <si>
    <t xml:space="preserve"> 평가 금액</t>
  </si>
  <si>
    <t>No.</t>
  </si>
  <si>
    <t>KODEX TRF3070</t>
  </si>
  <si>
    <t>TIGER 미국S&amp;P500</t>
  </si>
  <si>
    <t>TIGER 미국 나스닥100</t>
  </si>
  <si>
    <t>SK 리츠</t>
  </si>
  <si>
    <t>1.  안전자산</t>
  </si>
  <si>
    <t>2. 위험 자산</t>
  </si>
  <si>
    <t>2022.06.14</t>
  </si>
  <si>
    <t>2022.06.13</t>
  </si>
  <si>
    <t>2022.06.08</t>
  </si>
  <si>
    <t>TAMA 자산(2021)</t>
  </si>
  <si>
    <t>2021.11 자산</t>
  </si>
  <si>
    <t>2021.10 자산</t>
  </si>
  <si>
    <t>2021.10.31</t>
  </si>
  <si>
    <t>2021.09 자산</t>
  </si>
  <si>
    <t>삼성전자 SMART M7</t>
  </si>
  <si>
    <t>71. [수협B] Sh보고싶다! 명태야 적금2(수종)</t>
  </si>
  <si>
    <t>결산 - 추석, 9월 230일(목) 국민연금 추가납(7,695,900원)</t>
  </si>
  <si>
    <t>2021.08 자산</t>
  </si>
  <si>
    <t>결산 - 8월 25일(수) 국민연금 추가납(24,898,500원)</t>
  </si>
  <si>
    <t>2021.07 자산</t>
  </si>
  <si>
    <t>2021.06 자산</t>
  </si>
  <si>
    <t>결산 - 농협 PFM 고도화 Prj 첫 급여 수령(11:30, 실수령액: 7,059,100원), 조립 PC 구입(200만원 상당)</t>
  </si>
  <si>
    <t>2021.05 자산</t>
  </si>
  <si>
    <t>결산 - ㈜지아데이타 퇴직금 수령(21,242,115원) ==&gt; 7월달에 국민연금 추가납입할 예정</t>
  </si>
  <si>
    <t>2021.04 자산</t>
  </si>
  <si>
    <t>2021.03 자산</t>
  </si>
  <si>
    <t>90. (무) 드림링크 변액유니버셜보험 II(매형, 진태만)</t>
  </si>
  <si>
    <t>제목</t>
  </si>
  <si>
    <t>총납입 보험료</t>
  </si>
  <si>
    <t>기인출액</t>
  </si>
  <si>
    <t xml:space="preserve">73. [더케이저축은행] e-정기예금(복리) </t>
  </si>
  <si>
    <t>해지 처리</t>
  </si>
  <si>
    <t>74. OSB 저축은행 예금</t>
  </si>
  <si>
    <t>91. (무) 프리미어 변액유니버셜보험 Ⅲ(저축형)</t>
  </si>
  <si>
    <t>90. (무) 드림링크 변액유니버셜보험 II(종신보험, 매형, 진태만)</t>
  </si>
  <si>
    <t>01. 급여</t>
  </si>
  <si>
    <t>공제금액</t>
  </si>
  <si>
    <t>결산 - 연말 정산 648,750원 납부, 수종 양육비로 어머니한테 백 만원 송금(다음달 부터 50만원으로 줄일 것), 맹장 수술비(카드) 정산</t>
  </si>
  <si>
    <t>2021.02 자산</t>
  </si>
  <si>
    <t>2021.02.28</t>
  </si>
  <si>
    <t>신한은행(예금)</t>
  </si>
  <si>
    <t>신한은행_02(적금)</t>
  </si>
  <si>
    <t>2021.01 자산</t>
  </si>
  <si>
    <t>2021.01.31</t>
  </si>
  <si>
    <t>2020.12 자산</t>
  </si>
  <si>
    <t>2020.12.31</t>
  </si>
  <si>
    <t>72. [카카오뱅크] 자유 적금</t>
  </si>
  <si>
    <t>11. 무배당 PCA 드림링크 변액유니버셜보험 II(매형, 진태만)</t>
  </si>
  <si>
    <t>21. 무배당 한아름행복플러스종합보험1404(한화손해보험, 잔태만)</t>
  </si>
  <si>
    <t>22. 무배당 굿앤굿어린이CI보험(Hi1304)(현대해상, 진수종)</t>
  </si>
  <si>
    <t>23. 무배당플러스유니버설CI보험(한화생명, 루옌)</t>
  </si>
  <si>
    <t>가용 자산</t>
  </si>
  <si>
    <t>90. PCA 프리미어 변액유니버셜보험 Ⅲ(저축형)</t>
  </si>
  <si>
    <t>2021.07.01(목)</t>
  </si>
  <si>
    <t>TAMA 고정 지출 내역(2022)</t>
  </si>
  <si>
    <t>NO.</t>
  </si>
  <si>
    <t>출금은행</t>
  </si>
  <si>
    <t xml:space="preserve"> 금액</t>
  </si>
  <si>
    <t>저축</t>
  </si>
  <si>
    <t>보험</t>
  </si>
  <si>
    <t xml:space="preserve">  내역</t>
  </si>
  <si>
    <t>KB국민카드</t>
  </si>
  <si>
    <t>신한은행에서 자동이체 설정함 ==&gt; KB국민카드 자동이체로 변경[2023.02.01(수)]</t>
  </si>
  <si>
    <t xml:space="preserve">국민건강 보험 </t>
  </si>
  <si>
    <t>도시가스</t>
  </si>
  <si>
    <t>신한은행에서 자동이체 설정함</t>
  </si>
  <si>
    <t>현대카드</t>
  </si>
  <si>
    <t>KT 인터넷 사용료(현아트빌 404호)</t>
  </si>
  <si>
    <t>현대카드에서 자동이체 설정함</t>
  </si>
  <si>
    <t>한화 손해보험 실손 보험료</t>
  </si>
  <si>
    <t>수종 휴대폰 요금(LG U+)</t>
  </si>
  <si>
    <t>수종 용돈</t>
  </si>
  <si>
    <t>신한은행에서 자동이체 설정함(수종 국민은행 통장으로 송금됨)</t>
  </si>
  <si>
    <t xml:space="preserve">부모님 생활비 </t>
  </si>
  <si>
    <t>신한은행에서 자동이체 설정함 ==&gt; 큰누나 MG새마을금고 통장으로 자동 입금할 것</t>
  </si>
  <si>
    <t>21. 무배당 굿앤굿어린이CI보험(Hi1304)(현대해상, 진수종)</t>
  </si>
  <si>
    <t>신한은행에서 자동이체 설정함 ==&gt; 대규한테 요청(의료 실비보험)</t>
  </si>
  <si>
    <t xml:space="preserve">현아트빌(빌라) 관리비 </t>
  </si>
  <si>
    <t>전기 요금</t>
  </si>
  <si>
    <t>핸드폰 비용(LG U+ 알뜰폰)</t>
  </si>
  <si>
    <t>신용카드 결제(현대카드: 월 고정 지출)</t>
  </si>
  <si>
    <t>나눔 계비</t>
  </si>
  <si>
    <t>총지출(A)</t>
  </si>
  <si>
    <t>월급여</t>
  </si>
  <si>
    <t>총수익(B)</t>
  </si>
  <si>
    <t>2017.01.19(목)</t>
  </si>
  <si>
    <t>TAMA 고정 지출 내역(2021)</t>
  </si>
  <si>
    <t>국민연금 보험 보험료</t>
  </si>
  <si>
    <t>국민건강 보험 보험료</t>
  </si>
  <si>
    <t>휴대폰 요금(LG U+ 할뜰폰)</t>
  </si>
  <si>
    <t xml:space="preserve">현대카드 자동이체 설정함 </t>
  </si>
  <si>
    <t>수종 양육비</t>
  </si>
  <si>
    <t>신한은행에서 자동이체 설정함(어머니 국민은행 통장으로 송금됨)</t>
  </si>
  <si>
    <t>LG U+  통신료(인터넷, TV)</t>
  </si>
  <si>
    <t>신한은행에서 자동이체 설정함 ==&gt; 큰누나 MG새마을금고 통장으로 수동 입금할 것</t>
  </si>
  <si>
    <t>Sh 쑥쑥크는 아이적금[1410-0874-5755]</t>
  </si>
  <si>
    <t>28일 신한은행에서 수협은행(진태만) 통장[0010-3072-0898]으로 타행이체 ==&gt;1일 이체 수협은행(진태만) 통장에서 이체</t>
  </si>
  <si>
    <t>Sh보고싶다! 명태야 적금2[1410-0874-8568]</t>
  </si>
  <si>
    <t>Sh보고싶다! 명태야 적금2 ==&gt;신한은행에서 해당 적금 통장[1410-0874-8568]으로 자동이체</t>
  </si>
  <si>
    <t>22. 무배당 한아름행복플러스종합보험1404(한화손해보험, 잔태만)</t>
  </si>
  <si>
    <t>휴대폰 요금(KT)</t>
  </si>
  <si>
    <t>롯데카드 자동이체 설정함</t>
  </si>
  <si>
    <t>SK통신료(인터넷, TV)</t>
  </si>
  <si>
    <t>신한은행에서 자동이체 설정함 ==&gt; 매형한테 가입(30만원, 납입 중지)</t>
  </si>
  <si>
    <t xml:space="preserve">우리카드 </t>
  </si>
  <si>
    <t>APT 관리비(대림문영APT)</t>
  </si>
  <si>
    <t>우리카드 자동이체 설정함(2016.08)</t>
  </si>
  <si>
    <t>서울도시가스 KB국민카드에서 자동이체됨 ==&gt; 2015년 2월 5일 자동이체 재설정</t>
  </si>
  <si>
    <t>2016.03.15(화)</t>
  </si>
  <si>
    <t>TAMA 고정 지출 내역(2017)</t>
  </si>
  <si>
    <t>1일 카카오 페이에서 수동으로 송금할 것</t>
  </si>
  <si>
    <t>21. 무배당 한아름행복플러스종합보험1404(한화손해보험)(진태만)</t>
  </si>
  <si>
    <t>우리카드 자동이체 설정함</t>
  </si>
  <si>
    <t>[기업B] 신서민섬김 적금(루옌): 해지</t>
  </si>
  <si>
    <t>신한은행에서 자동이체 설정함(2015.11.20 ~ 2017.11.20)</t>
  </si>
  <si>
    <t>KB국민행복 적금: 루옌): 해지</t>
  </si>
  <si>
    <t>신한은행에서 자동이체 설정함(2016.05.26 ~ 2017.05.25)</t>
  </si>
  <si>
    <t>루옌 휴대폰 요금(SK): 해지</t>
  </si>
  <si>
    <t>[신한B] 신한 새희망 적금(루옌)</t>
  </si>
  <si>
    <t>신한은행에서 자동이체 설정함(2015.05.08 ~2018.05.08)</t>
  </si>
  <si>
    <t>눈높이 한글: 해지</t>
  </si>
  <si>
    <t>신한은행에서 자동이체 설정함(2016.03.25 ~ )</t>
  </si>
  <si>
    <t>신한은행에서 자동이체 설정함 ==&gt; 자동이체 취소(2019.02.09) ==&gt; 큰누나 MG새마을금고 통장으로 수동 입금할 것</t>
  </si>
  <si>
    <t>13. PCA 스타트 어린이 변액유니버셜보험 II(진수종)</t>
  </si>
  <si>
    <t>11. 무배당 PCA 드림링크 변액유니버셜보험 II[02]</t>
  </si>
  <si>
    <t>신한은행에서 자동이체 설정함 ==&gt; 매형한테 가입</t>
  </si>
  <si>
    <t>12. MET 무배당 마스터플랜 변액유니버셜종신보험(METLIFE)</t>
  </si>
  <si>
    <t>눈높이 한글(수종)</t>
  </si>
  <si>
    <t>도시가스(새문B)</t>
  </si>
  <si>
    <t>부인 생활비(루옌)</t>
  </si>
  <si>
    <t>매월 수동 이체</t>
  </si>
  <si>
    <t>카카오 뱅크 자유 적금</t>
  </si>
  <si>
    <t>신한은행에서 해당 적금 통장[3355-05-5779104]으로 자동이체</t>
  </si>
  <si>
    <t>수종 태권도 관비</t>
  </si>
  <si>
    <t>TAMA 고정 지출 내역(2016)</t>
  </si>
  <si>
    <t>KB국민행복 적금: 루옌</t>
  </si>
  <si>
    <t>신한은행에서 자동이체 설정함(2016.03.15 ~2016.04.20)</t>
  </si>
  <si>
    <t>[기업B] 신서민섬김 적금(루옌)</t>
  </si>
  <si>
    <t>신한은행에서 자동이체 설정함(2016.03.20 ~2017.10.20)</t>
  </si>
  <si>
    <t>SC은행</t>
  </si>
  <si>
    <t>SC은행에 자동이체 설정함</t>
  </si>
  <si>
    <t>KT통신료(인터넷, TV)</t>
  </si>
  <si>
    <t>서울도시가스 KB국민카드에서 자동이체됨  ==&gt; 2016년 3월 해지(자동이체 해지 요청)</t>
  </si>
  <si>
    <t>신한은행에서 자동이체 설정함(2015.06.25 ~2018.05.08)</t>
  </si>
  <si>
    <t>눈높이 한글</t>
  </si>
  <si>
    <t>11. 무배당 PCA드림링크 변액유니버셜보험 II</t>
  </si>
  <si>
    <t>12. MET 무배당 마스터플랜 변액유니버셜종신보험</t>
  </si>
  <si>
    <t>21. 무배당 한아름행복플러스종합보험1404(한화손해보험)</t>
  </si>
  <si>
    <t>SC은행에 자동이체 설정함  ==&gt; 대규한테 요청</t>
  </si>
  <si>
    <t>신한은행에서 자동이체 설정함(2016.03.15)</t>
  </si>
  <si>
    <t>신한은행에 자동이체 설정함(2015.03.30)</t>
  </si>
  <si>
    <t xml:space="preserve">회비(신사 FC)  </t>
  </si>
  <si>
    <t>회비(포항계 계비)</t>
  </si>
  <si>
    <t>과일</t>
  </si>
  <si>
    <t>TAMA 고정 지출 내역(2015)</t>
  </si>
  <si>
    <t>저축, 보험</t>
  </si>
  <si>
    <t>1년 적금 ==&gt; 매월 이체할 것</t>
  </si>
  <si>
    <t>우리 희망드림 적금: 루옌</t>
  </si>
  <si>
    <t>1년 적금 ==&gt; 매월 이체할 것(우리직장인재테크[진태만] 통장에서 매월 이체됨)</t>
  </si>
  <si>
    <t>우리은행 주택청약종합저축 적금</t>
  </si>
  <si>
    <t>2년 적금 ==&gt; 매월 이체할 것(우리직장인재테크[진태만] 통장에서 매월 이체됨)</t>
  </si>
  <si>
    <t>휴대폰 요금(LG): 루옌</t>
  </si>
  <si>
    <t>서울도시가스 KB국민카드에서 자동이체됨</t>
  </si>
  <si>
    <t>21. 국민건강보험</t>
  </si>
  <si>
    <t>22. 국민연금</t>
  </si>
  <si>
    <t>생활비(루옌)</t>
  </si>
  <si>
    <t>매월 이체</t>
  </si>
  <si>
    <t>회비(나눔 동기 계비)</t>
  </si>
  <si>
    <t>월급여([B] -[A])</t>
  </si>
  <si>
    <t>2014.05.13(화)</t>
  </si>
  <si>
    <t>TAMA 고정 지출 내역(2014)</t>
  </si>
  <si>
    <t>1년 적금(2014.05 ~ 2015.04)</t>
  </si>
  <si>
    <t>13. PCA 스타트 어린이 변액유니버셜보험 II</t>
  </si>
  <si>
    <t>관리비(새문B)</t>
  </si>
  <si>
    <t>SC은행에 자동이체 설정함 ==&gt; 2015년 1월 19일 해지</t>
  </si>
  <si>
    <t>전기세(새문B)</t>
  </si>
  <si>
    <t>서울도시가스 KB국민카드에서 자동이체됨 ==&gt; 2015년 1월 19일 해지</t>
  </si>
  <si>
    <t>상하수도 요금(새문B)</t>
  </si>
  <si>
    <t>서울시 E-Tax에서 자동이체됨 ==&gt; 2015년 1월 19일 해지</t>
  </si>
  <si>
    <t>SK브로드밴드(인터넷)</t>
  </si>
  <si>
    <t>휴대폰 요금(LG U+)</t>
  </si>
  <si>
    <t>SC은행에 자동이체 설정함(평균 3만 미만)</t>
  </si>
  <si>
    <t>한화연금보험료</t>
  </si>
  <si>
    <t>SC은행에 자동이체 설정함(진대규)</t>
  </si>
  <si>
    <t>Met종신보험료</t>
  </si>
  <si>
    <t>PCA변액보험료</t>
  </si>
  <si>
    <t>기부(복지 기관)</t>
  </si>
  <si>
    <t>SC은행에 자동이체 설정함(김경태: 4촌)</t>
  </si>
  <si>
    <t>신용카드대금</t>
  </si>
  <si>
    <t>SC은행에 자동이체 설정함(평균 30만원 미만)</t>
  </si>
  <si>
    <t>조기축구(신사 FC) 회비</t>
  </si>
  <si>
    <t>포항계 회비</t>
  </si>
  <si>
    <t>베트남 신랑 모임 회비</t>
  </si>
  <si>
    <t>새문빌라 관리비</t>
  </si>
  <si>
    <t>2013년 2월 현재</t>
  </si>
  <si>
    <t>이자</t>
  </si>
  <si>
    <t xml:space="preserve">3천대여이자(남권이형) </t>
  </si>
  <si>
    <t> 개월</t>
  </si>
  <si>
    <t>납부금</t>
  </si>
  <si>
    <t>총 추가 납부금</t>
  </si>
  <si>
    <t>재산 내역</t>
  </si>
  <si>
    <t>추가 납 개월(총 43개월)</t>
  </si>
  <si>
    <t>2017.01.17</t>
  </si>
  <si>
    <t>군 복무(총 29개월)</t>
  </si>
  <si>
    <t>총 자산</t>
  </si>
  <si>
    <t>자산 증감 폭</t>
  </si>
  <si>
    <t>총 자산 차액</t>
  </si>
  <si>
    <t>가용 자산 차액</t>
  </si>
  <si>
    <t>국민연금 추가 납부 금액: 32,577,840원, 주식 손실 금액: 22,238,000원</t>
  </si>
  <si>
    <t>8월 25일 국민연금 출금(약 2천 5백): 완료</t>
  </si>
  <si>
    <t>남은 추가 납부 국민연금</t>
  </si>
  <si>
    <t>2019.12.31</t>
  </si>
  <si>
    <t>2018.12.31</t>
  </si>
  <si>
    <t>2017.12.31</t>
  </si>
  <si>
    <t>추가 납 개월</t>
  </si>
  <si>
    <t>급여</t>
  </si>
  <si>
    <t>생활비</t>
  </si>
  <si>
    <t>2016.12.31</t>
  </si>
  <si>
    <t>2021.07.21</t>
  </si>
  <si>
    <t>현재</t>
  </si>
  <si>
    <t>2015.12.31</t>
  </si>
  <si>
    <t>2021.07.29</t>
  </si>
  <si>
    <t>생활비 출금(약 2백)</t>
  </si>
  <si>
    <t>2014.12.31</t>
  </si>
  <si>
    <t>2014년 9월 돌잔치</t>
  </si>
  <si>
    <t>6월 급여(7,059,100원)</t>
  </si>
  <si>
    <t>2013.12.31</t>
  </si>
  <si>
    <t>2013년 3월 이사, 신혼 장만, 5월 결혼, 9월 득남</t>
  </si>
  <si>
    <t>2021.08.24</t>
  </si>
  <si>
    <t>2013.01.31</t>
  </si>
  <si>
    <t>2021.08.25</t>
  </si>
  <si>
    <t>국민연금 출금(24,885,850원) 완료</t>
  </si>
  <si>
    <t>2012.12.31</t>
  </si>
  <si>
    <t>7월 급여(7,059,100원)</t>
  </si>
  <si>
    <t>2011.12.31</t>
  </si>
  <si>
    <t>2021.09.24</t>
  </si>
  <si>
    <t>8월 급여(7,059,100원)</t>
  </si>
  <si>
    <t>2021.10.24</t>
  </si>
  <si>
    <t>2021.10.25</t>
  </si>
  <si>
    <t>남은 추가 납부 국민연금 출금(7,691,990원)</t>
  </si>
  <si>
    <t>TAMA 자산(2020)</t>
  </si>
  <si>
    <t>71. [수협B] Sh보고싶다! 명태야 적금2수종)</t>
  </si>
  <si>
    <t>2020.11 자산</t>
  </si>
  <si>
    <t>2020.11.30</t>
  </si>
  <si>
    <t>2020.10 자산</t>
  </si>
  <si>
    <t>2020.10.31</t>
  </si>
  <si>
    <t xml:space="preserve">10월 결산 - </t>
  </si>
  <si>
    <t>2020.09 자산</t>
  </si>
  <si>
    <t>2020.09.30</t>
  </si>
  <si>
    <t>9월 지출</t>
  </si>
  <si>
    <t>신한은행_02(예금)</t>
  </si>
  <si>
    <t>9월 결산 - 부친상(포항), 추석 명절 포항 안 감</t>
  </si>
  <si>
    <t>2020.08 자산</t>
  </si>
  <si>
    <t>2020.08.31</t>
  </si>
  <si>
    <t>8월 지출</t>
  </si>
  <si>
    <t xml:space="preserve">8월 결산 - </t>
  </si>
  <si>
    <t>2020.07 자산</t>
  </si>
  <si>
    <t>2020.07.31</t>
  </si>
  <si>
    <t>7월 지출</t>
  </si>
  <si>
    <t xml:space="preserve">7월 결산 - </t>
  </si>
  <si>
    <t>2020.06 자산</t>
  </si>
  <si>
    <t>2020.06.30</t>
  </si>
  <si>
    <t>6월 지출</t>
  </si>
  <si>
    <t xml:space="preserve">6월 결산 - </t>
  </si>
  <si>
    <t>2020.05 자산</t>
  </si>
  <si>
    <t>2020.05.31</t>
  </si>
  <si>
    <t>5월 지출</t>
  </si>
  <si>
    <t xml:space="preserve">5월 결산 - </t>
  </si>
  <si>
    <t>2020.04 자산</t>
  </si>
  <si>
    <t>2020.04.30</t>
  </si>
  <si>
    <t>4월 지출</t>
  </si>
  <si>
    <t xml:space="preserve">4월 결산 - </t>
  </si>
  <si>
    <t>2020.02 자산</t>
  </si>
  <si>
    <t>2020.02.28</t>
  </si>
  <si>
    <t>3월 지출</t>
  </si>
  <si>
    <t xml:space="preserve">3월 결산 - </t>
  </si>
  <si>
    <t>2020.02.29</t>
  </si>
  <si>
    <t>2월 지출</t>
  </si>
  <si>
    <t xml:space="preserve">2월 결산 - </t>
  </si>
  <si>
    <t>2020.01 자산</t>
  </si>
  <si>
    <t>2020.01.31</t>
  </si>
  <si>
    <t>1월 지출</t>
  </si>
  <si>
    <t xml:space="preserve">1월 결산 - </t>
  </si>
  <si>
    <t>2019.12 자산</t>
  </si>
  <si>
    <t>12월 지출</t>
  </si>
  <si>
    <t xml:space="preserve">12월 결산 - </t>
  </si>
  <si>
    <t>TAMA 자산(2019)</t>
  </si>
  <si>
    <t>2019.11.30</t>
  </si>
  <si>
    <t>11월 지출</t>
  </si>
  <si>
    <t xml:space="preserve">11월 결산 - </t>
  </si>
  <si>
    <t>2019.10.31</t>
  </si>
  <si>
    <t>10월 지출</t>
  </si>
  <si>
    <t>2019.09.30</t>
  </si>
  <si>
    <t>09월 지출</t>
  </si>
  <si>
    <t xml:space="preserve">9월 결산 - </t>
  </si>
  <si>
    <t>2019.08.31</t>
  </si>
  <si>
    <t>08월 지출</t>
  </si>
  <si>
    <t>2019.07.31</t>
  </si>
  <si>
    <t>07월 지출</t>
  </si>
  <si>
    <t>2019.06.30</t>
  </si>
  <si>
    <t>06월 지출</t>
  </si>
  <si>
    <t>2019.05.31</t>
  </si>
  <si>
    <t>05월 지출</t>
  </si>
  <si>
    <t>5월 결산 - 루옌 생일(20만원), 수종 어린이날 선물(자전거, 장난감), 어버이날(20만원)</t>
  </si>
  <si>
    <t>2019.04.30</t>
  </si>
  <si>
    <t>04월 지출</t>
  </si>
  <si>
    <t>4월 결산 - 건강보험 정산(145,650원 추가 납부)</t>
  </si>
  <si>
    <t>2019.03.31</t>
  </si>
  <si>
    <t>03월 지출</t>
  </si>
  <si>
    <t>3월 결산 - 연말 정산 641,740원 납부</t>
  </si>
  <si>
    <t>2019.02.28</t>
  </si>
  <si>
    <t>02월 지출</t>
  </si>
  <si>
    <t>2월 결산 - 설날에 지출 많음</t>
  </si>
  <si>
    <t>2019.01.31</t>
  </si>
  <si>
    <t>01월 지출</t>
  </si>
  <si>
    <t>72. [신한B] 신한 새희망 적금[루옌]</t>
  </si>
  <si>
    <t>73. [우리B] 주택청약종합저축(태만)</t>
  </si>
  <si>
    <t>12월 결산 - 당뇨병으로 인슐린 펌프 구입(232만원), 입원(25만원) 소비</t>
  </si>
  <si>
    <t>TAMA 자산(2018)</t>
  </si>
  <si>
    <t>2018.11.30</t>
  </si>
  <si>
    <t>11월 결산 - 루옌 임플란트 비용 80만원</t>
  </si>
  <si>
    <t>2018.10.31</t>
  </si>
  <si>
    <t>2018.09.30</t>
  </si>
  <si>
    <t>70. [국민B] KB 국민행복 적금(루옌)</t>
  </si>
  <si>
    <t>71. [기업B] 신서민섬김 적금(루옌)</t>
  </si>
  <si>
    <t>9월 결산 - 추석이라 지출 많았음</t>
  </si>
  <si>
    <t>2018.08.31</t>
  </si>
  <si>
    <t>8월 결산</t>
  </si>
  <si>
    <t>2018.07.31</t>
  </si>
  <si>
    <t>SC은행(두드림통장)</t>
  </si>
  <si>
    <t>12. 무배당 PCA 스타트(start) 어린이 변액유니버셜보험 II(진수종)</t>
  </si>
  <si>
    <t>7월 결산</t>
  </si>
  <si>
    <t>2018.06.30</t>
  </si>
  <si>
    <t>6월 결산 - 루옌, 수종 적금 2개 찾기</t>
  </si>
  <si>
    <t>2018.05.31</t>
  </si>
  <si>
    <t>5월 결산 - 루옌, 수종 베트남 여행(경비: 200만원, 기타 비용: 80만원)</t>
  </si>
  <si>
    <t>2018.04.30</t>
  </si>
  <si>
    <t>4월 결산</t>
  </si>
  <si>
    <t>2018.03.31</t>
  </si>
  <si>
    <t xml:space="preserve">3월 결산 </t>
  </si>
  <si>
    <t>2018.02.28</t>
  </si>
  <si>
    <t>2월 결산 - 처가(베트남 갈 때 빌려감) 빌려준 300만원 받음</t>
  </si>
  <si>
    <t>2018.01.31</t>
  </si>
  <si>
    <t xml:space="preserve">1월 결산 -  </t>
  </si>
  <si>
    <t xml:space="preserve">12월 결산 -  </t>
  </si>
  <si>
    <t>TAMA 자산(2017)</t>
  </si>
  <si>
    <t>01. SC은행([06] - [05])</t>
  </si>
  <si>
    <t>01. 우리카드 지출</t>
  </si>
  <si>
    <t>02. 국민카드 지출</t>
  </si>
  <si>
    <t>2017.11.30</t>
  </si>
  <si>
    <t xml:space="preserve">11월 결산 -  </t>
  </si>
  <si>
    <t>2017.10.31</t>
  </si>
  <si>
    <t xml:space="preserve">10월 결산 -  </t>
  </si>
  <si>
    <t>2017.09.30</t>
  </si>
  <si>
    <t xml:space="preserve">9월 결산 -  </t>
  </si>
  <si>
    <t>2017.08.31</t>
  </si>
  <si>
    <t>8월 결산 - [국민B] KB 국민행복 적금(루옌) 해지</t>
  </si>
  <si>
    <t>2017.07.31</t>
  </si>
  <si>
    <t xml:space="preserve">7월 결산 -  </t>
  </si>
  <si>
    <t>2017.06.30</t>
  </si>
  <si>
    <t xml:space="preserve">6월 결산 -  </t>
  </si>
  <si>
    <t>2017.05.31</t>
  </si>
  <si>
    <t xml:space="preserve">5월 결산 -  </t>
  </si>
  <si>
    <t>2017.04.30</t>
  </si>
  <si>
    <t xml:space="preserve">4월 결산 -  </t>
  </si>
  <si>
    <t>2017.03.31</t>
  </si>
  <si>
    <t>3월 결산 - 2월 서산 Prj 급여(3월 25일 받음), 연말정산 706,430원</t>
  </si>
  <si>
    <t>2017.02.28</t>
  </si>
  <si>
    <t>2월 결산 - 2월 서산 Prj 급여(3월 25일 받음)</t>
  </si>
  <si>
    <t>2017.01.31</t>
  </si>
  <si>
    <t xml:space="preserve"> 은행 결산</t>
  </si>
  <si>
    <t>보험명</t>
  </si>
  <si>
    <t>13. MET 무배당 마스터플랜 변액유니버셜종신보험(진태만)</t>
  </si>
  <si>
    <t>13. MET 무배당 마스터플랜 변액유니버셜종신보험(이윤심, 진태만)</t>
  </si>
  <si>
    <t>90. 무배당 PCA 프리미어 변액유니버셜보험 III(저축형)</t>
  </si>
  <si>
    <t xml:space="preserve">12월 결산  </t>
  </si>
  <si>
    <t>TAMA 자산(2016)</t>
  </si>
  <si>
    <t>KB종합통장-저축예금</t>
  </si>
  <si>
    <t>KB Smart폰 예금</t>
  </si>
  <si>
    <t xml:space="preserve">KB 총금액 </t>
  </si>
  <si>
    <t>11. 무배당 PCA 드림링크 변액유니버셜보험 II[02](매형, 진태만)</t>
  </si>
  <si>
    <t>12. 무배당 PCA 스타트(start) 어린이 변액유니버셜보험 II[03](진수종)</t>
  </si>
  <si>
    <t>13. MET 무배당 마스터플랜 변액유니버셜종신보험[04]</t>
  </si>
  <si>
    <t>41. 국민건강보험</t>
  </si>
  <si>
    <t>42. 국민연금</t>
  </si>
  <si>
    <t>2016.11.30</t>
  </si>
  <si>
    <t>12. MET 무배당 마스터플랜 변액유니버셜종신보험[04]</t>
  </si>
  <si>
    <t>13. PCA 스타트 어린이 변액유니버셜보험 II[03]</t>
  </si>
  <si>
    <t xml:space="preserve">11월 결산  </t>
  </si>
  <si>
    <t>2016.10.31</t>
  </si>
  <si>
    <t xml:space="preserve">10월 결산  </t>
  </si>
  <si>
    <t>2016.09.30</t>
  </si>
  <si>
    <t>SC은행 결산</t>
  </si>
  <si>
    <t>9월 결산 - 추석 있어서 지출 많았음</t>
  </si>
  <si>
    <t>2016.08.31</t>
  </si>
  <si>
    <t xml:space="preserve">8월 결산 -  </t>
  </si>
  <si>
    <t>2016.07.31</t>
  </si>
  <si>
    <t>2016.06.30</t>
  </si>
  <si>
    <t>6월 결산 - 기업은행에서 (주)지아이데이타 퇴직 연금수령: 4,274,018원</t>
  </si>
  <si>
    <t>2016.05.31</t>
  </si>
  <si>
    <t>기타(나눔계비 통장)</t>
  </si>
  <si>
    <t>5월 결산 - 가정의 달 소비 많았음.</t>
  </si>
  <si>
    <t>2016.04.30</t>
  </si>
  <si>
    <t>2016.03.31</t>
  </si>
  <si>
    <t xml:space="preserve">3월 결산 -  </t>
  </si>
  <si>
    <t>2016.02.29</t>
  </si>
  <si>
    <t>2월 결산 - 설날이 있어서 지출 많음, 연말정산 결과 환급액 환급액 -943,490원 받음</t>
  </si>
  <si>
    <t>2016.01.31</t>
  </si>
  <si>
    <t>12월 결산 -  2015년 순수입 18,540,652원</t>
  </si>
  <si>
    <r>
      <t xml:space="preserve">결산 - 포항집에 김치 냉장고, 전자 레인지 구입(총 합계: </t>
    </r>
    <r>
      <rPr>
        <sz val="9"/>
        <color rgb="FFFF0000"/>
        <rFont val="돋움"/>
        <family val="3"/>
        <charset val="129"/>
      </rPr>
      <t>777,980원</t>
    </r>
    <r>
      <rPr>
        <sz val="9"/>
        <rFont val="돋움"/>
        <family val="3"/>
        <charset val="129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</si>
</sst>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</numFmts>
  <fonts count="4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sz val="11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/>
    <xf numFmtId="0" fontId="14" fillId="0" borderId="0"/>
  </cellStyleXfs>
  <cellXfs count="39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19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8" fillId="8" borderId="1" xfId="1" applyFont="1" applyFill="1" applyBorder="1"/>
    <xf numFmtId="41" fontId="19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19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8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2" fillId="0" borderId="0" xfId="0" applyNumberFormat="1" applyFont="1"/>
    <xf numFmtId="3" fontId="22" fillId="0" borderId="1" xfId="0" applyNumberFormat="1" applyFont="1" applyBorder="1"/>
    <xf numFmtId="41" fontId="3" fillId="32" borderId="1" xfId="1" applyFont="1" applyFill="1" applyBorder="1"/>
    <xf numFmtId="3" fontId="23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19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5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1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1" fillId="0" borderId="1" xfId="1" applyNumberFormat="1" applyFont="1" applyBorder="1"/>
    <xf numFmtId="179" fontId="21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26" fillId="27" borderId="1" xfId="1" applyFont="1" applyFill="1" applyBorder="1"/>
    <xf numFmtId="41" fontId="11" fillId="10" borderId="1" xfId="1" applyFont="1" applyFill="1" applyBorder="1"/>
    <xf numFmtId="41" fontId="3" fillId="19" borderId="1" xfId="1" applyFont="1" applyFill="1" applyBorder="1" applyAlignment="1">
      <alignment horizontal="center" wrapText="1"/>
    </xf>
    <xf numFmtId="41" fontId="3" fillId="38" borderId="4" xfId="1" applyFont="1" applyFill="1" applyBorder="1" applyAlignment="1">
      <alignment wrapText="1"/>
    </xf>
    <xf numFmtId="41" fontId="21" fillId="0" borderId="4" xfId="1" applyFont="1" applyBorder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vertical="center" wrapText="1"/>
    </xf>
    <xf numFmtId="0" fontId="27" fillId="42" borderId="1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right" vertical="center" wrapText="1"/>
    </xf>
    <xf numFmtId="3" fontId="27" fillId="14" borderId="1" xfId="0" applyNumberFormat="1" applyFont="1" applyFill="1" applyBorder="1" applyAlignment="1">
      <alignment horizontal="right" vertical="center" wrapText="1"/>
    </xf>
    <xf numFmtId="0" fontId="27" fillId="14" borderId="1" xfId="0" applyFont="1" applyFill="1" applyBorder="1" applyAlignment="1">
      <alignment vertical="center" wrapText="1"/>
    </xf>
    <xf numFmtId="0" fontId="27" fillId="14" borderId="1" xfId="0" applyFont="1" applyFill="1" applyBorder="1" applyAlignment="1">
      <alignment horizontal="right" vertical="center" wrapText="1"/>
    </xf>
    <xf numFmtId="0" fontId="30" fillId="14" borderId="1" xfId="0" applyFont="1" applyFill="1" applyBorder="1" applyAlignment="1">
      <alignment horizontal="right" vertical="center" wrapText="1"/>
    </xf>
    <xf numFmtId="0" fontId="31" fillId="43" borderId="1" xfId="0" applyFont="1" applyFill="1" applyBorder="1" applyAlignment="1">
      <alignment vertical="center" wrapText="1"/>
    </xf>
    <xf numFmtId="3" fontId="32" fillId="43" borderId="1" xfId="0" applyNumberFormat="1" applyFont="1" applyFill="1" applyBorder="1" applyAlignment="1">
      <alignment horizontal="right" vertical="center" wrapText="1"/>
    </xf>
    <xf numFmtId="0" fontId="33" fillId="43" borderId="1" xfId="0" applyFont="1" applyFill="1" applyBorder="1" applyAlignment="1">
      <alignment vertical="center" wrapText="1"/>
    </xf>
    <xf numFmtId="3" fontId="27" fillId="18" borderId="1" xfId="0" applyNumberFormat="1" applyFont="1" applyFill="1" applyBorder="1" applyAlignment="1">
      <alignment horizontal="right" vertical="center" wrapText="1"/>
    </xf>
    <xf numFmtId="3" fontId="27" fillId="21" borderId="1" xfId="0" applyNumberFormat="1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vertical="center" wrapText="1"/>
    </xf>
    <xf numFmtId="0" fontId="35" fillId="14" borderId="1" xfId="0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horizontal="right" vertical="center" wrapText="1"/>
    </xf>
    <xf numFmtId="3" fontId="34" fillId="14" borderId="1" xfId="0" applyNumberFormat="1" applyFont="1" applyFill="1" applyBorder="1" applyAlignment="1">
      <alignment horizontal="right" vertical="center" wrapText="1"/>
    </xf>
    <xf numFmtId="0" fontId="34" fillId="7" borderId="1" xfId="0" applyFont="1" applyFill="1" applyBorder="1" applyAlignment="1">
      <alignment vertical="center" wrapText="1"/>
    </xf>
    <xf numFmtId="0" fontId="35" fillId="10" borderId="1" xfId="0" applyFont="1" applyFill="1" applyBorder="1" applyAlignment="1">
      <alignment horizontal="right" vertical="center" wrapText="1"/>
    </xf>
    <xf numFmtId="3" fontId="34" fillId="18" borderId="1" xfId="0" applyNumberFormat="1" applyFont="1" applyFill="1" applyBorder="1" applyAlignment="1">
      <alignment horizontal="right" vertical="center" wrapText="1"/>
    </xf>
    <xf numFmtId="41" fontId="21" fillId="11" borderId="7" xfId="1" applyFont="1" applyFill="1" applyBorder="1" applyAlignment="1">
      <alignment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36" fillId="0" borderId="1" xfId="1" applyNumberFormat="1" applyFont="1" applyBorder="1"/>
    <xf numFmtId="180" fontId="36" fillId="0" borderId="1" xfId="1" applyNumberFormat="1" applyFont="1" applyBorder="1"/>
    <xf numFmtId="41" fontId="3" fillId="35" borderId="1" xfId="1" applyFont="1" applyFill="1" applyBorder="1"/>
    <xf numFmtId="10" fontId="26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37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0" fontId="3" fillId="28" borderId="6" xfId="0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19" fillId="0" borderId="1" xfId="1" applyNumberFormat="1" applyFont="1" applyBorder="1"/>
    <xf numFmtId="38" fontId="3" fillId="0" borderId="0" xfId="0" applyNumberFormat="1" applyFont="1"/>
    <xf numFmtId="0" fontId="24" fillId="12" borderId="4" xfId="0" applyFont="1" applyFill="1" applyBorder="1" applyAlignment="1">
      <alignment horizontal="center" wrapText="1"/>
    </xf>
    <xf numFmtId="0" fontId="24" fillId="12" borderId="5" xfId="0" applyFont="1" applyFill="1" applyBorder="1" applyAlignment="1">
      <alignment horizontal="center" wrapText="1"/>
    </xf>
    <xf numFmtId="0" fontId="24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41" fontId="26" fillId="11" borderId="7" xfId="1" applyFont="1" applyFill="1" applyBorder="1" applyAlignment="1">
      <alignment wrapText="1"/>
    </xf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39" fillId="0" borderId="1" xfId="1" applyNumberFormat="1" applyFont="1" applyBorder="1"/>
    <xf numFmtId="0" fontId="40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38" fillId="0" borderId="1" xfId="1" applyNumberFormat="1" applyFont="1" applyBorder="1"/>
    <xf numFmtId="0" fontId="28" fillId="42" borderId="10" xfId="0" applyFont="1" applyFill="1" applyBorder="1" applyAlignment="1">
      <alignment horizontal="center" vertical="center" wrapText="1"/>
    </xf>
    <xf numFmtId="0" fontId="28" fillId="14" borderId="11" xfId="0" applyFont="1" applyFill="1" applyBorder="1" applyAlignment="1">
      <alignment horizontal="center" vertical="center" wrapText="1"/>
    </xf>
    <xf numFmtId="0" fontId="41" fillId="19" borderId="1" xfId="0" applyFont="1" applyFill="1" applyBorder="1"/>
    <xf numFmtId="0" fontId="28" fillId="14" borderId="0" xfId="0" applyFont="1" applyFill="1" applyAlignment="1">
      <alignment horizontal="center" vertical="center" wrapText="1"/>
    </xf>
    <xf numFmtId="49" fontId="3" fillId="0" borderId="0" xfId="1" applyNumberFormat="1" applyFont="1"/>
    <xf numFmtId="41" fontId="3" fillId="8" borderId="0" xfId="1" applyFont="1" applyFill="1"/>
    <xf numFmtId="179" fontId="36" fillId="0" borderId="0" xfId="1" applyNumberFormat="1" applyFont="1"/>
    <xf numFmtId="180" fontId="36" fillId="0" borderId="0" xfId="1" applyNumberFormat="1" applyFont="1"/>
    <xf numFmtId="0" fontId="28" fillId="45" borderId="11" xfId="0" applyFont="1" applyFill="1" applyBorder="1" applyAlignment="1">
      <alignment horizontal="center" vertical="center" wrapText="1"/>
    </xf>
    <xf numFmtId="3" fontId="12" fillId="0" borderId="7" xfId="0" applyNumberFormat="1" applyFont="1" applyBorder="1" applyAlignment="1">
      <alignment wrapText="1"/>
    </xf>
    <xf numFmtId="3" fontId="11" fillId="10" borderId="1" xfId="1" applyNumberFormat="1" applyFont="1" applyFill="1" applyBorder="1"/>
    <xf numFmtId="177" fontId="3" fillId="15" borderId="7" xfId="0" applyNumberFormat="1" applyFont="1" applyFill="1" applyBorder="1" applyAlignment="1">
      <alignment horizontal="right" vertical="center" wrapText="1"/>
    </xf>
    <xf numFmtId="177" fontId="3" fillId="30" borderId="7" xfId="0" applyNumberFormat="1" applyFont="1" applyFill="1" applyBorder="1" applyAlignment="1">
      <alignment horizontal="right" wrapText="1"/>
    </xf>
    <xf numFmtId="177" fontId="6" fillId="17" borderId="7" xfId="0" applyNumberFormat="1" applyFont="1" applyFill="1" applyBorder="1" applyAlignment="1">
      <alignment horizontal="right" vertical="center" wrapText="1"/>
    </xf>
    <xf numFmtId="177" fontId="3" fillId="3" borderId="1" xfId="1" applyNumberFormat="1" applyFont="1" applyFill="1" applyBorder="1" applyAlignment="1">
      <alignment horizontal="right" vertical="center"/>
    </xf>
    <xf numFmtId="177" fontId="8" fillId="19" borderId="1" xfId="0" applyNumberFormat="1" applyFont="1" applyFill="1" applyBorder="1"/>
    <xf numFmtId="177" fontId="6" fillId="19" borderId="7" xfId="0" applyNumberFormat="1" applyFont="1" applyFill="1" applyBorder="1" applyAlignment="1">
      <alignment horizontal="right" wrapText="1"/>
    </xf>
    <xf numFmtId="177" fontId="10" fillId="6" borderId="1" xfId="0" applyNumberFormat="1" applyFont="1" applyFill="1" applyBorder="1" applyAlignment="1">
      <alignment horizontal="right"/>
    </xf>
    <xf numFmtId="3" fontId="3" fillId="0" borderId="7" xfId="1" applyNumberFormat="1" applyFont="1" applyBorder="1" applyAlignment="1">
      <alignment wrapText="1"/>
    </xf>
    <xf numFmtId="3" fontId="15" fillId="8" borderId="1" xfId="0" applyNumberFormat="1" applyFont="1" applyFill="1" applyBorder="1" applyAlignment="1">
      <alignment wrapText="1"/>
    </xf>
    <xf numFmtId="0" fontId="24" fillId="12" borderId="1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43" fillId="46" borderId="12" xfId="0" applyFont="1" applyFill="1" applyBorder="1" applyAlignment="1">
      <alignment horizontal="right" vertical="center"/>
    </xf>
    <xf numFmtId="0" fontId="45" fillId="48" borderId="12" xfId="0" applyFont="1" applyFill="1" applyBorder="1" applyAlignment="1">
      <alignment horizontal="center" vertical="center"/>
    </xf>
    <xf numFmtId="0" fontId="45" fillId="49" borderId="12" xfId="0" applyFont="1" applyFill="1" applyBorder="1" applyAlignment="1">
      <alignment horizontal="left" vertical="center"/>
    </xf>
    <xf numFmtId="0" fontId="45" fillId="49" borderId="12" xfId="0" applyFont="1" applyFill="1" applyBorder="1" applyAlignment="1">
      <alignment horizontal="right" vertical="center"/>
    </xf>
    <xf numFmtId="0" fontId="0" fillId="49" borderId="12" xfId="0" applyFill="1" applyBorder="1"/>
    <xf numFmtId="0" fontId="45" fillId="0" borderId="12" xfId="0" applyFont="1" applyBorder="1"/>
    <xf numFmtId="0" fontId="45" fillId="0" borderId="12" xfId="0" applyFont="1" applyBorder="1" applyAlignment="1">
      <alignment horizontal="right" vertical="center"/>
    </xf>
    <xf numFmtId="0" fontId="45" fillId="0" borderId="12" xfId="0" applyFont="1" applyBorder="1" applyAlignment="1">
      <alignment horizontal="left" vertical="center"/>
    </xf>
    <xf numFmtId="0" fontId="44" fillId="50" borderId="12" xfId="0" applyFont="1" applyFill="1" applyBorder="1" applyAlignment="1">
      <alignment horizontal="right" vertical="center"/>
    </xf>
    <xf numFmtId="0" fontId="46" fillId="0" borderId="12" xfId="0" applyFont="1" applyBorder="1" applyAlignment="1">
      <alignment horizontal="right" vertical="center"/>
    </xf>
    <xf numFmtId="0" fontId="45" fillId="51" borderId="12" xfId="0" applyFont="1" applyFill="1" applyBorder="1" applyAlignment="1">
      <alignment horizontal="right" vertical="center"/>
    </xf>
    <xf numFmtId="0" fontId="46" fillId="52" borderId="12" xfId="0" applyFont="1" applyFill="1" applyBorder="1" applyAlignment="1">
      <alignment horizontal="right" vertical="center"/>
    </xf>
    <xf numFmtId="0" fontId="43" fillId="53" borderId="12" xfId="0" applyFont="1" applyFill="1" applyBorder="1"/>
    <xf numFmtId="0" fontId="43" fillId="53" borderId="12" xfId="0" applyFont="1" applyFill="1" applyBorder="1" applyAlignment="1">
      <alignment horizontal="right" vertical="center"/>
    </xf>
    <xf numFmtId="0" fontId="0" fillId="53" borderId="12" xfId="0" applyFill="1" applyBorder="1"/>
    <xf numFmtId="0" fontId="46" fillId="47" borderId="12" xfId="0" applyFont="1" applyFill="1" applyBorder="1"/>
    <xf numFmtId="0" fontId="46" fillId="47" borderId="12" xfId="0" applyFont="1" applyFill="1" applyBorder="1" applyAlignment="1">
      <alignment horizontal="right" vertical="center"/>
    </xf>
    <xf numFmtId="0" fontId="43" fillId="54" borderId="12" xfId="0" applyFont="1" applyFill="1" applyBorder="1"/>
    <xf numFmtId="0" fontId="43" fillId="54" borderId="12" xfId="0" applyFont="1" applyFill="1" applyBorder="1" applyAlignment="1">
      <alignment horizontal="right" vertical="center"/>
    </xf>
    <xf numFmtId="0" fontId="0" fillId="54" borderId="12" xfId="0" applyFill="1" applyBorder="1"/>
    <xf numFmtId="0" fontId="43" fillId="50" borderId="12" xfId="0" applyFont="1" applyFill="1" applyBorder="1" applyAlignment="1">
      <alignment horizontal="center" vertical="center"/>
    </xf>
    <xf numFmtId="0" fontId="44" fillId="54" borderId="12" xfId="0" applyFont="1" applyFill="1" applyBorder="1" applyAlignment="1">
      <alignment horizontal="right" vertical="center"/>
    </xf>
    <xf numFmtId="0" fontId="43" fillId="50" borderId="12" xfId="0" applyFont="1" applyFill="1" applyBorder="1"/>
    <xf numFmtId="0" fontId="0" fillId="50" borderId="12" xfId="0" applyFill="1" applyBorder="1"/>
    <xf numFmtId="0" fontId="43" fillId="55" borderId="12" xfId="0" applyFont="1" applyFill="1" applyBorder="1"/>
    <xf numFmtId="0" fontId="44" fillId="55" borderId="12" xfId="0" applyFont="1" applyFill="1" applyBorder="1" applyAlignment="1">
      <alignment horizontal="right" vertical="center"/>
    </xf>
    <xf numFmtId="0" fontId="11" fillId="15" borderId="1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wrapText="1"/>
    </xf>
    <xf numFmtId="0" fontId="24" fillId="1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0" fillId="56" borderId="12" xfId="0" applyFill="1" applyBorder="1"/>
    <xf numFmtId="0" fontId="44" fillId="47" borderId="12" xfId="0" applyFont="1" applyFill="1" applyBorder="1" applyAlignment="1">
      <alignment horizontal="center" vertical="center"/>
    </xf>
    <xf numFmtId="0" fontId="0" fillId="0" borderId="12" xfId="0" applyBorder="1"/>
    <xf numFmtId="0" fontId="3" fillId="0" borderId="0" xfId="0" applyFont="1"/>
    <xf numFmtId="0" fontId="42" fillId="46" borderId="12" xfId="0" applyFont="1" applyFill="1" applyBorder="1" applyAlignment="1">
      <alignment horizontal="center" vertical="center"/>
    </xf>
    <xf numFmtId="41" fontId="7" fillId="2" borderId="1" xfId="1" applyFont="1" applyFill="1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41" fontId="18" fillId="2" borderId="1" xfId="1" applyFont="1" applyFill="1" applyBorder="1" applyAlignment="1">
      <alignment horizontal="center"/>
    </xf>
    <xf numFmtId="41" fontId="5" fillId="4" borderId="1" xfId="1" applyFont="1" applyFill="1" applyBorder="1" applyAlignment="1">
      <alignment horizontal="center"/>
    </xf>
    <xf numFmtId="41" fontId="16" fillId="4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1" fontId="20" fillId="0" borderId="2" xfId="1" applyFont="1" applyBorder="1" applyAlignment="1">
      <alignment horizontal="center"/>
    </xf>
    <xf numFmtId="0" fontId="0" fillId="0" borderId="2" xfId="0" applyBorder="1"/>
    <xf numFmtId="0" fontId="3" fillId="19" borderId="1" xfId="0" applyFont="1" applyFill="1" applyBorder="1"/>
    <xf numFmtId="41" fontId="7" fillId="0" borderId="0" xfId="1" applyFont="1" applyAlignment="1">
      <alignment horizontal="right"/>
    </xf>
    <xf numFmtId="41" fontId="3" fillId="0" borderId="0" xfId="1" applyFont="1"/>
    <xf numFmtId="41" fontId="7" fillId="0" borderId="5" xfId="1" applyFont="1" applyBorder="1" applyAlignment="1">
      <alignment horizontal="right"/>
    </xf>
    <xf numFmtId="41" fontId="3" fillId="19" borderId="1" xfId="1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38" borderId="1" xfId="1" applyFont="1" applyFill="1" applyBorder="1" applyAlignment="1">
      <alignment horizontal="center" wrapText="1"/>
    </xf>
    <xf numFmtId="41" fontId="12" fillId="0" borderId="1" xfId="1" applyFont="1" applyBorder="1" applyAlignment="1">
      <alignment horizontal="center"/>
    </xf>
    <xf numFmtId="41" fontId="15" fillId="11" borderId="1" xfId="1" applyFont="1" applyFill="1" applyBorder="1" applyAlignment="1">
      <alignment horizontal="center" wrapText="1"/>
    </xf>
    <xf numFmtId="49" fontId="15" fillId="8" borderId="1" xfId="0" applyNumberFormat="1" applyFont="1" applyFill="1" applyBorder="1" applyAlignment="1">
      <alignment horizontal="center" wrapText="1"/>
    </xf>
    <xf numFmtId="0" fontId="3" fillId="28" borderId="1" xfId="0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41" fontId="21" fillId="0" borderId="1" xfId="1" applyFont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23" borderId="6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38" fontId="17" fillId="10" borderId="1" xfId="0" applyNumberFormat="1" applyFont="1" applyFill="1" applyBorder="1" applyAlignment="1">
      <alignment horizontal="center"/>
    </xf>
    <xf numFmtId="0" fontId="6" fillId="12" borderId="1" xfId="0" applyFont="1" applyFill="1" applyBorder="1" applyAlignment="1">
      <alignment horizontal="right" wrapText="1"/>
    </xf>
    <xf numFmtId="0" fontId="3" fillId="56" borderId="12" xfId="0" applyFont="1" applyFill="1" applyBorder="1"/>
    <xf numFmtId="3" fontId="11" fillId="10" borderId="7" xfId="0" applyNumberFormat="1" applyFont="1" applyFill="1" applyBorder="1" applyAlignment="1">
      <alignment horizontal="right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147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G16" sqref="G16"/>
    </sheetView>
  </sheetViews>
  <sheetFormatPr defaultRowHeight="13.5"/>
  <cols>
    <col min="1" max="1" width="44.88671875" bestFit="1" customWidth="1"/>
    <col min="2" max="2" width="10.77734375" bestFit="1" customWidth="1"/>
    <col min="5" max="5" width="9.109375" bestFit="1" customWidth="1"/>
    <col min="6" max="6" width="4.44140625" customWidth="1"/>
    <col min="7" max="7" width="15.33203125" bestFit="1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1" ht="20.25" customHeight="1">
      <c r="A1" s="354" t="s">
        <v>0</v>
      </c>
      <c r="B1" s="349"/>
      <c r="C1" s="349"/>
      <c r="D1" s="349"/>
      <c r="E1" s="350"/>
      <c r="I1" s="1"/>
      <c r="J1" s="1"/>
      <c r="K1" s="1"/>
    </row>
    <row r="2" spans="1:11" ht="11.25" customHeight="1">
      <c r="B2" s="1"/>
      <c r="F2" s="1"/>
      <c r="H2" s="1"/>
      <c r="I2" s="1"/>
      <c r="K2" s="1"/>
    </row>
    <row r="3" spans="1:11" s="1" customFormat="1" ht="13.5" customHeight="1">
      <c r="A3" s="359" t="s">
        <v>1</v>
      </c>
      <c r="B3" s="357"/>
      <c r="C3" s="357"/>
      <c r="D3" s="357"/>
      <c r="E3" s="319" t="s">
        <v>2</v>
      </c>
      <c r="G3" s="356" t="s">
        <v>3</v>
      </c>
      <c r="H3" s="357"/>
      <c r="J3" s="356" t="s">
        <v>4</v>
      </c>
      <c r="K3" s="357"/>
    </row>
    <row r="4" spans="1:11" s="1" customFormat="1" ht="14.25" customHeight="1">
      <c r="A4" s="320" t="s">
        <v>5</v>
      </c>
      <c r="B4" s="320" t="s">
        <v>6</v>
      </c>
      <c r="C4" s="320" t="s">
        <v>7</v>
      </c>
      <c r="D4" s="320" t="s">
        <v>8</v>
      </c>
      <c r="E4" s="320" t="s">
        <v>9</v>
      </c>
      <c r="G4" s="320" t="s">
        <v>10</v>
      </c>
      <c r="H4" s="320" t="s">
        <v>6</v>
      </c>
      <c r="J4" s="320" t="s">
        <v>11</v>
      </c>
      <c r="K4" s="320" t="s">
        <v>6</v>
      </c>
    </row>
    <row r="5" spans="1:11" s="1" customFormat="1" ht="14.25" customHeight="1">
      <c r="A5" s="321" t="s">
        <v>12</v>
      </c>
      <c r="B5" s="322" t="s">
        <v>13</v>
      </c>
      <c r="C5" s="323"/>
      <c r="D5" s="323"/>
      <c r="E5" s="323"/>
      <c r="G5" s="324" t="s">
        <v>14</v>
      </c>
      <c r="H5" s="322" t="s">
        <v>15</v>
      </c>
      <c r="J5" s="324" t="s">
        <v>16</v>
      </c>
      <c r="K5" s="325" t="s">
        <v>17</v>
      </c>
    </row>
    <row r="6" spans="1:11" s="1" customFormat="1" ht="14.25" customHeight="1">
      <c r="A6" s="326" t="s">
        <v>18</v>
      </c>
      <c r="B6" s="327" t="s">
        <v>19</v>
      </c>
      <c r="C6" s="328" t="s">
        <v>20</v>
      </c>
      <c r="D6" s="318"/>
      <c r="E6" s="318"/>
      <c r="G6" s="324" t="s">
        <v>21</v>
      </c>
      <c r="H6" s="322" t="s">
        <v>22</v>
      </c>
      <c r="J6" s="318"/>
      <c r="K6" s="318"/>
    </row>
    <row r="7" spans="1:11" s="1" customFormat="1" ht="14.25" customHeight="1">
      <c r="A7" s="324" t="s">
        <v>23</v>
      </c>
      <c r="B7" s="329" t="s">
        <v>24</v>
      </c>
      <c r="C7" s="318"/>
      <c r="D7" s="318"/>
      <c r="E7" s="318"/>
      <c r="G7" s="324" t="s">
        <v>25</v>
      </c>
      <c r="H7" s="322" t="s">
        <v>26</v>
      </c>
      <c r="J7" s="318"/>
      <c r="K7" s="318"/>
    </row>
    <row r="8" spans="1:11" s="1" customFormat="1" ht="14.25" customHeight="1">
      <c r="A8" s="324" t="s">
        <v>27</v>
      </c>
      <c r="B8" s="329" t="s">
        <v>28</v>
      </c>
      <c r="C8" s="325" t="s">
        <v>29</v>
      </c>
      <c r="D8" s="318"/>
      <c r="E8" s="330" t="s">
        <v>30</v>
      </c>
      <c r="G8" s="324" t="s">
        <v>31</v>
      </c>
      <c r="H8" s="322" t="s">
        <v>32</v>
      </c>
      <c r="J8" s="318"/>
      <c r="K8" s="318"/>
    </row>
    <row r="9" spans="1:11" s="1" customFormat="1" ht="14.25" customHeight="1">
      <c r="A9" s="331" t="s">
        <v>33</v>
      </c>
      <c r="B9" s="332" t="s">
        <v>34</v>
      </c>
      <c r="C9" s="333"/>
      <c r="D9" s="333"/>
      <c r="E9" s="333"/>
      <c r="G9" s="334" t="s">
        <v>35</v>
      </c>
      <c r="H9" s="335" t="s">
        <v>36</v>
      </c>
      <c r="J9" s="318"/>
      <c r="K9" s="318"/>
    </row>
    <row r="10" spans="1:11" s="1" customFormat="1" ht="14.25" customHeight="1">
      <c r="A10" s="324" t="s">
        <v>37</v>
      </c>
      <c r="B10" s="325" t="s">
        <v>38</v>
      </c>
      <c r="C10" s="318"/>
      <c r="D10" s="318"/>
      <c r="E10" s="318"/>
      <c r="H10" s="318"/>
      <c r="J10" s="318"/>
      <c r="K10" s="318"/>
    </row>
    <row r="11" spans="1:11" s="1" customFormat="1" ht="14.25" customHeight="1">
      <c r="A11" s="324" t="s">
        <v>39</v>
      </c>
      <c r="B11" s="325" t="s">
        <v>40</v>
      </c>
      <c r="C11" s="318"/>
      <c r="D11" s="318"/>
      <c r="E11" s="318"/>
      <c r="G11" s="320" t="s">
        <v>41</v>
      </c>
      <c r="H11" s="320" t="s">
        <v>6</v>
      </c>
      <c r="J11" s="318"/>
      <c r="K11" s="318"/>
    </row>
    <row r="12" spans="1:11" s="1" customFormat="1" ht="14.25" customHeight="1">
      <c r="A12" s="336" t="s">
        <v>42</v>
      </c>
      <c r="B12" s="337" t="s">
        <v>43</v>
      </c>
      <c r="C12" s="338"/>
      <c r="D12" s="338"/>
      <c r="E12" s="338"/>
      <c r="G12" s="339" t="s">
        <v>44</v>
      </c>
      <c r="H12" s="327" t="s">
        <v>45</v>
      </c>
      <c r="J12" s="336" t="s">
        <v>46</v>
      </c>
      <c r="K12" s="340" t="s">
        <v>17</v>
      </c>
    </row>
    <row r="13" spans="1:11" s="1" customFormat="1" ht="14.25" customHeight="1">
      <c r="A13" s="336" t="s">
        <v>47</v>
      </c>
      <c r="B13" s="337" t="s">
        <v>48</v>
      </c>
      <c r="C13" s="338"/>
      <c r="D13" s="338"/>
      <c r="E13" s="338"/>
      <c r="J13" s="318"/>
      <c r="K13" s="318"/>
    </row>
    <row r="14" spans="1:11" s="1" customFormat="1" ht="14.25" customHeight="1">
      <c r="A14" s="341" t="s">
        <v>49</v>
      </c>
      <c r="B14" s="327" t="s">
        <v>50</v>
      </c>
      <c r="C14" s="342"/>
      <c r="D14" s="342"/>
      <c r="E14" s="342"/>
      <c r="J14" s="318"/>
      <c r="K14" s="318"/>
    </row>
    <row r="15" spans="1:11" s="1" customFormat="1" ht="14.25" customHeight="1">
      <c r="A15" s="341" t="s">
        <v>51</v>
      </c>
      <c r="B15" s="327" t="s">
        <v>34</v>
      </c>
      <c r="C15" s="342"/>
      <c r="D15" s="342"/>
      <c r="E15" s="342"/>
      <c r="J15" s="343" t="s">
        <v>52</v>
      </c>
      <c r="K15" s="344" t="s">
        <v>53</v>
      </c>
    </row>
    <row r="16" spans="1:11" s="1" customFormat="1" ht="14.25" customHeight="1">
      <c r="A16" s="388" t="s">
        <v>847</v>
      </c>
      <c r="B16" s="355" t="s">
        <v>54</v>
      </c>
      <c r="C16" s="355"/>
      <c r="D16" s="355"/>
      <c r="E16" s="355"/>
      <c r="J16" s="341" t="s">
        <v>55</v>
      </c>
      <c r="K16" s="327" t="s">
        <v>53</v>
      </c>
    </row>
    <row r="17" spans="1:12" ht="13.5" customHeight="1"/>
    <row r="18" spans="1:12" ht="12.75" customHeight="1"/>
    <row r="19" spans="1:12" s="1" customFormat="1" ht="13.5" customHeight="1">
      <c r="A19" s="353" t="s">
        <v>56</v>
      </c>
      <c r="B19" s="349"/>
      <c r="C19" s="349"/>
      <c r="D19" s="350"/>
      <c r="E19" s="164" t="s">
        <v>57</v>
      </c>
      <c r="F19" s="2"/>
      <c r="G19" s="352" t="s">
        <v>3</v>
      </c>
      <c r="H19" s="350"/>
      <c r="I19" s="3"/>
      <c r="J19" s="351" t="s">
        <v>4</v>
      </c>
      <c r="K19" s="350"/>
      <c r="L19" s="3"/>
    </row>
    <row r="20" spans="1:12" s="1" customFormat="1" ht="14.25" customHeight="1">
      <c r="A20" s="4" t="s">
        <v>5</v>
      </c>
      <c r="B20" s="5" t="s">
        <v>6</v>
      </c>
      <c r="C20" s="6" t="s">
        <v>7</v>
      </c>
      <c r="D20" s="6" t="s">
        <v>8</v>
      </c>
      <c r="E20" s="6" t="s">
        <v>9</v>
      </c>
      <c r="F20" s="2"/>
      <c r="G20" s="9" t="s">
        <v>10</v>
      </c>
      <c r="H20" s="10" t="s">
        <v>6</v>
      </c>
      <c r="I20" s="3"/>
      <c r="J20" s="65" t="s">
        <v>11</v>
      </c>
      <c r="K20" s="65" t="s">
        <v>6</v>
      </c>
    </row>
    <row r="21" spans="1:12" s="1" customFormat="1" ht="14.25" customHeight="1">
      <c r="A21" s="45" t="s">
        <v>12</v>
      </c>
      <c r="B21" s="59">
        <v>102076660</v>
      </c>
      <c r="C21" s="42"/>
      <c r="D21" s="42"/>
      <c r="E21" s="42"/>
      <c r="F21" s="3"/>
      <c r="G21" s="51" t="s">
        <v>14</v>
      </c>
      <c r="H21" s="83">
        <v>4037006</v>
      </c>
      <c r="I21" s="3"/>
      <c r="J21" s="53" t="s">
        <v>16</v>
      </c>
      <c r="K21" s="67">
        <v>1766187</v>
      </c>
    </row>
    <row r="22" spans="1:12" s="1" customFormat="1" ht="14.25" customHeight="1">
      <c r="A22" s="7" t="s">
        <v>18</v>
      </c>
      <c r="B22" s="305">
        <v>77944200</v>
      </c>
      <c r="C22" s="304">
        <v>113971000</v>
      </c>
      <c r="D22" s="8"/>
      <c r="E22" s="8"/>
      <c r="F22" s="3"/>
      <c r="G22" s="77" t="s">
        <v>58</v>
      </c>
      <c r="H22" s="83">
        <v>0</v>
      </c>
      <c r="I22" s="3"/>
      <c r="J22" s="77"/>
      <c r="K22" s="77"/>
    </row>
    <row r="23" spans="1:12" s="1" customFormat="1" ht="14.25" customHeight="1">
      <c r="A23" s="7" t="s">
        <v>23</v>
      </c>
      <c r="B23" s="98">
        <v>2800000</v>
      </c>
      <c r="C23" s="8"/>
      <c r="D23" s="8"/>
      <c r="E23" s="19">
        <v>100000</v>
      </c>
      <c r="F23" s="3"/>
      <c r="G23" s="77" t="s">
        <v>59</v>
      </c>
      <c r="H23" s="83">
        <v>26039654</v>
      </c>
      <c r="I23" s="3"/>
      <c r="J23" s="77"/>
      <c r="K23" s="77"/>
    </row>
    <row r="24" spans="1:12" s="1" customFormat="1" ht="14.25" customHeight="1">
      <c r="A24" s="7" t="s">
        <v>27</v>
      </c>
      <c r="B24" s="98">
        <v>17520428</v>
      </c>
      <c r="C24" s="314">
        <v>16000000</v>
      </c>
      <c r="D24" s="8"/>
      <c r="E24" s="8"/>
      <c r="F24" s="3"/>
      <c r="G24" s="77" t="s">
        <v>25</v>
      </c>
      <c r="H24" s="83">
        <v>42000000</v>
      </c>
      <c r="I24" s="3"/>
      <c r="J24" s="77"/>
      <c r="K24" s="77"/>
    </row>
    <row r="25" spans="1:12" s="1" customFormat="1" ht="14.25" customHeight="1">
      <c r="A25" s="43" t="s">
        <v>33</v>
      </c>
      <c r="B25" s="60">
        <v>182820860</v>
      </c>
      <c r="C25" s="44"/>
      <c r="D25" s="44"/>
      <c r="E25" s="44"/>
      <c r="F25" s="3"/>
      <c r="G25" s="77" t="s">
        <v>31</v>
      </c>
      <c r="H25" s="83">
        <v>30000000</v>
      </c>
      <c r="I25" s="3"/>
      <c r="J25" s="77"/>
      <c r="K25" s="77"/>
    </row>
    <row r="26" spans="1:12" s="1" customFormat="1" ht="14.25" customHeight="1">
      <c r="A26" s="42" t="s">
        <v>37</v>
      </c>
      <c r="B26" s="61">
        <v>52000</v>
      </c>
      <c r="C26" s="137"/>
      <c r="D26" s="42" t="s">
        <v>60</v>
      </c>
      <c r="E26" s="46"/>
      <c r="F26" s="3"/>
      <c r="G26" s="52" t="s">
        <v>35</v>
      </c>
      <c r="H26" s="12">
        <v>102076660</v>
      </c>
      <c r="I26" s="3"/>
      <c r="J26" s="77"/>
      <c r="K26" s="77"/>
    </row>
    <row r="27" spans="1:12" s="1" customFormat="1" ht="14.25" customHeight="1">
      <c r="A27" s="42" t="s">
        <v>39</v>
      </c>
      <c r="B27" s="61">
        <v>66880</v>
      </c>
      <c r="C27" s="137"/>
      <c r="D27" s="42"/>
      <c r="E27" s="46"/>
      <c r="F27" s="3"/>
      <c r="G27" s="2"/>
      <c r="H27" s="3"/>
      <c r="I27" s="3"/>
      <c r="J27" s="77"/>
      <c r="K27" s="77"/>
    </row>
    <row r="28" spans="1:12" s="1" customFormat="1" ht="14.25" customHeight="1">
      <c r="A28" s="47" t="s">
        <v>42</v>
      </c>
      <c r="B28" s="14">
        <v>118880</v>
      </c>
      <c r="C28" s="48"/>
      <c r="D28" s="48"/>
      <c r="E28" s="48"/>
      <c r="F28" s="3"/>
      <c r="G28" s="9" t="s">
        <v>41</v>
      </c>
      <c r="H28" s="10" t="s">
        <v>6</v>
      </c>
      <c r="I28" s="3"/>
      <c r="J28" s="54" t="s">
        <v>46</v>
      </c>
      <c r="K28" s="63">
        <v>1766187</v>
      </c>
    </row>
    <row r="29" spans="1:12" s="1" customFormat="1" ht="14.25" customHeight="1">
      <c r="A29" s="47" t="s">
        <v>61</v>
      </c>
      <c r="B29" s="15">
        <v>280000000</v>
      </c>
      <c r="C29" s="15" t="s">
        <v>60</v>
      </c>
      <c r="D29" s="48"/>
      <c r="E29" s="48"/>
      <c r="F29" s="3"/>
      <c r="G29" s="233" t="s">
        <v>44</v>
      </c>
      <c r="H29" s="389">
        <v>2390276</v>
      </c>
      <c r="I29" s="3"/>
      <c r="J29" s="53"/>
      <c r="K29" s="74"/>
    </row>
    <row r="30" spans="1:12" s="1" customFormat="1" ht="14.25" customHeight="1">
      <c r="A30" s="49" t="s">
        <v>49</v>
      </c>
      <c r="B30" s="16">
        <v>462939740</v>
      </c>
      <c r="C30" s="50"/>
      <c r="D30" s="50"/>
      <c r="E30" s="50"/>
      <c r="F30" s="3"/>
      <c r="G30" s="2"/>
      <c r="H30" s="3"/>
      <c r="I30" s="3"/>
      <c r="J30" s="53" t="s">
        <v>60</v>
      </c>
      <c r="K30" s="62" t="s">
        <v>60</v>
      </c>
    </row>
    <row r="31" spans="1:12" s="1" customFormat="1" ht="14.25" customHeight="1">
      <c r="A31" s="49" t="s">
        <v>51</v>
      </c>
      <c r="B31" s="16">
        <v>462939740</v>
      </c>
      <c r="C31" s="50"/>
      <c r="D31" s="50"/>
      <c r="E31" s="50"/>
      <c r="F31" s="3"/>
      <c r="I31" s="3"/>
      <c r="J31" s="55" t="s">
        <v>52</v>
      </c>
      <c r="K31" s="63" t="s">
        <v>60</v>
      </c>
    </row>
    <row r="32" spans="1:12" s="1" customFormat="1" ht="14.25" customHeight="1">
      <c r="A32" s="348" t="s">
        <v>62</v>
      </c>
      <c r="B32" s="349"/>
      <c r="C32" s="349"/>
      <c r="D32" s="349"/>
      <c r="E32" s="350"/>
      <c r="F32" s="3"/>
      <c r="I32" s="3"/>
      <c r="J32" s="56" t="s">
        <v>63</v>
      </c>
      <c r="K32" s="64" t="s">
        <v>60</v>
      </c>
    </row>
    <row r="33" spans="1:17" ht="13.5" customHeight="1">
      <c r="B33" s="1"/>
      <c r="F33" s="1"/>
      <c r="H33" s="1"/>
      <c r="I33" s="1"/>
      <c r="J33" s="1"/>
      <c r="K33" s="1"/>
      <c r="M33" s="1"/>
      <c r="N33" s="1"/>
      <c r="O33" s="1"/>
      <c r="P33" s="1"/>
      <c r="Q33" s="1"/>
    </row>
    <row r="34" spans="1:17" ht="12.75" customHeight="1">
      <c r="B34" s="1"/>
      <c r="F34" s="1"/>
      <c r="H34" s="1"/>
      <c r="I34" s="1"/>
      <c r="K34" s="1"/>
      <c r="M34" s="1"/>
      <c r="N34" s="1"/>
      <c r="O34" s="1" t="s">
        <v>60</v>
      </c>
      <c r="P34" s="1"/>
      <c r="Q34" s="1"/>
    </row>
    <row r="35" spans="1:17" s="1" customFormat="1" ht="13.5" customHeight="1">
      <c r="A35" s="353" t="s">
        <v>64</v>
      </c>
      <c r="B35" s="349"/>
      <c r="C35" s="349"/>
      <c r="D35" s="350"/>
      <c r="E35" s="164" t="s">
        <v>65</v>
      </c>
      <c r="F35" s="2"/>
      <c r="G35" s="352" t="s">
        <v>3</v>
      </c>
      <c r="H35" s="350"/>
      <c r="I35" s="3"/>
      <c r="J35" s="351" t="s">
        <v>4</v>
      </c>
      <c r="K35" s="350"/>
      <c r="L35" s="3"/>
    </row>
    <row r="36" spans="1:17" s="1" customFormat="1" ht="14.25" customHeight="1">
      <c r="A36" s="4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2"/>
      <c r="G36" s="9" t="s">
        <v>10</v>
      </c>
      <c r="H36" s="10" t="s">
        <v>6</v>
      </c>
      <c r="I36" s="3"/>
      <c r="J36" s="65" t="s">
        <v>11</v>
      </c>
      <c r="K36" s="65" t="s">
        <v>6</v>
      </c>
    </row>
    <row r="37" spans="1:17" s="1" customFormat="1" ht="14.25" customHeight="1">
      <c r="A37" s="45" t="s">
        <v>12</v>
      </c>
      <c r="B37" s="59">
        <v>102364784</v>
      </c>
      <c r="C37" s="42"/>
      <c r="D37" s="42"/>
      <c r="E37" s="42"/>
      <c r="F37" s="3"/>
      <c r="G37" s="51" t="s">
        <v>14</v>
      </c>
      <c r="H37" s="83">
        <v>4325130</v>
      </c>
      <c r="I37" s="3"/>
      <c r="J37" s="53" t="s">
        <v>16</v>
      </c>
      <c r="K37" s="67">
        <v>1766187</v>
      </c>
    </row>
    <row r="38" spans="1:17" s="1" customFormat="1" ht="14.25" customHeight="1">
      <c r="A38" s="7" t="s">
        <v>18</v>
      </c>
      <c r="B38" s="305">
        <v>75265800</v>
      </c>
      <c r="C38" s="304">
        <v>113971000</v>
      </c>
      <c r="D38" s="8"/>
      <c r="E38" s="8"/>
      <c r="F38" s="3"/>
      <c r="G38" s="77" t="s">
        <v>58</v>
      </c>
      <c r="H38" s="83">
        <v>0</v>
      </c>
      <c r="I38" s="3"/>
      <c r="J38" s="77"/>
      <c r="K38" s="77"/>
    </row>
    <row r="39" spans="1:17" s="1" customFormat="1" ht="14.25" customHeight="1">
      <c r="A39" s="7" t="s">
        <v>23</v>
      </c>
      <c r="B39" s="98">
        <v>2800000</v>
      </c>
      <c r="C39" s="8"/>
      <c r="D39" s="8"/>
      <c r="E39" s="19">
        <v>100000</v>
      </c>
      <c r="F39" s="3"/>
      <c r="G39" s="77" t="s">
        <v>59</v>
      </c>
      <c r="H39" s="83">
        <v>26039654</v>
      </c>
      <c r="I39" s="3"/>
      <c r="J39" s="77"/>
      <c r="K39" s="77"/>
    </row>
    <row r="40" spans="1:17" s="1" customFormat="1" ht="14.25" customHeight="1">
      <c r="A40" s="7" t="s">
        <v>27</v>
      </c>
      <c r="B40" s="98">
        <v>17304122</v>
      </c>
      <c r="C40" s="314">
        <v>16000000</v>
      </c>
      <c r="D40" s="8"/>
      <c r="E40" s="8"/>
      <c r="F40" s="3"/>
      <c r="G40" s="77" t="s">
        <v>25</v>
      </c>
      <c r="H40" s="83">
        <v>42000000</v>
      </c>
      <c r="I40" s="3"/>
      <c r="J40" s="77"/>
      <c r="K40" s="77"/>
    </row>
    <row r="41" spans="1:17" s="1" customFormat="1" ht="14.25" customHeight="1">
      <c r="A41" s="43" t="s">
        <v>33</v>
      </c>
      <c r="B41" s="60">
        <v>180430584</v>
      </c>
      <c r="C41" s="44"/>
      <c r="D41" s="44"/>
      <c r="E41" s="44"/>
      <c r="F41" s="3"/>
      <c r="G41" s="77" t="s">
        <v>31</v>
      </c>
      <c r="H41" s="83">
        <v>30000000</v>
      </c>
      <c r="I41" s="3"/>
      <c r="J41" s="77"/>
      <c r="K41" s="77"/>
    </row>
    <row r="42" spans="1:17" s="1" customFormat="1" ht="14.25" customHeight="1">
      <c r="A42" s="42" t="s">
        <v>37</v>
      </c>
      <c r="B42" s="61">
        <v>52000</v>
      </c>
      <c r="C42" s="137"/>
      <c r="D42" s="42" t="s">
        <v>60</v>
      </c>
      <c r="E42" s="46"/>
      <c r="F42" s="3"/>
      <c r="G42" s="52" t="s">
        <v>35</v>
      </c>
      <c r="H42" s="12">
        <v>102364784</v>
      </c>
      <c r="I42" s="3"/>
      <c r="J42" s="77"/>
      <c r="K42" s="77"/>
    </row>
    <row r="43" spans="1:17" s="1" customFormat="1" ht="14.25" customHeight="1">
      <c r="A43" s="42" t="s">
        <v>39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7" s="1" customFormat="1" ht="14.25" customHeight="1">
      <c r="A44" s="47" t="s">
        <v>42</v>
      </c>
      <c r="B44" s="14">
        <v>118880</v>
      </c>
      <c r="C44" s="48"/>
      <c r="D44" s="48"/>
      <c r="E44" s="48"/>
      <c r="F44" s="3"/>
      <c r="G44" s="9" t="s">
        <v>41</v>
      </c>
      <c r="H44" s="10" t="s">
        <v>6</v>
      </c>
      <c r="I44" s="3"/>
      <c r="J44" s="54" t="s">
        <v>46</v>
      </c>
      <c r="K44" s="63">
        <v>1766187</v>
      </c>
    </row>
    <row r="45" spans="1:17" s="1" customFormat="1" ht="14.25" customHeight="1">
      <c r="A45" s="47" t="s">
        <v>61</v>
      </c>
      <c r="B45" s="15">
        <v>280000000</v>
      </c>
      <c r="C45" s="15" t="s">
        <v>60</v>
      </c>
      <c r="D45" s="48"/>
      <c r="E45" s="48"/>
      <c r="F45" s="3"/>
      <c r="G45" s="233" t="s">
        <v>44</v>
      </c>
      <c r="H45" s="389">
        <v>6753300</v>
      </c>
      <c r="I45" s="3"/>
      <c r="J45" s="53"/>
      <c r="K45" s="74"/>
    </row>
    <row r="46" spans="1:17" s="1" customFormat="1" ht="14.25" customHeight="1">
      <c r="A46" s="49" t="s">
        <v>49</v>
      </c>
      <c r="B46" s="16">
        <v>460549464</v>
      </c>
      <c r="C46" s="50"/>
      <c r="D46" s="50"/>
      <c r="E46" s="50"/>
      <c r="F46" s="3"/>
      <c r="G46" s="2"/>
      <c r="H46" s="3"/>
      <c r="I46" s="3"/>
      <c r="J46" s="53" t="s">
        <v>60</v>
      </c>
      <c r="K46" s="62" t="s">
        <v>60</v>
      </c>
    </row>
    <row r="47" spans="1:17" s="1" customFormat="1" ht="14.25" customHeight="1">
      <c r="A47" s="49" t="s">
        <v>51</v>
      </c>
      <c r="B47" s="16">
        <v>460549464</v>
      </c>
      <c r="C47" s="50"/>
      <c r="D47" s="50"/>
      <c r="E47" s="50"/>
      <c r="F47" s="3"/>
      <c r="I47" s="3"/>
      <c r="J47" s="55" t="s">
        <v>52</v>
      </c>
      <c r="K47" s="63" t="s">
        <v>60</v>
      </c>
    </row>
    <row r="48" spans="1:17" s="1" customFormat="1" ht="14.25" customHeight="1">
      <c r="A48" s="348" t="s">
        <v>66</v>
      </c>
      <c r="B48" s="349"/>
      <c r="C48" s="349"/>
      <c r="D48" s="349"/>
      <c r="E48" s="350"/>
      <c r="F48" s="3"/>
      <c r="I48" s="3"/>
      <c r="J48" s="56" t="s">
        <v>63</v>
      </c>
      <c r="K48" s="64" t="s">
        <v>60</v>
      </c>
    </row>
    <row r="49" spans="1:17" ht="13.5" customHeight="1">
      <c r="B49" s="1"/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 t="s">
        <v>60</v>
      </c>
      <c r="P50" s="1"/>
      <c r="Q50" s="1"/>
    </row>
    <row r="51" spans="1:17" s="1" customFormat="1" ht="13.5" customHeight="1">
      <c r="A51" s="353" t="s">
        <v>67</v>
      </c>
      <c r="B51" s="349"/>
      <c r="C51" s="349"/>
      <c r="D51" s="350"/>
      <c r="E51" s="164" t="s">
        <v>68</v>
      </c>
      <c r="F51" s="2"/>
      <c r="G51" s="352" t="s">
        <v>3</v>
      </c>
      <c r="H51" s="350"/>
      <c r="I51" s="3"/>
      <c r="J51" s="351" t="s">
        <v>4</v>
      </c>
      <c r="K51" s="350"/>
      <c r="L51" s="3"/>
    </row>
    <row r="52" spans="1:17" s="1" customFormat="1" ht="14.25" customHeight="1">
      <c r="A52" s="4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2"/>
      <c r="G52" s="9" t="s">
        <v>10</v>
      </c>
      <c r="H52" s="10" t="s">
        <v>6</v>
      </c>
      <c r="I52" s="3"/>
      <c r="J52" s="65" t="s">
        <v>11</v>
      </c>
      <c r="K52" s="65" t="s">
        <v>6</v>
      </c>
    </row>
    <row r="53" spans="1:17" s="1" customFormat="1" ht="14.25" customHeight="1">
      <c r="A53" s="45" t="s">
        <v>12</v>
      </c>
      <c r="B53" s="306">
        <v>88240884</v>
      </c>
      <c r="C53" s="42"/>
      <c r="D53" s="42"/>
      <c r="E53" s="42"/>
      <c r="F53" s="3"/>
      <c r="G53" s="51" t="s">
        <v>14</v>
      </c>
      <c r="H53" s="83">
        <v>5240884</v>
      </c>
      <c r="I53" s="3"/>
      <c r="J53" s="53" t="s">
        <v>16</v>
      </c>
      <c r="K53" s="67">
        <v>1766187</v>
      </c>
    </row>
    <row r="54" spans="1:17" s="1" customFormat="1" ht="14.25" customHeight="1">
      <c r="A54" s="7" t="s">
        <v>18</v>
      </c>
      <c r="B54" s="305">
        <v>82636400</v>
      </c>
      <c r="C54" s="304">
        <v>113971000</v>
      </c>
      <c r="D54" s="8"/>
      <c r="E54" s="8"/>
      <c r="F54" s="3"/>
      <c r="G54" s="77" t="s">
        <v>58</v>
      </c>
      <c r="H54" s="83">
        <v>0</v>
      </c>
      <c r="I54" s="3"/>
      <c r="J54" s="77"/>
      <c r="K54" s="77"/>
    </row>
    <row r="55" spans="1:17" s="1" customFormat="1" ht="14.25" customHeight="1">
      <c r="A55" s="7" t="s">
        <v>23</v>
      </c>
      <c r="B55" s="307">
        <v>2800000</v>
      </c>
      <c r="C55" s="8"/>
      <c r="D55" s="8"/>
      <c r="E55" s="19">
        <v>100000</v>
      </c>
      <c r="F55" s="3"/>
      <c r="G55" s="77" t="s">
        <v>59</v>
      </c>
      <c r="H55" s="83">
        <v>11000000</v>
      </c>
      <c r="I55" s="3"/>
      <c r="J55" s="77"/>
      <c r="K55" s="77"/>
    </row>
    <row r="56" spans="1:17" s="1" customFormat="1" ht="14.25" customHeight="1">
      <c r="A56" s="7" t="s">
        <v>27</v>
      </c>
      <c r="B56" s="307" t="s">
        <v>69</v>
      </c>
      <c r="C56" s="314">
        <v>16000000</v>
      </c>
      <c r="D56" s="8"/>
      <c r="E56" s="8"/>
      <c r="F56" s="3"/>
      <c r="G56" s="77" t="s">
        <v>25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33</v>
      </c>
      <c r="B57" s="308">
        <v>173677284</v>
      </c>
      <c r="C57" s="44"/>
      <c r="D57" s="44"/>
      <c r="E57" s="44"/>
      <c r="F57" s="3"/>
      <c r="G57" s="77" t="s">
        <v>31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37</v>
      </c>
      <c r="B58" s="309">
        <v>52000</v>
      </c>
      <c r="C58" s="137"/>
      <c r="D58" s="42" t="s">
        <v>60</v>
      </c>
      <c r="E58" s="46"/>
      <c r="F58" s="3"/>
      <c r="G58" s="52" t="s">
        <v>35</v>
      </c>
      <c r="H58" s="12">
        <v>88240884</v>
      </c>
      <c r="I58" s="3"/>
      <c r="J58" s="77"/>
      <c r="K58" s="77"/>
    </row>
    <row r="59" spans="1:17" s="1" customFormat="1" ht="14.25" customHeight="1">
      <c r="A59" s="42" t="s">
        <v>39</v>
      </c>
      <c r="B59" s="309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42</v>
      </c>
      <c r="B60" s="310">
        <v>118880</v>
      </c>
      <c r="C60" s="48"/>
      <c r="D60" s="48"/>
      <c r="E60" s="48"/>
      <c r="F60" s="3"/>
      <c r="G60" s="9" t="s">
        <v>41</v>
      </c>
      <c r="H60" s="10" t="s">
        <v>6</v>
      </c>
      <c r="I60" s="3"/>
      <c r="J60" s="54" t="s">
        <v>46</v>
      </c>
      <c r="K60" s="63">
        <v>1766187</v>
      </c>
    </row>
    <row r="61" spans="1:17" s="1" customFormat="1" ht="14.25" customHeight="1">
      <c r="A61" s="47" t="s">
        <v>61</v>
      </c>
      <c r="B61" s="311">
        <v>280000000</v>
      </c>
      <c r="C61" s="15" t="s">
        <v>60</v>
      </c>
      <c r="D61" s="48"/>
      <c r="E61" s="48"/>
      <c r="F61" s="3"/>
      <c r="G61" s="233" t="s">
        <v>44</v>
      </c>
      <c r="H61" s="389">
        <v>13001655</v>
      </c>
      <c r="I61" s="3"/>
      <c r="J61" s="53"/>
      <c r="K61" s="74"/>
    </row>
    <row r="62" spans="1:17" s="1" customFormat="1" ht="14.25" customHeight="1">
      <c r="A62" s="49" t="s">
        <v>49</v>
      </c>
      <c r="B62" s="312">
        <v>453796164</v>
      </c>
      <c r="C62" s="50"/>
      <c r="D62" s="50"/>
      <c r="E62" s="50"/>
      <c r="F62" s="3"/>
      <c r="G62" s="2"/>
      <c r="H62" s="3"/>
      <c r="I62" s="3"/>
      <c r="J62" s="53" t="s">
        <v>60</v>
      </c>
      <c r="K62" s="62" t="s">
        <v>60</v>
      </c>
    </row>
    <row r="63" spans="1:17" s="1" customFormat="1" ht="14.25" customHeight="1">
      <c r="A63" s="49" t="s">
        <v>51</v>
      </c>
      <c r="B63" s="312">
        <v>453796164</v>
      </c>
      <c r="C63" s="50"/>
      <c r="D63" s="50"/>
      <c r="E63" s="50"/>
      <c r="F63" s="3"/>
      <c r="I63" s="3"/>
      <c r="J63" s="55" t="s">
        <v>52</v>
      </c>
      <c r="K63" s="63" t="s">
        <v>60</v>
      </c>
    </row>
    <row r="64" spans="1:17" s="1" customFormat="1" ht="14.25" customHeight="1">
      <c r="A64" s="348" t="s">
        <v>62</v>
      </c>
      <c r="B64" s="349"/>
      <c r="C64" s="349"/>
      <c r="D64" s="349"/>
      <c r="E64" s="350"/>
      <c r="F64" s="3"/>
      <c r="I64" s="3"/>
      <c r="J64" s="56" t="s">
        <v>63</v>
      </c>
      <c r="K64" s="64" t="s">
        <v>60</v>
      </c>
    </row>
    <row r="65" spans="1:17" ht="13.5" customHeight="1">
      <c r="B65" s="1"/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 t="s">
        <v>60</v>
      </c>
      <c r="P66" s="1"/>
      <c r="Q66" s="1"/>
    </row>
    <row r="67" spans="1:17" s="1" customFormat="1" ht="13.5" customHeight="1">
      <c r="A67" s="353" t="s">
        <v>70</v>
      </c>
      <c r="B67" s="349"/>
      <c r="C67" s="349"/>
      <c r="D67" s="350"/>
      <c r="E67" s="164" t="s">
        <v>71</v>
      </c>
      <c r="F67" s="2"/>
      <c r="G67" s="352" t="s">
        <v>3</v>
      </c>
      <c r="H67" s="350"/>
      <c r="I67" s="3"/>
      <c r="J67" s="351" t="s">
        <v>4</v>
      </c>
      <c r="K67" s="350"/>
      <c r="L67" s="3"/>
    </row>
    <row r="68" spans="1:17" s="1" customFormat="1" ht="14.25" customHeight="1">
      <c r="A68" s="4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2"/>
      <c r="G68" s="9" t="s">
        <v>10</v>
      </c>
      <c r="H68" s="10" t="s">
        <v>6</v>
      </c>
      <c r="I68" s="3"/>
      <c r="J68" s="65" t="s">
        <v>11</v>
      </c>
      <c r="K68" s="65" t="s">
        <v>6</v>
      </c>
    </row>
    <row r="69" spans="1:17" s="1" customFormat="1" ht="14.25" customHeight="1">
      <c r="A69" s="45" t="s">
        <v>12</v>
      </c>
      <c r="B69" s="59">
        <v>85506029</v>
      </c>
      <c r="C69" s="42"/>
      <c r="D69" s="42"/>
      <c r="E69" s="42"/>
      <c r="F69" s="3"/>
      <c r="G69" s="51" t="s">
        <v>14</v>
      </c>
      <c r="H69" s="83">
        <v>2506029</v>
      </c>
      <c r="I69" s="3"/>
      <c r="J69" s="53" t="s">
        <v>16</v>
      </c>
      <c r="K69" s="67">
        <v>1766187</v>
      </c>
    </row>
    <row r="70" spans="1:17" s="1" customFormat="1" ht="14.25" customHeight="1">
      <c r="A70" s="7" t="s">
        <v>18</v>
      </c>
      <c r="B70" s="305">
        <v>72369600</v>
      </c>
      <c r="C70" s="304">
        <v>113971000</v>
      </c>
      <c r="D70" s="8"/>
      <c r="E70" s="8"/>
      <c r="F70" s="3"/>
      <c r="G70" s="77" t="s">
        <v>58</v>
      </c>
      <c r="H70" s="83">
        <v>0</v>
      </c>
      <c r="I70" s="3"/>
      <c r="J70" s="77"/>
      <c r="K70" s="77"/>
    </row>
    <row r="71" spans="1:17" s="1" customFormat="1" ht="14.25" customHeight="1">
      <c r="A71" s="7" t="s">
        <v>23</v>
      </c>
      <c r="B71" s="98">
        <v>2800000</v>
      </c>
      <c r="C71" s="8"/>
      <c r="D71" s="8"/>
      <c r="E71" s="19">
        <v>100000</v>
      </c>
      <c r="F71" s="3"/>
      <c r="G71" s="77" t="s">
        <v>59</v>
      </c>
      <c r="H71" s="83">
        <v>11000000</v>
      </c>
      <c r="I71" s="3"/>
      <c r="J71" s="77"/>
      <c r="K71" s="77"/>
    </row>
    <row r="72" spans="1:17" s="1" customFormat="1" ht="14.25" customHeight="1">
      <c r="A72" s="7" t="s">
        <v>27</v>
      </c>
      <c r="B72" s="98" t="s">
        <v>72</v>
      </c>
      <c r="C72" s="314">
        <v>16000000</v>
      </c>
      <c r="D72" s="8"/>
      <c r="E72" s="8"/>
      <c r="F72" s="3"/>
      <c r="G72" s="77" t="s">
        <v>25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33</v>
      </c>
      <c r="B73" s="60">
        <v>160675629</v>
      </c>
      <c r="C73" s="44"/>
      <c r="D73" s="44"/>
      <c r="E73" s="44"/>
      <c r="F73" s="3"/>
      <c r="G73" s="77" t="s">
        <v>31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37</v>
      </c>
      <c r="B74" s="61">
        <v>52000</v>
      </c>
      <c r="C74" s="137"/>
      <c r="D74" s="42" t="s">
        <v>60</v>
      </c>
      <c r="E74" s="46"/>
      <c r="F74" s="3"/>
      <c r="G74" s="52" t="s">
        <v>35</v>
      </c>
      <c r="H74" s="12">
        <v>85506029</v>
      </c>
      <c r="I74" s="3"/>
      <c r="J74" s="77"/>
      <c r="K74" s="77"/>
    </row>
    <row r="75" spans="1:17" s="1" customFormat="1" ht="14.25" customHeight="1">
      <c r="A75" s="42" t="s">
        <v>39</v>
      </c>
      <c r="B75" s="6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42</v>
      </c>
      <c r="B76" s="14">
        <v>118880</v>
      </c>
      <c r="C76" s="48"/>
      <c r="D76" s="48"/>
      <c r="E76" s="48"/>
      <c r="F76" s="3"/>
      <c r="G76" s="9" t="s">
        <v>41</v>
      </c>
      <c r="H76" s="10" t="s">
        <v>6</v>
      </c>
      <c r="I76" s="3"/>
      <c r="J76" s="54" t="s">
        <v>46</v>
      </c>
      <c r="K76" s="63">
        <v>1766187</v>
      </c>
    </row>
    <row r="77" spans="1:17" s="1" customFormat="1" ht="14.25" customHeight="1">
      <c r="A77" s="47" t="s">
        <v>61</v>
      </c>
      <c r="B77" s="15">
        <v>280000000</v>
      </c>
      <c r="C77" s="15" t="s">
        <v>60</v>
      </c>
      <c r="D77" s="48"/>
      <c r="E77" s="48"/>
      <c r="F77" s="3"/>
      <c r="G77" s="233" t="s">
        <v>44</v>
      </c>
      <c r="H77" s="389">
        <v>180635</v>
      </c>
      <c r="I77" s="3"/>
      <c r="J77" s="53"/>
      <c r="K77" s="74"/>
    </row>
    <row r="78" spans="1:17" s="1" customFormat="1" ht="14.25" customHeight="1">
      <c r="A78" s="49" t="s">
        <v>49</v>
      </c>
      <c r="B78" s="16">
        <v>440794509</v>
      </c>
      <c r="C78" s="50"/>
      <c r="D78" s="50"/>
      <c r="E78" s="50"/>
      <c r="F78" s="3"/>
      <c r="G78" s="2"/>
      <c r="H78" s="3"/>
      <c r="I78" s="3"/>
      <c r="J78" s="53" t="s">
        <v>60</v>
      </c>
      <c r="K78" s="62" t="s">
        <v>60</v>
      </c>
    </row>
    <row r="79" spans="1:17" s="1" customFormat="1" ht="14.25" customHeight="1">
      <c r="A79" s="49" t="s">
        <v>51</v>
      </c>
      <c r="B79" s="16">
        <v>440794509</v>
      </c>
      <c r="C79" s="50"/>
      <c r="D79" s="50"/>
      <c r="E79" s="50"/>
      <c r="F79" s="3"/>
      <c r="I79" s="3"/>
      <c r="J79" s="55" t="s">
        <v>52</v>
      </c>
      <c r="K79" s="63" t="s">
        <v>60</v>
      </c>
    </row>
    <row r="80" spans="1:17" s="1" customFormat="1" ht="14.25" customHeight="1">
      <c r="A80" s="348" t="s">
        <v>73</v>
      </c>
      <c r="B80" s="349"/>
      <c r="C80" s="349"/>
      <c r="D80" s="349"/>
      <c r="E80" s="350"/>
      <c r="F80" s="3"/>
      <c r="I80" s="3"/>
      <c r="J80" s="56" t="s">
        <v>63</v>
      </c>
      <c r="K80" s="64" t="s">
        <v>60</v>
      </c>
    </row>
    <row r="81" spans="1:17" ht="13.5" customHeight="1">
      <c r="B81" s="1"/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/>
      <c r="F82" s="1"/>
      <c r="H82" s="1"/>
      <c r="I82" s="1"/>
      <c r="K82" s="1"/>
      <c r="M82" s="1"/>
      <c r="N82" s="1"/>
      <c r="O82" s="1" t="s">
        <v>60</v>
      </c>
      <c r="P82" s="1"/>
      <c r="Q82" s="1"/>
    </row>
    <row r="83" spans="1:17" s="1" customFormat="1" ht="13.5" customHeight="1">
      <c r="A83" s="353" t="s">
        <v>74</v>
      </c>
      <c r="B83" s="349"/>
      <c r="C83" s="349"/>
      <c r="D83" s="350"/>
      <c r="E83" s="164" t="s">
        <v>75</v>
      </c>
      <c r="F83" s="2"/>
      <c r="G83" s="352" t="s">
        <v>3</v>
      </c>
      <c r="H83" s="350"/>
      <c r="I83" s="3"/>
      <c r="J83" s="351" t="s">
        <v>4</v>
      </c>
      <c r="K83" s="350"/>
      <c r="L83" s="3"/>
    </row>
    <row r="84" spans="1:17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10</v>
      </c>
      <c r="H84" s="10" t="s">
        <v>6</v>
      </c>
      <c r="I84" s="3"/>
      <c r="J84" s="65" t="s">
        <v>11</v>
      </c>
      <c r="K84" s="65" t="s">
        <v>6</v>
      </c>
    </row>
    <row r="85" spans="1:17" s="1" customFormat="1" ht="14.25" customHeight="1">
      <c r="A85" s="45" t="s">
        <v>12</v>
      </c>
      <c r="B85" s="59">
        <v>85325394</v>
      </c>
      <c r="C85" s="42"/>
      <c r="D85" s="42"/>
      <c r="E85" s="42"/>
      <c r="F85" s="3"/>
      <c r="G85" s="51" t="s">
        <v>14</v>
      </c>
      <c r="H85" s="83">
        <v>2325394</v>
      </c>
      <c r="I85" s="3"/>
      <c r="J85" s="53" t="s">
        <v>16</v>
      </c>
      <c r="K85" s="67">
        <v>1766187</v>
      </c>
    </row>
    <row r="86" spans="1:17" s="1" customFormat="1" ht="14.25" customHeight="1">
      <c r="A86" s="7" t="s">
        <v>18</v>
      </c>
      <c r="B86" s="305">
        <v>72369600</v>
      </c>
      <c r="C86" s="304">
        <v>113971000</v>
      </c>
      <c r="D86" s="8"/>
      <c r="E86" s="8"/>
      <c r="F86" s="3"/>
      <c r="G86" s="77" t="s">
        <v>58</v>
      </c>
      <c r="H86" s="83">
        <v>0</v>
      </c>
      <c r="I86" s="3"/>
      <c r="J86" s="77"/>
      <c r="K86" s="77"/>
    </row>
    <row r="87" spans="1:17" s="1" customFormat="1" ht="14.25" customHeight="1">
      <c r="A87" s="7" t="s">
        <v>23</v>
      </c>
      <c r="B87" s="98">
        <v>2800000</v>
      </c>
      <c r="C87" s="8"/>
      <c r="D87" s="8"/>
      <c r="E87" s="19">
        <v>100000</v>
      </c>
      <c r="F87" s="3"/>
      <c r="G87" s="77" t="s">
        <v>59</v>
      </c>
      <c r="H87" s="83">
        <v>11000000</v>
      </c>
      <c r="I87" s="3"/>
      <c r="J87" s="77"/>
      <c r="K87" s="77"/>
    </row>
    <row r="88" spans="1:17" s="1" customFormat="1" ht="14.25" customHeight="1">
      <c r="A88" s="7" t="s">
        <v>27</v>
      </c>
      <c r="B88" s="98">
        <v>15838244</v>
      </c>
      <c r="C88" s="314">
        <v>16000000</v>
      </c>
      <c r="D88" s="8"/>
      <c r="E88" s="8"/>
      <c r="F88" s="3"/>
      <c r="G88" s="77" t="s">
        <v>25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33</v>
      </c>
      <c r="B89" s="60">
        <v>160494994</v>
      </c>
      <c r="C89" s="44"/>
      <c r="D89" s="44"/>
      <c r="E89" s="44"/>
      <c r="F89" s="3"/>
      <c r="G89" s="77" t="s">
        <v>31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37</v>
      </c>
      <c r="B90" s="61">
        <v>52000</v>
      </c>
      <c r="C90" s="137"/>
      <c r="D90" s="42" t="s">
        <v>60</v>
      </c>
      <c r="E90" s="46"/>
      <c r="F90" s="3"/>
      <c r="G90" s="52" t="s">
        <v>35</v>
      </c>
      <c r="H90" s="12">
        <v>85325394</v>
      </c>
      <c r="I90" s="3"/>
      <c r="J90" s="77"/>
      <c r="K90" s="77"/>
    </row>
    <row r="91" spans="1:17" s="1" customFormat="1" ht="14.25" customHeight="1">
      <c r="A91" s="42" t="s">
        <v>39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42</v>
      </c>
      <c r="B92" s="14">
        <v>118880</v>
      </c>
      <c r="C92" s="48"/>
      <c r="D92" s="48"/>
      <c r="E92" s="48"/>
      <c r="F92" s="3"/>
      <c r="G92" s="9" t="s">
        <v>41</v>
      </c>
      <c r="H92" s="10" t="s">
        <v>6</v>
      </c>
      <c r="I92" s="3"/>
      <c r="J92" s="54" t="s">
        <v>46</v>
      </c>
      <c r="K92" s="63">
        <v>1766187</v>
      </c>
    </row>
    <row r="93" spans="1:17" s="1" customFormat="1" ht="14.25" customHeight="1">
      <c r="A93" s="47" t="s">
        <v>61</v>
      </c>
      <c r="B93" s="15">
        <v>280000000</v>
      </c>
      <c r="C93" s="15" t="s">
        <v>60</v>
      </c>
      <c r="D93" s="48"/>
      <c r="E93" s="48"/>
      <c r="F93" s="3"/>
      <c r="G93" s="233" t="s">
        <v>44</v>
      </c>
      <c r="H93" s="389">
        <v>9735494</v>
      </c>
      <c r="I93" s="3"/>
      <c r="J93" s="53"/>
      <c r="K93" s="74"/>
    </row>
    <row r="94" spans="1:17" s="1" customFormat="1" ht="14.25" customHeight="1">
      <c r="A94" s="49" t="s">
        <v>49</v>
      </c>
      <c r="B94" s="16">
        <v>440613874</v>
      </c>
      <c r="C94" s="50"/>
      <c r="D94" s="50"/>
      <c r="E94" s="50"/>
      <c r="F94" s="3"/>
      <c r="G94" s="2"/>
      <c r="H94" s="3"/>
      <c r="I94" s="3"/>
      <c r="J94" s="53" t="s">
        <v>60</v>
      </c>
      <c r="K94" s="62" t="s">
        <v>60</v>
      </c>
    </row>
    <row r="95" spans="1:17" s="1" customFormat="1" ht="14.25" customHeight="1">
      <c r="A95" s="49" t="s">
        <v>51</v>
      </c>
      <c r="B95" s="16">
        <v>440613874</v>
      </c>
      <c r="C95" s="50"/>
      <c r="D95" s="50"/>
      <c r="E95" s="50"/>
      <c r="F95" s="3"/>
      <c r="I95" s="3"/>
      <c r="J95" s="55" t="s">
        <v>52</v>
      </c>
      <c r="K95" s="63" t="s">
        <v>60</v>
      </c>
    </row>
    <row r="96" spans="1:17" s="1" customFormat="1" ht="14.25" customHeight="1">
      <c r="A96" s="348" t="s">
        <v>76</v>
      </c>
      <c r="B96" s="349"/>
      <c r="C96" s="349"/>
      <c r="D96" s="349"/>
      <c r="E96" s="350"/>
      <c r="F96" s="3"/>
      <c r="I96" s="3"/>
      <c r="J96" s="56" t="s">
        <v>63</v>
      </c>
      <c r="K96" s="64" t="s">
        <v>60</v>
      </c>
    </row>
    <row r="97" spans="1:17" ht="13.5" customHeight="1">
      <c r="B97" s="1"/>
      <c r="F97" s="1"/>
      <c r="H97" s="1"/>
      <c r="I97" s="1"/>
      <c r="J97" s="1"/>
      <c r="K97" s="1"/>
      <c r="M97" s="1"/>
      <c r="N97" s="1"/>
      <c r="O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 t="s">
        <v>60</v>
      </c>
      <c r="P98" s="1"/>
      <c r="Q98" s="1"/>
    </row>
    <row r="99" spans="1:17" s="1" customFormat="1" ht="13.5" customHeight="1">
      <c r="A99" s="353" t="s">
        <v>77</v>
      </c>
      <c r="B99" s="349"/>
      <c r="C99" s="349"/>
      <c r="D99" s="350"/>
      <c r="E99" s="164" t="s">
        <v>78</v>
      </c>
      <c r="F99" s="2"/>
      <c r="G99" s="352" t="s">
        <v>3</v>
      </c>
      <c r="H99" s="350"/>
      <c r="I99" s="3"/>
      <c r="J99" s="351" t="s">
        <v>4</v>
      </c>
      <c r="K99" s="350"/>
      <c r="L99" s="3"/>
    </row>
    <row r="100" spans="1:17" s="1" customFormat="1" ht="14.25" customHeight="1">
      <c r="A100" s="4" t="s">
        <v>5</v>
      </c>
      <c r="B100" s="5" t="s">
        <v>6</v>
      </c>
      <c r="C100" s="6" t="s">
        <v>7</v>
      </c>
      <c r="D100" s="6" t="s">
        <v>8</v>
      </c>
      <c r="E100" s="6" t="s">
        <v>9</v>
      </c>
      <c r="F100" s="2"/>
      <c r="G100" s="9" t="s">
        <v>10</v>
      </c>
      <c r="H100" s="10" t="s">
        <v>6</v>
      </c>
      <c r="I100" s="3"/>
      <c r="J100" s="65" t="s">
        <v>11</v>
      </c>
      <c r="K100" s="65" t="s">
        <v>6</v>
      </c>
    </row>
    <row r="101" spans="1:17" s="1" customFormat="1" ht="14.25" customHeight="1">
      <c r="A101" s="45" t="s">
        <v>12</v>
      </c>
      <c r="B101" s="59">
        <v>80168500</v>
      </c>
      <c r="C101" s="42"/>
      <c r="D101" s="42"/>
      <c r="E101" s="42"/>
      <c r="F101" s="3"/>
      <c r="G101" s="51" t="s">
        <v>14</v>
      </c>
      <c r="H101" s="83">
        <v>1168500</v>
      </c>
      <c r="I101" s="3"/>
      <c r="J101" s="53" t="s">
        <v>16</v>
      </c>
      <c r="K101" s="67">
        <v>1766187</v>
      </c>
    </row>
    <row r="102" spans="1:17" s="1" customFormat="1" ht="14.25" customHeight="1">
      <c r="A102" s="7" t="s">
        <v>18</v>
      </c>
      <c r="B102" s="305">
        <v>67791000</v>
      </c>
      <c r="C102" s="304">
        <v>113971000</v>
      </c>
      <c r="D102" s="8"/>
      <c r="E102" s="8"/>
      <c r="F102" s="3"/>
      <c r="G102" s="77" t="s">
        <v>58</v>
      </c>
      <c r="H102" s="83">
        <v>0</v>
      </c>
      <c r="I102" s="3"/>
      <c r="J102" s="77"/>
      <c r="K102" s="77"/>
    </row>
    <row r="103" spans="1:17" s="1" customFormat="1" ht="14.25" customHeight="1">
      <c r="A103" s="7" t="s">
        <v>23</v>
      </c>
      <c r="B103" s="98">
        <v>2800000</v>
      </c>
      <c r="C103" s="8"/>
      <c r="D103" s="8"/>
      <c r="E103" s="19">
        <v>100000</v>
      </c>
      <c r="F103" s="3"/>
      <c r="G103" s="77" t="s">
        <v>59</v>
      </c>
      <c r="H103" s="83">
        <v>7000000</v>
      </c>
      <c r="I103" s="3"/>
      <c r="J103" s="77"/>
      <c r="K103" s="77"/>
    </row>
    <row r="104" spans="1:17" s="1" customFormat="1" ht="14.25" customHeight="1">
      <c r="A104" s="7" t="s">
        <v>27</v>
      </c>
      <c r="B104" s="98">
        <v>15776339</v>
      </c>
      <c r="C104" s="314">
        <v>16000000</v>
      </c>
      <c r="D104" s="8"/>
      <c r="E104" s="8"/>
      <c r="F104" s="3"/>
      <c r="G104" s="77" t="s">
        <v>25</v>
      </c>
      <c r="H104" s="83">
        <v>42000000</v>
      </c>
      <c r="I104" s="3"/>
      <c r="J104" s="77"/>
      <c r="K104" s="77"/>
    </row>
    <row r="105" spans="1:17" s="1" customFormat="1" ht="14.25" customHeight="1">
      <c r="A105" s="43" t="s">
        <v>33</v>
      </c>
      <c r="B105" s="60">
        <v>150759500</v>
      </c>
      <c r="C105" s="44"/>
      <c r="D105" s="44"/>
      <c r="E105" s="44"/>
      <c r="F105" s="3"/>
      <c r="G105" s="77" t="s">
        <v>31</v>
      </c>
      <c r="H105" s="83">
        <v>30000000</v>
      </c>
      <c r="I105" s="3"/>
      <c r="J105" s="77"/>
      <c r="K105" s="77"/>
    </row>
    <row r="106" spans="1:17" s="1" customFormat="1" ht="14.25" customHeight="1">
      <c r="A106" s="42" t="s">
        <v>37</v>
      </c>
      <c r="B106" s="61">
        <v>52000</v>
      </c>
      <c r="C106" s="137"/>
      <c r="D106" s="42" t="s">
        <v>60</v>
      </c>
      <c r="E106" s="46"/>
      <c r="F106" s="3"/>
      <c r="G106" s="52" t="s">
        <v>35</v>
      </c>
      <c r="H106" s="12">
        <v>80168500</v>
      </c>
      <c r="I106" s="3"/>
      <c r="J106" s="77"/>
      <c r="K106" s="77"/>
    </row>
    <row r="107" spans="1:17" s="1" customFormat="1" ht="14.25" customHeight="1">
      <c r="A107" s="42" t="s">
        <v>39</v>
      </c>
      <c r="B107" s="61">
        <v>66880</v>
      </c>
      <c r="C107" s="137"/>
      <c r="D107" s="42"/>
      <c r="E107" s="46"/>
      <c r="F107" s="3"/>
      <c r="G107" s="2"/>
      <c r="H107" s="3"/>
      <c r="I107" s="3"/>
      <c r="J107" s="77"/>
      <c r="K107" s="77"/>
    </row>
    <row r="108" spans="1:17" s="1" customFormat="1" ht="14.25" customHeight="1">
      <c r="A108" s="47" t="s">
        <v>42</v>
      </c>
      <c r="B108" s="14">
        <v>118880</v>
      </c>
      <c r="C108" s="48"/>
      <c r="D108" s="163">
        <v>0</v>
      </c>
      <c r="E108" s="48"/>
      <c r="F108" s="3"/>
      <c r="G108" s="9" t="s">
        <v>41</v>
      </c>
      <c r="H108" s="10" t="s">
        <v>6</v>
      </c>
      <c r="I108" s="3"/>
      <c r="J108" s="54" t="s">
        <v>46</v>
      </c>
      <c r="K108" s="63">
        <v>1766187</v>
      </c>
    </row>
    <row r="109" spans="1:17" s="1" customFormat="1" ht="14.25" customHeight="1">
      <c r="A109" s="47" t="s">
        <v>61</v>
      </c>
      <c r="B109" s="15">
        <v>280000000</v>
      </c>
      <c r="C109" s="15" t="s">
        <v>60</v>
      </c>
      <c r="D109" s="48"/>
      <c r="E109" s="48"/>
      <c r="F109" s="3"/>
      <c r="G109" s="233" t="s">
        <v>44</v>
      </c>
      <c r="H109" s="389">
        <v>-5757673</v>
      </c>
      <c r="I109" s="3"/>
      <c r="J109" s="53"/>
      <c r="K109" s="74"/>
    </row>
    <row r="110" spans="1:17" s="1" customFormat="1" ht="14.25" customHeight="1">
      <c r="A110" s="49" t="s">
        <v>49</v>
      </c>
      <c r="B110" s="16">
        <v>430878380</v>
      </c>
      <c r="C110" s="50"/>
      <c r="D110" s="50"/>
      <c r="E110" s="50"/>
      <c r="F110" s="3"/>
      <c r="G110" s="2"/>
      <c r="H110" s="3"/>
      <c r="I110" s="3"/>
      <c r="J110" s="53" t="s">
        <v>60</v>
      </c>
      <c r="K110" s="62" t="s">
        <v>60</v>
      </c>
    </row>
    <row r="111" spans="1:17" s="1" customFormat="1" ht="14.25" customHeight="1">
      <c r="A111" s="49" t="s">
        <v>51</v>
      </c>
      <c r="B111" s="16">
        <v>430878380</v>
      </c>
      <c r="C111" s="50"/>
      <c r="D111" s="50"/>
      <c r="E111" s="50"/>
      <c r="F111" s="3"/>
      <c r="I111" s="3"/>
      <c r="J111" s="55" t="s">
        <v>52</v>
      </c>
      <c r="K111" s="63" t="s">
        <v>60</v>
      </c>
    </row>
    <row r="112" spans="1:17" s="1" customFormat="1" ht="14.25" customHeight="1">
      <c r="A112" s="348" t="s">
        <v>79</v>
      </c>
      <c r="B112" s="349"/>
      <c r="C112" s="349"/>
      <c r="D112" s="349"/>
      <c r="E112" s="350"/>
      <c r="F112" s="3"/>
      <c r="I112" s="3"/>
      <c r="J112" s="56" t="s">
        <v>63</v>
      </c>
      <c r="K112" s="64" t="s">
        <v>60</v>
      </c>
    </row>
    <row r="113" spans="1:17" ht="13.5" customHeight="1">
      <c r="B113" s="1"/>
      <c r="F113" s="1"/>
      <c r="H113" s="1"/>
      <c r="I113" s="1"/>
      <c r="J113" s="1"/>
      <c r="K113" s="1"/>
      <c r="M113" s="1"/>
      <c r="N113" s="1"/>
      <c r="O113" s="1"/>
      <c r="P113" s="1"/>
      <c r="Q113" s="1"/>
    </row>
    <row r="114" spans="1:17" ht="12.75" customHeight="1">
      <c r="B114" s="1"/>
      <c r="F114" s="1"/>
      <c r="H114" s="1"/>
      <c r="I114" s="1"/>
      <c r="K114" s="1"/>
      <c r="M114" s="1"/>
      <c r="N114" s="1"/>
      <c r="O114" s="1" t="s">
        <v>60</v>
      </c>
      <c r="P114" s="1"/>
      <c r="Q114" s="1"/>
    </row>
    <row r="115" spans="1:17" s="1" customFormat="1" ht="13.5" customHeight="1">
      <c r="A115" s="315" t="s">
        <v>80</v>
      </c>
      <c r="B115" s="316"/>
      <c r="C115" s="316"/>
      <c r="D115" s="317"/>
      <c r="E115" s="164" t="s">
        <v>81</v>
      </c>
      <c r="F115" s="2"/>
      <c r="G115" s="352" t="s">
        <v>3</v>
      </c>
      <c r="H115" s="350"/>
      <c r="I115" s="3"/>
      <c r="J115" s="346" t="s">
        <v>4</v>
      </c>
      <c r="K115" s="317"/>
      <c r="L115" s="3"/>
    </row>
    <row r="116" spans="1:17" s="1" customFormat="1" ht="14.25" customHeigh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10</v>
      </c>
      <c r="H116" s="10" t="s">
        <v>6</v>
      </c>
      <c r="I116" s="3"/>
      <c r="J116" s="65" t="s">
        <v>11</v>
      </c>
      <c r="K116" s="65" t="s">
        <v>6</v>
      </c>
    </row>
    <row r="117" spans="1:17" s="1" customFormat="1" ht="14.25" customHeight="1">
      <c r="A117" s="45" t="s">
        <v>12</v>
      </c>
      <c r="B117" s="59">
        <v>81284973</v>
      </c>
      <c r="C117" s="42"/>
      <c r="D117" s="42"/>
      <c r="E117" s="42"/>
      <c r="F117" s="3"/>
      <c r="G117" s="51" t="s">
        <v>14</v>
      </c>
      <c r="H117" s="83">
        <v>2284973</v>
      </c>
      <c r="I117" s="3"/>
      <c r="J117" s="53" t="s">
        <v>16</v>
      </c>
      <c r="K117" s="67">
        <v>1766187</v>
      </c>
    </row>
    <row r="118" spans="1:17" s="1" customFormat="1" ht="14.25" customHeight="1">
      <c r="A118" s="7" t="s">
        <v>18</v>
      </c>
      <c r="B118" s="305">
        <v>72432200</v>
      </c>
      <c r="C118" s="304">
        <v>113971000</v>
      </c>
      <c r="D118" s="8"/>
      <c r="E118" s="8"/>
      <c r="F118" s="3"/>
      <c r="G118" s="77" t="s">
        <v>58</v>
      </c>
      <c r="H118" s="83">
        <v>0</v>
      </c>
      <c r="I118" s="3"/>
      <c r="J118" s="77"/>
      <c r="K118" s="77"/>
      <c r="O118" s="1" t="s">
        <v>60</v>
      </c>
    </row>
    <row r="119" spans="1:17" s="1" customFormat="1" ht="14.25" customHeight="1">
      <c r="A119" s="7" t="s">
        <v>23</v>
      </c>
      <c r="B119" s="98">
        <v>2800000</v>
      </c>
      <c r="C119" s="8"/>
      <c r="D119" s="8"/>
      <c r="E119" s="19">
        <v>100000</v>
      </c>
      <c r="F119" s="3"/>
      <c r="G119" s="77" t="s">
        <v>59</v>
      </c>
      <c r="H119" s="83">
        <v>7000000</v>
      </c>
      <c r="I119" s="3"/>
      <c r="J119" s="77"/>
      <c r="K119" s="77"/>
    </row>
    <row r="120" spans="1:17" s="1" customFormat="1" ht="14.25" customHeight="1">
      <c r="A120" s="7" t="s">
        <v>27</v>
      </c>
      <c r="B120" s="98">
        <v>15348410</v>
      </c>
      <c r="C120" s="314">
        <v>16000000</v>
      </c>
      <c r="D120" s="8"/>
      <c r="E120" s="8"/>
      <c r="F120" s="3"/>
      <c r="G120" s="77" t="s">
        <v>25</v>
      </c>
      <c r="H120" s="83">
        <v>42000000</v>
      </c>
      <c r="I120" s="3"/>
      <c r="J120" s="77"/>
      <c r="K120" s="77"/>
    </row>
    <row r="121" spans="1:17" s="1" customFormat="1" ht="14.25" customHeight="1">
      <c r="A121" s="43" t="s">
        <v>33</v>
      </c>
      <c r="B121" s="60">
        <v>156517173</v>
      </c>
      <c r="C121" s="44"/>
      <c r="D121" s="44"/>
      <c r="E121" s="44"/>
      <c r="F121" s="3"/>
      <c r="G121" s="77" t="s">
        <v>31</v>
      </c>
      <c r="H121" s="83">
        <v>30000000</v>
      </c>
      <c r="I121" s="3"/>
      <c r="J121" s="77"/>
      <c r="K121" s="77"/>
    </row>
    <row r="122" spans="1:17" s="1" customFormat="1" ht="14.25" customHeight="1">
      <c r="A122" s="42" t="s">
        <v>37</v>
      </c>
      <c r="B122" s="61">
        <v>52000</v>
      </c>
      <c r="C122" s="137"/>
      <c r="D122" s="42" t="s">
        <v>60</v>
      </c>
      <c r="E122" s="46"/>
      <c r="F122" s="3"/>
      <c r="G122" s="52" t="s">
        <v>35</v>
      </c>
      <c r="H122" s="12">
        <v>81284973</v>
      </c>
      <c r="I122" s="3"/>
      <c r="J122" s="77"/>
      <c r="K122" s="77"/>
    </row>
    <row r="123" spans="1:17" s="1" customFormat="1" ht="14.25" customHeight="1">
      <c r="A123" s="42" t="s">
        <v>39</v>
      </c>
      <c r="B123" s="61">
        <v>66880</v>
      </c>
      <c r="C123" s="137"/>
      <c r="D123" s="42"/>
      <c r="E123" s="46"/>
      <c r="F123" s="3"/>
      <c r="G123" s="2"/>
      <c r="H123" s="3"/>
      <c r="I123" s="3"/>
      <c r="J123" s="77"/>
      <c r="K123" s="77"/>
    </row>
    <row r="124" spans="1:17" s="1" customFormat="1" ht="14.25" customHeight="1">
      <c r="A124" s="47" t="s">
        <v>42</v>
      </c>
      <c r="B124" s="14">
        <v>118880</v>
      </c>
      <c r="C124" s="48"/>
      <c r="D124" s="163">
        <v>0</v>
      </c>
      <c r="E124" s="48"/>
      <c r="F124" s="3"/>
      <c r="G124" s="9" t="s">
        <v>41</v>
      </c>
      <c r="H124" s="10" t="s">
        <v>6</v>
      </c>
      <c r="I124" s="3"/>
      <c r="J124" s="54" t="s">
        <v>46</v>
      </c>
      <c r="K124" s="63">
        <v>1766187</v>
      </c>
    </row>
    <row r="125" spans="1:17" s="1" customFormat="1" ht="14.25" customHeight="1">
      <c r="A125" s="47" t="s">
        <v>61</v>
      </c>
      <c r="B125" s="15">
        <v>280000000</v>
      </c>
      <c r="C125" s="15" t="s">
        <v>60</v>
      </c>
      <c r="D125" s="48"/>
      <c r="E125" s="48"/>
      <c r="F125" s="3"/>
      <c r="G125" s="233" t="s">
        <v>44</v>
      </c>
      <c r="H125" s="389">
        <v>156636053</v>
      </c>
      <c r="I125" s="3"/>
      <c r="J125" s="53"/>
      <c r="K125" s="74"/>
      <c r="O125" s="1" t="s">
        <v>60</v>
      </c>
    </row>
    <row r="126" spans="1:17" s="1" customFormat="1" ht="14.25" customHeight="1">
      <c r="A126" s="49" t="s">
        <v>49</v>
      </c>
      <c r="B126" s="16">
        <v>436636053</v>
      </c>
      <c r="C126" s="50"/>
      <c r="D126" s="50"/>
      <c r="E126" s="50"/>
      <c r="F126" s="3"/>
      <c r="G126" s="2"/>
      <c r="H126" s="3"/>
      <c r="I126" s="3"/>
      <c r="J126" s="53" t="s">
        <v>60</v>
      </c>
      <c r="K126" s="62" t="s">
        <v>60</v>
      </c>
    </row>
    <row r="127" spans="1:17" s="1" customFormat="1" ht="14.25" customHeight="1">
      <c r="A127" s="49" t="s">
        <v>51</v>
      </c>
      <c r="B127" s="16">
        <v>436636053</v>
      </c>
      <c r="C127" s="50"/>
      <c r="D127" s="50"/>
      <c r="E127" s="50"/>
      <c r="F127" s="3"/>
      <c r="I127" s="3"/>
      <c r="J127" s="55" t="s">
        <v>52</v>
      </c>
      <c r="K127" s="63" t="s">
        <v>60</v>
      </c>
    </row>
    <row r="128" spans="1:17" s="1" customFormat="1" ht="14.25" customHeight="1">
      <c r="A128" s="347" t="s">
        <v>79</v>
      </c>
      <c r="B128" s="316"/>
      <c r="C128" s="316"/>
      <c r="D128" s="316"/>
      <c r="E128" s="317"/>
      <c r="F128" s="3"/>
      <c r="I128" s="3"/>
      <c r="J128" s="56" t="s">
        <v>63</v>
      </c>
      <c r="K128" s="64" t="s">
        <v>60</v>
      </c>
    </row>
    <row r="129" spans="1:17" s="1" customFormat="1" ht="14.25" customHeight="1">
      <c r="A129" s="358"/>
      <c r="B129" s="358"/>
      <c r="C129" s="358"/>
      <c r="D129" s="358"/>
      <c r="E129" s="358"/>
    </row>
    <row r="130" spans="1:17" ht="13.5" customHeight="1">
      <c r="B130" s="1"/>
      <c r="F130" s="1"/>
      <c r="H130" s="1"/>
      <c r="I130" s="1"/>
      <c r="K130" s="1"/>
      <c r="M130" s="1"/>
      <c r="N130" s="1"/>
      <c r="O130" s="1"/>
      <c r="P130" s="1"/>
      <c r="Q130" s="1"/>
    </row>
    <row r="131" spans="1:17" ht="12.75" customHeight="1">
      <c r="A131" s="277" t="s">
        <v>82</v>
      </c>
      <c r="B131" s="278"/>
      <c r="C131" s="278"/>
      <c r="D131" s="279"/>
      <c r="E131" s="164" t="s">
        <v>83</v>
      </c>
      <c r="F131" s="2"/>
      <c r="G131" s="345" t="s">
        <v>3</v>
      </c>
      <c r="H131" s="317"/>
      <c r="I131" s="3"/>
      <c r="J131" s="280" t="s">
        <v>4</v>
      </c>
      <c r="K131" s="281"/>
      <c r="L131" s="3"/>
    </row>
    <row r="132" spans="1:17" s="1" customFormat="1" ht="14.25" customHeight="1">
      <c r="A132" s="4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2"/>
      <c r="G132" s="9" t="s">
        <v>10</v>
      </c>
      <c r="H132" s="10" t="s">
        <v>6</v>
      </c>
      <c r="I132" s="3"/>
      <c r="J132" s="65" t="s">
        <v>11</v>
      </c>
      <c r="K132" s="65" t="s">
        <v>6</v>
      </c>
    </row>
    <row r="133" spans="1:17" s="1" customFormat="1" ht="12.75" customHeight="1">
      <c r="A133" s="45" t="s">
        <v>12</v>
      </c>
      <c r="B133" s="59">
        <v>66930249</v>
      </c>
      <c r="C133" s="42"/>
      <c r="D133" s="42"/>
      <c r="E133" s="42"/>
      <c r="F133" s="3"/>
      <c r="G133" s="51" t="s">
        <v>14</v>
      </c>
      <c r="H133" s="83">
        <v>24930249</v>
      </c>
      <c r="I133" s="3"/>
      <c r="J133" s="53" t="s">
        <v>16</v>
      </c>
      <c r="K133" s="67">
        <v>1766187</v>
      </c>
    </row>
    <row r="134" spans="1:17" s="1" customFormat="1" ht="14.25" customHeight="1">
      <c r="A134" s="7" t="s">
        <v>18</v>
      </c>
      <c r="B134" s="305">
        <v>70001500</v>
      </c>
      <c r="C134" s="304">
        <v>113971000</v>
      </c>
      <c r="D134" s="8"/>
      <c r="E134" s="8"/>
      <c r="F134" s="3"/>
      <c r="G134" s="77" t="s">
        <v>58</v>
      </c>
      <c r="H134" s="83">
        <v>0</v>
      </c>
      <c r="I134" s="3"/>
      <c r="J134" s="77"/>
      <c r="K134" s="77"/>
    </row>
    <row r="135" spans="1:17" s="1" customFormat="1" ht="14.25" customHeight="1">
      <c r="A135" s="7" t="s">
        <v>23</v>
      </c>
      <c r="B135" s="98">
        <v>2700000</v>
      </c>
      <c r="C135" s="8"/>
      <c r="D135" s="8"/>
      <c r="E135" s="19">
        <v>100000</v>
      </c>
      <c r="F135" s="3"/>
      <c r="G135" s="77" t="s">
        <v>59</v>
      </c>
      <c r="H135" s="83">
        <v>0</v>
      </c>
      <c r="I135" s="3"/>
      <c r="J135" s="77"/>
      <c r="K135" s="77"/>
    </row>
    <row r="136" spans="1:17">
      <c r="A136" s="7" t="s">
        <v>84</v>
      </c>
      <c r="B136" s="98">
        <v>1900000</v>
      </c>
      <c r="C136" s="314">
        <v>16000000</v>
      </c>
      <c r="D136" s="8"/>
      <c r="E136" s="8"/>
      <c r="F136" s="3"/>
      <c r="G136" s="77" t="s">
        <v>25</v>
      </c>
      <c r="H136" s="83">
        <v>42000000</v>
      </c>
      <c r="I136" s="3"/>
      <c r="J136" s="77"/>
      <c r="K136" s="77"/>
    </row>
    <row r="137" spans="1:17">
      <c r="A137" s="7" t="s">
        <v>27</v>
      </c>
      <c r="B137" s="98">
        <v>14993606</v>
      </c>
      <c r="C137" s="313">
        <v>16000000</v>
      </c>
      <c r="D137" s="8"/>
      <c r="E137" s="19">
        <v>100000</v>
      </c>
      <c r="F137" s="3"/>
      <c r="G137" s="52" t="s">
        <v>35</v>
      </c>
      <c r="H137" s="12">
        <v>66930249</v>
      </c>
      <c r="I137" s="3"/>
      <c r="J137" s="77"/>
      <c r="K137" s="77"/>
    </row>
    <row r="138" spans="1:17">
      <c r="A138" s="43" t="s">
        <v>33</v>
      </c>
      <c r="B138" s="60">
        <v>141531749</v>
      </c>
      <c r="C138" s="44"/>
      <c r="D138" s="44"/>
      <c r="E138" s="44"/>
      <c r="F138" s="3"/>
      <c r="G138" s="3"/>
      <c r="H138" s="3"/>
      <c r="I138" s="3"/>
      <c r="J138" s="77"/>
      <c r="K138" s="77"/>
    </row>
    <row r="139" spans="1:17">
      <c r="A139" s="42" t="s">
        <v>37</v>
      </c>
      <c r="B139" s="61">
        <v>52000</v>
      </c>
      <c r="C139" s="137"/>
      <c r="D139" s="42" t="s">
        <v>60</v>
      </c>
      <c r="E139" s="46"/>
      <c r="F139" s="3"/>
      <c r="G139" s="2"/>
      <c r="H139" s="3"/>
      <c r="I139" s="3"/>
      <c r="J139" s="77"/>
      <c r="K139" s="77"/>
    </row>
    <row r="140" spans="1:17">
      <c r="A140" s="42" t="s">
        <v>39</v>
      </c>
      <c r="B140" s="61">
        <v>66880</v>
      </c>
      <c r="C140" s="137"/>
      <c r="D140" s="42"/>
      <c r="E140" s="46"/>
      <c r="F140" s="3"/>
      <c r="G140" s="9" t="s">
        <v>41</v>
      </c>
      <c r="H140" s="10" t="s">
        <v>6</v>
      </c>
      <c r="I140" s="3"/>
      <c r="J140" s="54" t="s">
        <v>46</v>
      </c>
      <c r="K140" s="63">
        <v>1766187</v>
      </c>
    </row>
    <row r="141" spans="1:17">
      <c r="A141" s="47" t="s">
        <v>42</v>
      </c>
      <c r="B141" s="14">
        <v>118880</v>
      </c>
      <c r="C141" s="48"/>
      <c r="D141" s="163" t="s">
        <v>85</v>
      </c>
      <c r="E141" s="48"/>
      <c r="F141" s="3"/>
      <c r="G141" s="233" t="s">
        <v>44</v>
      </c>
      <c r="H141" s="389">
        <v>66930249</v>
      </c>
      <c r="I141" s="3"/>
      <c r="J141" s="53"/>
      <c r="K141" s="74"/>
    </row>
    <row r="142" spans="1:17">
      <c r="A142" s="47" t="s">
        <v>61</v>
      </c>
      <c r="B142" s="15">
        <v>280000000</v>
      </c>
      <c r="C142" s="15" t="s">
        <v>60</v>
      </c>
      <c r="D142" s="48"/>
      <c r="E142" s="48"/>
      <c r="F142" s="3"/>
      <c r="G142" s="2"/>
      <c r="H142" s="3"/>
      <c r="I142" s="3"/>
      <c r="J142" s="53" t="s">
        <v>60</v>
      </c>
      <c r="K142" s="62" t="s">
        <v>60</v>
      </c>
    </row>
    <row r="143" spans="1:17">
      <c r="A143" s="49" t="s">
        <v>49</v>
      </c>
      <c r="B143" s="16">
        <v>431531749</v>
      </c>
      <c r="C143" s="50"/>
      <c r="D143" s="50"/>
      <c r="E143" s="50"/>
      <c r="F143" s="3"/>
      <c r="G143" s="2"/>
      <c r="H143" s="2"/>
      <c r="I143" s="3"/>
      <c r="J143" s="55" t="s">
        <v>52</v>
      </c>
      <c r="K143" s="63" t="s">
        <v>60</v>
      </c>
    </row>
    <row r="144" spans="1:17">
      <c r="A144" s="49" t="s">
        <v>51</v>
      </c>
      <c r="B144" s="16">
        <v>431531749</v>
      </c>
      <c r="C144" s="50"/>
      <c r="D144" s="50"/>
      <c r="E144" s="50"/>
      <c r="F144" s="3"/>
      <c r="G144" s="2"/>
      <c r="H144" s="2"/>
      <c r="I144" s="3"/>
      <c r="J144" s="56" t="s">
        <v>63</v>
      </c>
      <c r="K144" s="64" t="s">
        <v>60</v>
      </c>
    </row>
    <row r="145" spans="1:11">
      <c r="A145" s="347" t="s">
        <v>86</v>
      </c>
      <c r="B145" s="316"/>
      <c r="C145" s="316"/>
      <c r="D145" s="316"/>
      <c r="E145" s="317"/>
      <c r="F145" s="3"/>
      <c r="G145" s="2"/>
      <c r="H145" s="2"/>
      <c r="I145" s="3"/>
    </row>
    <row r="146" spans="1:11">
      <c r="B146" s="1"/>
      <c r="F146" s="1"/>
      <c r="H146" s="1"/>
      <c r="I146" s="1"/>
      <c r="J146" s="1"/>
      <c r="K146" s="1"/>
    </row>
    <row r="147" spans="1:11">
      <c r="B147" s="1"/>
      <c r="F147" s="1"/>
      <c r="H147" s="1"/>
      <c r="I147" s="1"/>
      <c r="K147" s="1"/>
    </row>
  </sheetData>
  <mergeCells count="31">
    <mergeCell ref="A129:E129"/>
    <mergeCell ref="A32:E32"/>
    <mergeCell ref="A99:D99"/>
    <mergeCell ref="G35:H35"/>
    <mergeCell ref="G51:H51"/>
    <mergeCell ref="A96:E96"/>
    <mergeCell ref="A112:E112"/>
    <mergeCell ref="G99:H99"/>
    <mergeCell ref="J19:K19"/>
    <mergeCell ref="A1:E1"/>
    <mergeCell ref="G67:H67"/>
    <mergeCell ref="A19:D19"/>
    <mergeCell ref="A67:D67"/>
    <mergeCell ref="A16:E16"/>
    <mergeCell ref="G19:H19"/>
    <mergeCell ref="A51:D51"/>
    <mergeCell ref="G3:H3"/>
    <mergeCell ref="J35:K35"/>
    <mergeCell ref="J3:K3"/>
    <mergeCell ref="A3:D3"/>
    <mergeCell ref="J51:K51"/>
    <mergeCell ref="A48:E48"/>
    <mergeCell ref="J67:K67"/>
    <mergeCell ref="G115:H115"/>
    <mergeCell ref="A64:E64"/>
    <mergeCell ref="A35:D35"/>
    <mergeCell ref="A83:D83"/>
    <mergeCell ref="J99:K99"/>
    <mergeCell ref="J83:K83"/>
    <mergeCell ref="A80:E80"/>
    <mergeCell ref="G83:H8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H182"/>
  <sheetViews>
    <sheetView zoomScaleNormal="100" workbookViewId="0">
      <selection activeCell="Q32" sqref="Q32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43.33203125" style="95" customWidth="1"/>
    <col min="17" max="17" width="6.21875" style="95" customWidth="1"/>
    <col min="18" max="18" width="20.33203125" style="95" customWidth="1"/>
    <col min="19" max="19" width="11.6640625" style="95" bestFit="1" customWidth="1"/>
    <col min="20" max="20" width="11.88671875" style="95" bestFit="1" customWidth="1"/>
    <col min="21" max="21" width="10" style="95" bestFit="1" customWidth="1"/>
    <col min="22" max="22" width="11.44140625" style="95" bestFit="1" customWidth="1"/>
    <col min="23" max="23" width="6.6640625" style="95" bestFit="1" customWidth="1"/>
    <col min="24" max="24" width="8.44140625" style="95" bestFit="1" customWidth="1"/>
    <col min="25" max="25" width="8.88671875" style="95" customWidth="1"/>
    <col min="26" max="16384" width="8.88671875" style="95"/>
  </cols>
  <sheetData>
    <row r="1" spans="1:24" s="1" customFormat="1" ht="14.25" customHeight="1">
      <c r="A1" s="364" t="s">
        <v>87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50"/>
      <c r="R1" s="365" t="s">
        <v>88</v>
      </c>
      <c r="S1" s="349"/>
      <c r="T1" s="350"/>
    </row>
    <row r="2" spans="1:24" s="1" customFormat="1" ht="10.5" customHeight="1">
      <c r="A2" s="255" t="s">
        <v>89</v>
      </c>
      <c r="B2" s="255" t="s">
        <v>5</v>
      </c>
      <c r="C2" s="193" t="s">
        <v>90</v>
      </c>
      <c r="D2" s="193" t="s">
        <v>91</v>
      </c>
      <c r="E2" s="193" t="s">
        <v>92</v>
      </c>
      <c r="F2" s="193" t="s">
        <v>6</v>
      </c>
      <c r="G2" s="194" t="s">
        <v>93</v>
      </c>
      <c r="H2" s="255" t="s">
        <v>94</v>
      </c>
      <c r="I2" s="292" t="s">
        <v>95</v>
      </c>
      <c r="J2" s="292" t="s">
        <v>96</v>
      </c>
      <c r="K2" s="195" t="s">
        <v>97</v>
      </c>
      <c r="L2" s="366" t="s">
        <v>98</v>
      </c>
      <c r="M2" s="349"/>
      <c r="N2" s="349"/>
      <c r="O2" s="350"/>
      <c r="P2" s="255" t="s">
        <v>99</v>
      </c>
    </row>
    <row r="3" spans="1:24" s="1" customFormat="1" ht="13.5">
      <c r="A3" s="282" t="s">
        <v>100</v>
      </c>
      <c r="B3" s="196" t="s">
        <v>101</v>
      </c>
      <c r="C3" s="197">
        <v>8300000</v>
      </c>
      <c r="D3" s="135">
        <v>267537</v>
      </c>
      <c r="E3" s="198">
        <v>30</v>
      </c>
      <c r="F3" s="197">
        <f>C3</f>
        <v>8300000</v>
      </c>
      <c r="G3" s="198">
        <f t="shared" ref="G3:G9" si="0">F3*0.033</f>
        <v>273900</v>
      </c>
      <c r="H3" s="199">
        <f>(F3-G3)</f>
        <v>8026100</v>
      </c>
      <c r="I3" s="274">
        <v>55970</v>
      </c>
      <c r="J3" s="275">
        <v>13780</v>
      </c>
      <c r="K3" s="200">
        <f>H3 - (I3 + J3)</f>
        <v>7956350</v>
      </c>
      <c r="L3" s="362" t="s">
        <v>102</v>
      </c>
      <c r="M3" s="349"/>
      <c r="N3" s="349"/>
      <c r="O3" s="350"/>
      <c r="P3" s="77" t="s">
        <v>103</v>
      </c>
      <c r="Q3" s="95"/>
      <c r="R3" s="255" t="s">
        <v>104</v>
      </c>
      <c r="S3" s="287" t="s">
        <v>105</v>
      </c>
      <c r="T3" s="287" t="s">
        <v>105</v>
      </c>
      <c r="U3" s="95"/>
      <c r="V3" s="95"/>
      <c r="W3" s="95"/>
      <c r="X3" s="95"/>
    </row>
    <row r="4" spans="1:24" s="1" customFormat="1" ht="13.5">
      <c r="A4" s="285" t="s">
        <v>106</v>
      </c>
      <c r="B4" s="196" t="s">
        <v>107</v>
      </c>
      <c r="C4" s="197">
        <v>8300000</v>
      </c>
      <c r="D4" s="135">
        <v>267537</v>
      </c>
      <c r="E4" s="198">
        <v>30</v>
      </c>
      <c r="F4" s="197">
        <f>C4</f>
        <v>8300000</v>
      </c>
      <c r="G4" s="198">
        <f t="shared" si="0"/>
        <v>273900</v>
      </c>
      <c r="H4" s="199">
        <f>(F4-G4)</f>
        <v>8026100</v>
      </c>
      <c r="I4" s="274">
        <v>55970</v>
      </c>
      <c r="J4" s="275">
        <v>13780</v>
      </c>
      <c r="K4" s="200">
        <f>H4 - (I4 + J4)</f>
        <v>7956350</v>
      </c>
      <c r="L4" s="362" t="s">
        <v>102</v>
      </c>
      <c r="M4" s="349"/>
      <c r="N4" s="349"/>
      <c r="O4" s="350"/>
      <c r="P4" s="77" t="s">
        <v>103</v>
      </c>
      <c r="Q4" s="95"/>
      <c r="R4" s="77" t="s">
        <v>102</v>
      </c>
      <c r="S4" s="135">
        <v>23793333</v>
      </c>
      <c r="T4" s="288">
        <f>SUM(K3:K7)</f>
        <v>36085160</v>
      </c>
      <c r="U4" s="95"/>
      <c r="V4" s="95"/>
      <c r="W4" s="95"/>
      <c r="X4" s="95"/>
    </row>
    <row r="5" spans="1:24" s="1" customFormat="1" ht="13.5">
      <c r="A5" s="285" t="s">
        <v>108</v>
      </c>
      <c r="B5" s="196" t="s">
        <v>109</v>
      </c>
      <c r="C5" s="197">
        <v>8300000</v>
      </c>
      <c r="D5" s="135">
        <v>267537</v>
      </c>
      <c r="E5" s="198">
        <v>30</v>
      </c>
      <c r="F5" s="197">
        <f>C5</f>
        <v>8300000</v>
      </c>
      <c r="G5" s="198">
        <f t="shared" si="0"/>
        <v>273900</v>
      </c>
      <c r="H5" s="199">
        <f>(F5-G5)</f>
        <v>8026100</v>
      </c>
      <c r="I5" s="274">
        <v>55970</v>
      </c>
      <c r="J5" s="275">
        <v>13780</v>
      </c>
      <c r="K5" s="200">
        <f>H5 - (I5 + J5)</f>
        <v>7956350</v>
      </c>
      <c r="L5" s="362" t="s">
        <v>102</v>
      </c>
      <c r="M5" s="349"/>
      <c r="N5" s="349"/>
      <c r="O5" s="350"/>
      <c r="P5" s="77" t="s">
        <v>103</v>
      </c>
      <c r="Q5" s="95"/>
      <c r="R5" s="77"/>
      <c r="S5" s="135"/>
      <c r="T5" s="288"/>
      <c r="U5" s="95"/>
      <c r="V5" s="95"/>
      <c r="W5" s="95"/>
      <c r="X5" s="95"/>
    </row>
    <row r="6" spans="1:24" s="1" customFormat="1" ht="13.5">
      <c r="A6" s="285" t="s">
        <v>110</v>
      </c>
      <c r="B6" s="196" t="s">
        <v>111</v>
      </c>
      <c r="C6" s="294">
        <v>7500000</v>
      </c>
      <c r="D6" s="135">
        <f>C6/30</f>
        <v>250000</v>
      </c>
      <c r="E6" s="272">
        <v>21</v>
      </c>
      <c r="F6" s="197">
        <f>D6*E6</f>
        <v>5250000</v>
      </c>
      <c r="G6" s="198">
        <f t="shared" si="0"/>
        <v>173250</v>
      </c>
      <c r="H6" s="199">
        <f>F6-G6</f>
        <v>5076750</v>
      </c>
      <c r="I6" s="293">
        <v>35400</v>
      </c>
      <c r="J6" s="275">
        <v>7990</v>
      </c>
      <c r="K6" s="200">
        <f>H6 - (I6 + J6)</f>
        <v>5033360</v>
      </c>
      <c r="L6" s="362" t="s">
        <v>102</v>
      </c>
      <c r="M6" s="349"/>
      <c r="N6" s="349"/>
      <c r="O6" s="350"/>
      <c r="P6" s="77" t="s">
        <v>112</v>
      </c>
      <c r="R6" s="77"/>
      <c r="S6" s="135"/>
      <c r="T6" s="288"/>
    </row>
    <row r="7" spans="1:24" s="1" customFormat="1" ht="13.5">
      <c r="A7" s="285" t="s">
        <v>113</v>
      </c>
      <c r="B7" s="196" t="s">
        <v>114</v>
      </c>
      <c r="C7" s="197">
        <v>7500000</v>
      </c>
      <c r="D7" s="135">
        <f>C7/30</f>
        <v>250000</v>
      </c>
      <c r="E7" s="198">
        <v>30</v>
      </c>
      <c r="F7" s="197">
        <f>C7</f>
        <v>7500000</v>
      </c>
      <c r="G7" s="198">
        <f t="shared" si="0"/>
        <v>247500</v>
      </c>
      <c r="H7" s="199">
        <f>F7-G7</f>
        <v>7252500</v>
      </c>
      <c r="I7" s="274">
        <v>55970</v>
      </c>
      <c r="J7" s="275">
        <v>13780</v>
      </c>
      <c r="K7" s="200">
        <f>H7 - (I7 + J7)</f>
        <v>7182750</v>
      </c>
      <c r="L7" s="362" t="s">
        <v>102</v>
      </c>
      <c r="M7" s="349"/>
      <c r="N7" s="349"/>
      <c r="O7" s="350"/>
      <c r="P7" s="77" t="s">
        <v>112</v>
      </c>
      <c r="R7" s="77"/>
      <c r="S7" s="135"/>
      <c r="T7" s="288"/>
    </row>
    <row r="8" spans="1:24" s="1" customFormat="1" ht="13.5">
      <c r="A8" s="285" t="s">
        <v>115</v>
      </c>
      <c r="B8" s="196" t="s">
        <v>116</v>
      </c>
      <c r="C8" s="197">
        <v>7500000</v>
      </c>
      <c r="D8" s="135">
        <f>C8/30</f>
        <v>250000</v>
      </c>
      <c r="E8" s="198">
        <v>30</v>
      </c>
      <c r="F8" s="197">
        <f>C8</f>
        <v>7500000</v>
      </c>
      <c r="G8" s="198">
        <f t="shared" si="0"/>
        <v>247500</v>
      </c>
      <c r="H8" s="199">
        <f>F8-G8</f>
        <v>7252500</v>
      </c>
      <c r="I8" s="274">
        <v>55970</v>
      </c>
      <c r="J8" s="275">
        <v>13780</v>
      </c>
      <c r="K8" s="200">
        <v>7190505</v>
      </c>
      <c r="L8" s="362" t="s">
        <v>102</v>
      </c>
      <c r="M8" s="349"/>
      <c r="N8" s="349"/>
      <c r="O8" s="350"/>
      <c r="P8" s="77" t="s">
        <v>112</v>
      </c>
      <c r="R8" s="289" t="s">
        <v>117</v>
      </c>
      <c r="S8" s="290">
        <f>SUM(S4:S7)</f>
        <v>23793333</v>
      </c>
      <c r="T8" s="290">
        <f>SUM(K3:K6)</f>
        <v>28902410</v>
      </c>
    </row>
    <row r="9" spans="1:24" s="1" customFormat="1" ht="13.5">
      <c r="A9" s="285" t="s">
        <v>118</v>
      </c>
      <c r="B9" s="196" t="s">
        <v>119</v>
      </c>
      <c r="C9" s="197">
        <v>7500000</v>
      </c>
      <c r="D9" s="135">
        <f>C9/30</f>
        <v>250000</v>
      </c>
      <c r="E9" s="198">
        <v>30</v>
      </c>
      <c r="F9" s="197">
        <f>C9</f>
        <v>7500000</v>
      </c>
      <c r="G9" s="198">
        <f t="shared" si="0"/>
        <v>247500</v>
      </c>
      <c r="H9" s="199">
        <f>F9-G9</f>
        <v>7252500</v>
      </c>
      <c r="I9" s="274">
        <v>55970</v>
      </c>
      <c r="J9" s="275">
        <v>13780</v>
      </c>
      <c r="K9" s="200">
        <v>7182955</v>
      </c>
      <c r="L9" s="362" t="s">
        <v>102</v>
      </c>
      <c r="M9" s="349"/>
      <c r="N9" s="349"/>
      <c r="O9" s="350"/>
      <c r="P9" s="77" t="s">
        <v>112</v>
      </c>
    </row>
    <row r="10" spans="1:24" s="1" customFormat="1" ht="13.5">
      <c r="A10" s="196"/>
      <c r="B10" s="196"/>
      <c r="C10" s="291"/>
      <c r="D10" s="135"/>
      <c r="E10" s="199"/>
      <c r="F10" s="197"/>
      <c r="G10" s="198"/>
      <c r="H10" s="199"/>
      <c r="I10" s="274"/>
      <c r="J10" s="275"/>
      <c r="K10" s="200"/>
      <c r="L10" s="362"/>
      <c r="M10" s="349"/>
      <c r="N10" s="349"/>
      <c r="O10" s="350"/>
      <c r="P10" s="77"/>
    </row>
    <row r="11" spans="1:24" s="1" customFormat="1" ht="13.5">
      <c r="A11" s="196"/>
      <c r="B11" s="196"/>
      <c r="C11" s="197"/>
      <c r="D11" s="135"/>
      <c r="E11" s="199"/>
      <c r="F11" s="274"/>
      <c r="G11" s="275"/>
      <c r="H11" s="200"/>
      <c r="I11" s="274"/>
      <c r="J11" s="275"/>
      <c r="K11" s="200"/>
      <c r="L11" s="362"/>
      <c r="M11" s="349"/>
      <c r="N11" s="349"/>
      <c r="O11" s="350"/>
      <c r="P11" s="77"/>
      <c r="Q11" s="95"/>
      <c r="R11" s="95"/>
      <c r="S11" s="95"/>
      <c r="T11" s="95"/>
      <c r="U11" s="95"/>
      <c r="V11" s="95"/>
      <c r="W11" s="95"/>
      <c r="X11" s="95"/>
    </row>
    <row r="12" spans="1:24" s="1" customFormat="1" ht="13.5">
      <c r="A12" s="196"/>
      <c r="B12" s="196"/>
      <c r="C12" s="197"/>
      <c r="D12" s="135"/>
      <c r="E12" s="199"/>
      <c r="F12" s="274"/>
      <c r="G12" s="275"/>
      <c r="H12" s="200"/>
      <c r="I12" s="274"/>
      <c r="J12" s="275"/>
      <c r="K12" s="200"/>
      <c r="L12" s="362"/>
      <c r="M12" s="349"/>
      <c r="N12" s="349"/>
      <c r="O12" s="350"/>
      <c r="P12" s="77"/>
      <c r="Q12" s="95"/>
      <c r="R12" s="95"/>
      <c r="S12" s="126"/>
      <c r="T12" s="95"/>
      <c r="U12" s="95"/>
      <c r="V12" s="95"/>
      <c r="W12" s="95"/>
      <c r="X12" s="95"/>
    </row>
    <row r="13" spans="1:24" s="1" customFormat="1" ht="13.5">
      <c r="A13" s="196"/>
      <c r="B13" s="196"/>
      <c r="C13" s="197"/>
      <c r="D13" s="135"/>
      <c r="E13" s="198"/>
      <c r="F13" s="197"/>
      <c r="G13" s="198"/>
      <c r="H13" s="199"/>
      <c r="I13" s="274"/>
      <c r="J13" s="275"/>
      <c r="K13" s="200"/>
      <c r="L13" s="362"/>
      <c r="M13" s="349"/>
      <c r="N13" s="349"/>
      <c r="O13" s="350"/>
      <c r="P13" s="77"/>
      <c r="Q13" s="95"/>
      <c r="R13" s="95"/>
      <c r="S13" s="95"/>
      <c r="T13" s="95"/>
      <c r="U13" s="95"/>
      <c r="V13" s="95"/>
      <c r="W13" s="95"/>
      <c r="X13" s="95"/>
    </row>
    <row r="14" spans="1:24" s="1" customFormat="1" ht="13.5">
      <c r="A14" s="155"/>
      <c r="B14" s="196"/>
      <c r="C14" s="197"/>
      <c r="D14" s="135"/>
      <c r="E14" s="198"/>
      <c r="F14" s="197"/>
      <c r="G14" s="198"/>
      <c r="H14" s="199"/>
      <c r="I14" s="274"/>
      <c r="J14" s="275"/>
      <c r="K14" s="200"/>
      <c r="L14" s="362"/>
      <c r="M14" s="349"/>
      <c r="N14" s="349"/>
      <c r="O14" s="350"/>
      <c r="P14" s="77"/>
      <c r="Q14" s="95"/>
      <c r="R14" s="95"/>
      <c r="S14" s="95"/>
      <c r="T14" s="95"/>
      <c r="U14" s="95"/>
      <c r="V14" s="95"/>
      <c r="W14" s="95"/>
      <c r="X14" s="95"/>
    </row>
    <row r="15" spans="1:24" s="1" customFormat="1" ht="10.5" customHeight="1">
      <c r="A15" s="243"/>
      <c r="B15" s="244"/>
      <c r="C15" s="244"/>
      <c r="D15" s="245"/>
      <c r="E15" s="246"/>
      <c r="F15" s="250">
        <f t="shared" ref="F15:K15" si="1">SUM(F3:F14)</f>
        <v>52650000</v>
      </c>
      <c r="G15" s="250">
        <f t="shared" si="1"/>
        <v>1737450</v>
      </c>
      <c r="H15" s="250">
        <f t="shared" si="1"/>
        <v>50912550</v>
      </c>
      <c r="I15" s="247">
        <f t="shared" si="1"/>
        <v>371220</v>
      </c>
      <c r="J15" s="247">
        <f t="shared" si="1"/>
        <v>90670</v>
      </c>
      <c r="K15" s="247">
        <f t="shared" si="1"/>
        <v>50458620</v>
      </c>
      <c r="L15" s="369"/>
      <c r="M15" s="349"/>
      <c r="N15" s="349"/>
      <c r="O15" s="350"/>
      <c r="P15" s="248"/>
      <c r="Q15" s="95"/>
      <c r="R15" s="95"/>
      <c r="S15" s="95"/>
      <c r="T15" s="95"/>
      <c r="U15" s="95"/>
      <c r="V15" s="95"/>
      <c r="W15" s="95"/>
      <c r="X15" s="95"/>
    </row>
    <row r="16" spans="1:24" ht="10.5" customHeight="1">
      <c r="A16" s="95"/>
      <c r="B16" s="111" t="s">
        <v>117</v>
      </c>
      <c r="Q16" s="1"/>
      <c r="R16" s="1"/>
      <c r="S16" s="1"/>
      <c r="T16" s="1"/>
      <c r="U16" s="1"/>
      <c r="V16" s="1"/>
      <c r="W16" s="1"/>
      <c r="X16" s="1"/>
    </row>
    <row r="17" spans="1:34" s="1" customFormat="1" ht="14.25" customHeight="1">
      <c r="A17" s="364" t="s">
        <v>120</v>
      </c>
      <c r="B17" s="349"/>
      <c r="C17" s="349"/>
      <c r="D17" s="349"/>
      <c r="E17" s="349"/>
      <c r="F17" s="349"/>
      <c r="G17" s="349"/>
      <c r="H17" s="349"/>
      <c r="I17" s="349"/>
      <c r="J17" s="349"/>
      <c r="K17" s="349"/>
      <c r="L17" s="349"/>
      <c r="M17" s="349"/>
      <c r="N17" s="349"/>
      <c r="O17" s="349"/>
      <c r="P17" s="350"/>
      <c r="R17" s="365" t="s">
        <v>121</v>
      </c>
      <c r="S17" s="349"/>
      <c r="T17" s="350"/>
      <c r="Z17" s="95"/>
      <c r="AA17" s="95"/>
      <c r="AB17" s="95"/>
      <c r="AC17" s="95"/>
      <c r="AD17" s="95"/>
      <c r="AE17" s="95"/>
      <c r="AF17" s="95"/>
      <c r="AG17" s="95"/>
      <c r="AH17" s="95"/>
    </row>
    <row r="18" spans="1:34" s="1" customFormat="1" ht="13.5">
      <c r="A18" s="255" t="s">
        <v>89</v>
      </c>
      <c r="B18" s="255" t="s">
        <v>5</v>
      </c>
      <c r="C18" s="193" t="s">
        <v>90</v>
      </c>
      <c r="D18" s="193" t="s">
        <v>91</v>
      </c>
      <c r="E18" s="193" t="s">
        <v>92</v>
      </c>
      <c r="F18" s="193" t="s">
        <v>6</v>
      </c>
      <c r="G18" s="194" t="s">
        <v>93</v>
      </c>
      <c r="H18" s="255" t="s">
        <v>94</v>
      </c>
      <c r="I18" s="292" t="s">
        <v>95</v>
      </c>
      <c r="J18" s="292" t="s">
        <v>96</v>
      </c>
      <c r="K18" s="195" t="s">
        <v>97</v>
      </c>
      <c r="L18" s="366" t="s">
        <v>98</v>
      </c>
      <c r="M18" s="349"/>
      <c r="N18" s="349"/>
      <c r="O18" s="350"/>
      <c r="P18" s="255" t="s">
        <v>99</v>
      </c>
      <c r="R18" s="255" t="s">
        <v>104</v>
      </c>
      <c r="S18" s="287" t="s">
        <v>105</v>
      </c>
      <c r="T18" s="287" t="s">
        <v>105</v>
      </c>
    </row>
    <row r="19" spans="1:34" s="1" customFormat="1" ht="13.5">
      <c r="A19" s="155" t="s">
        <v>122</v>
      </c>
      <c r="B19" s="196" t="s">
        <v>101</v>
      </c>
      <c r="C19" s="197">
        <v>9000000</v>
      </c>
      <c r="D19" s="135">
        <f t="shared" ref="D19:D25" si="2">C19/30</f>
        <v>300000</v>
      </c>
      <c r="E19" s="198">
        <v>30</v>
      </c>
      <c r="F19" s="197">
        <f>C19</f>
        <v>9000000</v>
      </c>
      <c r="G19" s="198">
        <f t="shared" ref="G19:G30" si="3">F19*0.033</f>
        <v>297000</v>
      </c>
      <c r="H19" s="199">
        <f t="shared" ref="H19:H28" si="4">F19-G19</f>
        <v>8703000</v>
      </c>
      <c r="I19" s="200">
        <f>H19</f>
        <v>8703000</v>
      </c>
      <c r="J19" s="197"/>
      <c r="K19" s="200">
        <v>8691585</v>
      </c>
      <c r="L19" s="362" t="s">
        <v>123</v>
      </c>
      <c r="M19" s="349"/>
      <c r="N19" s="349"/>
      <c r="O19" s="350"/>
      <c r="P19" s="77" t="s">
        <v>124</v>
      </c>
      <c r="R19" s="77" t="s">
        <v>125</v>
      </c>
      <c r="S19" s="135">
        <v>27750000</v>
      </c>
      <c r="T19" s="288">
        <f>SUM(K19:K22)</f>
        <v>28273335</v>
      </c>
    </row>
    <row r="20" spans="1:34" s="1" customFormat="1" ht="13.5">
      <c r="A20" s="155" t="s">
        <v>126</v>
      </c>
      <c r="B20" s="196" t="s">
        <v>127</v>
      </c>
      <c r="C20" s="197">
        <v>7500000</v>
      </c>
      <c r="D20" s="135">
        <f t="shared" si="2"/>
        <v>250000</v>
      </c>
      <c r="E20" s="198">
        <v>21</v>
      </c>
      <c r="F20" s="197">
        <f>D20*E20</f>
        <v>5250000</v>
      </c>
      <c r="G20" s="198">
        <f t="shared" si="3"/>
        <v>173250</v>
      </c>
      <c r="H20" s="199">
        <f t="shared" si="4"/>
        <v>5076750</v>
      </c>
      <c r="I20" s="274"/>
      <c r="J20" s="275"/>
      <c r="K20" s="197">
        <v>5076750</v>
      </c>
      <c r="L20" s="362" t="s">
        <v>125</v>
      </c>
      <c r="M20" s="349"/>
      <c r="N20" s="349"/>
      <c r="O20" s="350"/>
      <c r="P20" s="77" t="s">
        <v>128</v>
      </c>
      <c r="R20" s="77" t="s">
        <v>129</v>
      </c>
      <c r="S20" s="135">
        <v>13500000</v>
      </c>
      <c r="T20" s="288">
        <f>SUM(K23:K24)</f>
        <v>14491220</v>
      </c>
    </row>
    <row r="21" spans="1:34" s="1" customFormat="1" ht="13.5">
      <c r="A21" s="155" t="s">
        <v>130</v>
      </c>
      <c r="B21" s="196" t="s">
        <v>109</v>
      </c>
      <c r="C21" s="197">
        <v>7500000</v>
      </c>
      <c r="D21" s="135">
        <f t="shared" si="2"/>
        <v>250000</v>
      </c>
      <c r="E21" s="198">
        <v>30</v>
      </c>
      <c r="F21" s="197">
        <f>C21</f>
        <v>7500000</v>
      </c>
      <c r="G21" s="198">
        <f t="shared" si="3"/>
        <v>247500</v>
      </c>
      <c r="H21" s="199">
        <f t="shared" si="4"/>
        <v>7252500</v>
      </c>
      <c r="I21" s="274"/>
      <c r="J21" s="275"/>
      <c r="K21" s="200">
        <v>7252500</v>
      </c>
      <c r="L21" s="362" t="s">
        <v>125</v>
      </c>
      <c r="M21" s="349"/>
      <c r="N21" s="349"/>
      <c r="O21" s="350"/>
      <c r="P21" s="77" t="s">
        <v>128</v>
      </c>
      <c r="R21" s="77" t="s">
        <v>131</v>
      </c>
      <c r="S21" s="135">
        <v>16065000</v>
      </c>
      <c r="T21" s="288">
        <f>SUM(K25:K26)</f>
        <v>13818000</v>
      </c>
    </row>
    <row r="22" spans="1:34" s="1" customFormat="1" ht="13.5">
      <c r="A22" s="155" t="s">
        <v>132</v>
      </c>
      <c r="B22" s="196" t="s">
        <v>133</v>
      </c>
      <c r="C22" s="197">
        <v>7500000</v>
      </c>
      <c r="D22" s="135">
        <f t="shared" si="2"/>
        <v>250000</v>
      </c>
      <c r="E22" s="198">
        <v>30</v>
      </c>
      <c r="F22" s="197">
        <f>C22</f>
        <v>7500000</v>
      </c>
      <c r="G22" s="198">
        <f t="shared" si="3"/>
        <v>247500</v>
      </c>
      <c r="H22" s="199">
        <f t="shared" si="4"/>
        <v>7252500</v>
      </c>
      <c r="I22" s="274"/>
      <c r="J22" s="275"/>
      <c r="K22" s="200">
        <v>7252500</v>
      </c>
      <c r="L22" s="362" t="s">
        <v>125</v>
      </c>
      <c r="M22" s="349"/>
      <c r="N22" s="349"/>
      <c r="O22" s="350"/>
      <c r="P22" s="77" t="s">
        <v>128</v>
      </c>
      <c r="R22" s="77" t="s">
        <v>102</v>
      </c>
      <c r="S22" s="135">
        <v>23793333</v>
      </c>
      <c r="T22" s="288">
        <f>SUM(K27:K29)</f>
        <v>22360648</v>
      </c>
    </row>
    <row r="23" spans="1:34" s="1" customFormat="1" ht="13.5">
      <c r="A23" s="155" t="s">
        <v>134</v>
      </c>
      <c r="B23" s="196" t="s">
        <v>135</v>
      </c>
      <c r="C23" s="197">
        <v>7500000</v>
      </c>
      <c r="D23" s="135">
        <f t="shared" si="2"/>
        <v>250000</v>
      </c>
      <c r="E23" s="198">
        <v>30</v>
      </c>
      <c r="F23" s="197">
        <f>C23</f>
        <v>7500000</v>
      </c>
      <c r="G23" s="198">
        <f t="shared" si="3"/>
        <v>247500</v>
      </c>
      <c r="H23" s="199">
        <f t="shared" si="4"/>
        <v>7252500</v>
      </c>
      <c r="I23" s="274"/>
      <c r="J23" s="275"/>
      <c r="K23" s="200">
        <v>7252500</v>
      </c>
      <c r="L23" s="362" t="s">
        <v>125</v>
      </c>
      <c r="M23" s="349"/>
      <c r="N23" s="349"/>
      <c r="O23" s="350"/>
      <c r="P23" s="77" t="s">
        <v>128</v>
      </c>
      <c r="R23" s="289" t="s">
        <v>117</v>
      </c>
      <c r="S23" s="290">
        <f>SUM(S19:S22)</f>
        <v>81108333</v>
      </c>
      <c r="T23" s="290">
        <f>SUM(T19:T22)</f>
        <v>78943203</v>
      </c>
    </row>
    <row r="24" spans="1:34" s="1" customFormat="1" ht="13.5">
      <c r="A24" s="155" t="s">
        <v>136</v>
      </c>
      <c r="B24" s="196" t="s">
        <v>114</v>
      </c>
      <c r="C24" s="197">
        <v>7500000</v>
      </c>
      <c r="D24" s="135">
        <f t="shared" si="2"/>
        <v>250000</v>
      </c>
      <c r="E24" s="198">
        <v>30</v>
      </c>
      <c r="F24" s="197">
        <f>C24</f>
        <v>7500000</v>
      </c>
      <c r="G24" s="198">
        <f t="shared" si="3"/>
        <v>247500</v>
      </c>
      <c r="H24" s="199">
        <f t="shared" si="4"/>
        <v>7252500</v>
      </c>
      <c r="I24" s="274"/>
      <c r="J24" s="275"/>
      <c r="K24" s="200">
        <v>7238720</v>
      </c>
      <c r="L24" s="362" t="s">
        <v>137</v>
      </c>
      <c r="M24" s="349"/>
      <c r="N24" s="349"/>
      <c r="O24" s="350"/>
      <c r="P24" s="77" t="s">
        <v>138</v>
      </c>
      <c r="R24" s="95" t="s">
        <v>60</v>
      </c>
      <c r="V24" s="95"/>
    </row>
    <row r="25" spans="1:34" s="1" customFormat="1" ht="13.5">
      <c r="A25" s="155" t="s">
        <v>139</v>
      </c>
      <c r="B25" s="196" t="s">
        <v>140</v>
      </c>
      <c r="C25" s="197">
        <v>7500000</v>
      </c>
      <c r="D25" s="135">
        <f t="shared" si="2"/>
        <v>250000</v>
      </c>
      <c r="E25" s="198">
        <v>22</v>
      </c>
      <c r="F25" s="197">
        <v>6000000</v>
      </c>
      <c r="G25" s="198">
        <f t="shared" si="3"/>
        <v>198000</v>
      </c>
      <c r="H25" s="199">
        <f t="shared" si="4"/>
        <v>5802000</v>
      </c>
      <c r="I25" s="274"/>
      <c r="J25" s="275"/>
      <c r="K25" s="200">
        <v>5791900</v>
      </c>
      <c r="L25" s="362" t="s">
        <v>137</v>
      </c>
      <c r="M25" s="349"/>
      <c r="N25" s="349"/>
      <c r="O25" s="350"/>
      <c r="P25" s="77" t="s">
        <v>138</v>
      </c>
      <c r="V25" s="95"/>
    </row>
    <row r="26" spans="1:34" s="1" customFormat="1" ht="13.5">
      <c r="A26" s="155" t="s">
        <v>141</v>
      </c>
      <c r="B26" s="196" t="s">
        <v>142</v>
      </c>
      <c r="C26" s="197">
        <v>8300000</v>
      </c>
      <c r="D26" s="135">
        <v>267537</v>
      </c>
      <c r="E26" s="198">
        <v>30</v>
      </c>
      <c r="F26" s="197">
        <f>C26</f>
        <v>8300000</v>
      </c>
      <c r="G26" s="198">
        <f t="shared" si="3"/>
        <v>273900</v>
      </c>
      <c r="H26" s="199">
        <f t="shared" si="4"/>
        <v>8026100</v>
      </c>
      <c r="I26" s="274"/>
      <c r="J26" s="275"/>
      <c r="K26" s="200">
        <v>8026100</v>
      </c>
      <c r="L26" s="362" t="s">
        <v>143</v>
      </c>
      <c r="M26" s="349"/>
      <c r="N26" s="349"/>
      <c r="O26" s="350"/>
      <c r="P26" s="77" t="s">
        <v>144</v>
      </c>
      <c r="V26" s="95"/>
    </row>
    <row r="27" spans="1:34" s="1" customFormat="1" ht="13.5">
      <c r="A27" s="155" t="s">
        <v>145</v>
      </c>
      <c r="B27" s="196" t="s">
        <v>146</v>
      </c>
      <c r="C27" s="197">
        <v>8300000</v>
      </c>
      <c r="D27" s="135">
        <v>267537</v>
      </c>
      <c r="E27" s="272">
        <v>29</v>
      </c>
      <c r="F27" s="197">
        <f>D27*E27</f>
        <v>7758573</v>
      </c>
      <c r="G27" s="198">
        <f t="shared" si="3"/>
        <v>256032.90900000001</v>
      </c>
      <c r="H27" s="199">
        <f t="shared" si="4"/>
        <v>7502540.091</v>
      </c>
      <c r="I27" s="274"/>
      <c r="J27" s="275"/>
      <c r="K27" s="200">
        <v>7508775</v>
      </c>
      <c r="L27" s="362" t="s">
        <v>143</v>
      </c>
      <c r="M27" s="349"/>
      <c r="N27" s="349"/>
      <c r="O27" s="350"/>
      <c r="P27" s="77" t="s">
        <v>144</v>
      </c>
    </row>
    <row r="28" spans="1:34" s="1" customFormat="1" ht="13.5">
      <c r="A28" s="155" t="s">
        <v>147</v>
      </c>
      <c r="B28" s="196" t="s">
        <v>148</v>
      </c>
      <c r="C28" s="197">
        <v>8300000</v>
      </c>
      <c r="D28" s="135">
        <v>267537</v>
      </c>
      <c r="E28" s="272">
        <v>26</v>
      </c>
      <c r="F28" s="197">
        <f>D28*E28</f>
        <v>6955962</v>
      </c>
      <c r="G28" s="198">
        <f t="shared" si="3"/>
        <v>229546.74600000001</v>
      </c>
      <c r="H28" s="199">
        <f t="shared" si="4"/>
        <v>6726415.2539999997</v>
      </c>
      <c r="I28" s="274">
        <v>55970</v>
      </c>
      <c r="J28" s="275">
        <v>13780</v>
      </c>
      <c r="K28" s="200">
        <v>6895523</v>
      </c>
      <c r="L28" s="362" t="s">
        <v>102</v>
      </c>
      <c r="M28" s="349"/>
      <c r="N28" s="349"/>
      <c r="O28" s="350"/>
      <c r="P28" s="77" t="s">
        <v>103</v>
      </c>
      <c r="Q28" s="95"/>
      <c r="R28" s="95" t="s">
        <v>60</v>
      </c>
      <c r="V28" s="95"/>
      <c r="W28" s="95"/>
      <c r="X28" s="95"/>
    </row>
    <row r="29" spans="1:34" s="1" customFormat="1" ht="13.5">
      <c r="A29" s="155" t="s">
        <v>149</v>
      </c>
      <c r="B29" s="196" t="s">
        <v>150</v>
      </c>
      <c r="C29" s="197">
        <v>8300000</v>
      </c>
      <c r="D29" s="135">
        <v>267537</v>
      </c>
      <c r="E29" s="198">
        <v>30</v>
      </c>
      <c r="F29" s="197">
        <f>C29</f>
        <v>8300000</v>
      </c>
      <c r="G29" s="198">
        <f t="shared" si="3"/>
        <v>273900</v>
      </c>
      <c r="H29" s="199">
        <f>(F29-G29)</f>
        <v>8026100</v>
      </c>
      <c r="I29" s="274">
        <v>55970</v>
      </c>
      <c r="J29" s="275">
        <v>13780</v>
      </c>
      <c r="K29" s="200">
        <f>H29 - (I29 + J29)</f>
        <v>7956350</v>
      </c>
      <c r="L29" s="362" t="s">
        <v>102</v>
      </c>
      <c r="M29" s="349"/>
      <c r="N29" s="349"/>
      <c r="O29" s="350"/>
      <c r="P29" s="77" t="s">
        <v>103</v>
      </c>
      <c r="Q29" s="95"/>
      <c r="R29" s="95" t="s">
        <v>60</v>
      </c>
      <c r="V29" s="95"/>
      <c r="W29" s="95"/>
      <c r="X29" s="95"/>
    </row>
    <row r="30" spans="1:34" s="1" customFormat="1" ht="13.5">
      <c r="A30" s="155" t="s">
        <v>151</v>
      </c>
      <c r="B30" s="196" t="s">
        <v>152</v>
      </c>
      <c r="C30" s="197">
        <v>8300000</v>
      </c>
      <c r="D30" s="135">
        <v>267537</v>
      </c>
      <c r="E30" s="198">
        <v>30</v>
      </c>
      <c r="F30" s="197">
        <f>C30</f>
        <v>8300000</v>
      </c>
      <c r="G30" s="198">
        <f t="shared" si="3"/>
        <v>273900</v>
      </c>
      <c r="H30" s="199">
        <f>(F30-G30)</f>
        <v>8026100</v>
      </c>
      <c r="I30" s="274">
        <v>55970</v>
      </c>
      <c r="J30" s="275">
        <v>13780</v>
      </c>
      <c r="K30" s="200">
        <f>H30 - (I30 + J30)</f>
        <v>7956350</v>
      </c>
      <c r="L30" s="362" t="s">
        <v>102</v>
      </c>
      <c r="M30" s="349"/>
      <c r="N30" s="349"/>
      <c r="O30" s="350"/>
      <c r="P30" s="77" t="s">
        <v>103</v>
      </c>
      <c r="Q30" s="95"/>
      <c r="R30" s="95" t="s">
        <v>60</v>
      </c>
      <c r="V30" s="95"/>
      <c r="W30" s="95"/>
      <c r="X30" s="95"/>
    </row>
    <row r="31" spans="1:34" s="1" customFormat="1" ht="10.5" customHeight="1">
      <c r="A31" s="243"/>
      <c r="B31" s="244"/>
      <c r="C31" s="244"/>
      <c r="D31" s="245"/>
      <c r="E31" s="246"/>
      <c r="F31" s="250">
        <f>SUM(F20:F30)</f>
        <v>80864535</v>
      </c>
      <c r="G31" s="250">
        <f>SUM(G20:G30)</f>
        <v>2668529.6549999998</v>
      </c>
      <c r="H31" s="250">
        <f>SUM(H20:H30)</f>
        <v>78196005.344999999</v>
      </c>
      <c r="I31" s="247">
        <f>SUM(I20:I30)</f>
        <v>167910</v>
      </c>
      <c r="J31" s="247">
        <f>SUM(J20:J30)</f>
        <v>41340</v>
      </c>
      <c r="K31" s="247">
        <f>SUM(K19)</f>
        <v>8691585</v>
      </c>
      <c r="L31" s="369"/>
      <c r="M31" s="349"/>
      <c r="N31" s="349"/>
      <c r="O31" s="350"/>
      <c r="P31" s="248"/>
      <c r="Q31" s="95"/>
      <c r="R31" s="95"/>
      <c r="V31" s="95"/>
      <c r="W31" s="95"/>
      <c r="X31" s="95"/>
    </row>
    <row r="32" spans="1:34" ht="10.5" customHeight="1">
      <c r="A32" s="95"/>
      <c r="B32" s="111" t="s">
        <v>117</v>
      </c>
      <c r="Q32" s="1"/>
      <c r="R32" s="1"/>
      <c r="S32" s="1"/>
      <c r="T32" s="1"/>
      <c r="U32" s="1"/>
      <c r="V32" s="1"/>
      <c r="W32" s="1"/>
      <c r="X32" s="1"/>
    </row>
    <row r="33" spans="1:24" s="99" customFormat="1" ht="13.5" customHeight="1">
      <c r="A33" s="364" t="s">
        <v>153</v>
      </c>
      <c r="B33" s="349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50"/>
      <c r="Q33" s="1"/>
      <c r="R33" s="1"/>
      <c r="S33" s="1"/>
      <c r="T33" s="1"/>
      <c r="U33" s="1"/>
      <c r="V33" s="1"/>
      <c r="W33" s="1"/>
      <c r="X33" s="1"/>
    </row>
    <row r="34" spans="1:24" ht="13.5">
      <c r="A34" s="372" t="s">
        <v>154</v>
      </c>
      <c r="B34" s="349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9"/>
      <c r="Q34" s="1"/>
      <c r="R34" s="1"/>
      <c r="V34" s="1"/>
      <c r="W34" s="1"/>
      <c r="X34" s="1"/>
    </row>
    <row r="35" spans="1:24" ht="13.5">
      <c r="A35" s="360" t="s">
        <v>155</v>
      </c>
      <c r="B35" s="363" t="s">
        <v>5</v>
      </c>
      <c r="C35" s="363" t="s">
        <v>156</v>
      </c>
      <c r="D35" s="363" t="s">
        <v>157</v>
      </c>
      <c r="E35" s="349"/>
      <c r="F35" s="349"/>
      <c r="G35" s="350"/>
      <c r="H35" s="363" t="s">
        <v>158</v>
      </c>
      <c r="I35" s="349"/>
      <c r="J35" s="349"/>
      <c r="K35" s="350"/>
      <c r="L35" s="373" t="s">
        <v>159</v>
      </c>
      <c r="M35" s="363" t="s">
        <v>160</v>
      </c>
      <c r="N35" s="363" t="s">
        <v>161</v>
      </c>
      <c r="O35" s="363" t="s">
        <v>162</v>
      </c>
      <c r="P35" s="360" t="s">
        <v>99</v>
      </c>
      <c r="Q35" s="1"/>
      <c r="R35" s="1"/>
      <c r="V35" s="1"/>
      <c r="W35" s="1"/>
      <c r="X35" s="1"/>
    </row>
    <row r="36" spans="1:24">
      <c r="A36" s="361"/>
      <c r="B36" s="361"/>
      <c r="C36" s="361"/>
      <c r="D36" s="101" t="s">
        <v>163</v>
      </c>
      <c r="E36" s="101" t="s">
        <v>164</v>
      </c>
      <c r="F36" s="101" t="s">
        <v>165</v>
      </c>
      <c r="G36" s="101" t="s">
        <v>166</v>
      </c>
      <c r="H36" s="101" t="s">
        <v>167</v>
      </c>
      <c r="I36" s="101" t="s">
        <v>168</v>
      </c>
      <c r="J36" s="101" t="s">
        <v>169</v>
      </c>
      <c r="K36" s="101" t="s">
        <v>170</v>
      </c>
      <c r="L36" s="361"/>
      <c r="M36" s="361"/>
      <c r="N36" s="361"/>
      <c r="O36" s="361"/>
      <c r="P36" s="361"/>
      <c r="Q36" s="1"/>
      <c r="R36" s="1"/>
      <c r="V36" s="1"/>
      <c r="W36" s="1"/>
      <c r="X36" s="1"/>
    </row>
    <row r="37" spans="1:24">
      <c r="A37" s="155" t="s">
        <v>171</v>
      </c>
      <c r="B37" s="103" t="s">
        <v>172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05">
        <v>670</v>
      </c>
      <c r="K37" s="105">
        <v>8000</v>
      </c>
      <c r="L37" s="106">
        <f>SUM(D37:K37)</f>
        <v>491580</v>
      </c>
      <c r="M37" s="118">
        <f>C37-L37</f>
        <v>3866112</v>
      </c>
      <c r="N37" s="120">
        <v>3866112</v>
      </c>
      <c r="O37" s="155" t="s">
        <v>171</v>
      </c>
      <c r="P37" s="77"/>
      <c r="Q37" s="1"/>
      <c r="R37" s="1"/>
      <c r="V37" s="1"/>
      <c r="W37" s="1"/>
      <c r="X37" s="1"/>
    </row>
    <row r="38" spans="1:24" ht="13.5" customHeight="1">
      <c r="A38" s="155" t="s">
        <v>173</v>
      </c>
      <c r="B38" s="103" t="s">
        <v>174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15">
        <v>589740</v>
      </c>
      <c r="K38" s="115">
        <v>59010</v>
      </c>
      <c r="L38" s="106">
        <f>SUM(D38:K38)</f>
        <v>1131660</v>
      </c>
      <c r="M38" s="118">
        <f>C38-L38</f>
        <v>3226032</v>
      </c>
      <c r="N38" s="120">
        <v>3226032</v>
      </c>
      <c r="O38" s="155" t="s">
        <v>173</v>
      </c>
      <c r="P38" s="77" t="s">
        <v>175</v>
      </c>
      <c r="Q38" s="1"/>
      <c r="R38" s="1"/>
      <c r="U38" s="99"/>
      <c r="V38" s="1"/>
      <c r="W38" s="1"/>
      <c r="X38" s="1"/>
    </row>
    <row r="39" spans="1:24">
      <c r="A39" s="155" t="s">
        <v>176</v>
      </c>
      <c r="B39" s="103" t="s">
        <v>177</v>
      </c>
      <c r="C39" s="149">
        <v>4357692</v>
      </c>
      <c r="D39" s="105">
        <v>199170</v>
      </c>
      <c r="E39" s="105">
        <v>153920</v>
      </c>
      <c r="F39" s="105">
        <v>34860</v>
      </c>
      <c r="G39" s="105">
        <v>17730</v>
      </c>
      <c r="H39" s="105">
        <v>70210</v>
      </c>
      <c r="I39" s="105">
        <v>7020</v>
      </c>
      <c r="J39" s="105"/>
      <c r="K39" s="105"/>
      <c r="L39" s="106">
        <f>SUM(D39:K39)</f>
        <v>482910</v>
      </c>
      <c r="M39" s="118">
        <f>C39-L39</f>
        <v>3874782</v>
      </c>
      <c r="N39" s="120">
        <v>3874782</v>
      </c>
      <c r="O39" s="155" t="s">
        <v>176</v>
      </c>
      <c r="P39" s="77"/>
      <c r="Q39" s="1"/>
      <c r="R39" s="1"/>
      <c r="S39" s="1"/>
      <c r="T39" s="1"/>
      <c r="U39" s="1"/>
      <c r="V39" s="1"/>
      <c r="W39" s="1"/>
      <c r="X39" s="1"/>
    </row>
    <row r="40" spans="1:24" ht="9.75" customHeight="1">
      <c r="A40" s="155" t="s">
        <v>178</v>
      </c>
      <c r="B40" s="103" t="s">
        <v>179</v>
      </c>
      <c r="C40" s="149">
        <v>4357692</v>
      </c>
      <c r="D40" s="105">
        <v>199170</v>
      </c>
      <c r="E40" s="105">
        <v>153880</v>
      </c>
      <c r="F40" s="105">
        <v>34860</v>
      </c>
      <c r="G40" s="105">
        <v>17380</v>
      </c>
      <c r="H40" s="105">
        <v>70210</v>
      </c>
      <c r="I40" s="105">
        <v>7020</v>
      </c>
      <c r="J40" s="105">
        <v>-24750</v>
      </c>
      <c r="K40" s="105">
        <v>-2520</v>
      </c>
      <c r="L40" s="106">
        <f>SUM(D40:K40)</f>
        <v>455250</v>
      </c>
      <c r="M40" s="118">
        <f>C40-L40</f>
        <v>3902442</v>
      </c>
      <c r="N40" s="120">
        <v>3874782</v>
      </c>
      <c r="O40" s="155" t="s">
        <v>178</v>
      </c>
      <c r="P40" s="77" t="s">
        <v>180</v>
      </c>
      <c r="Q40" s="1"/>
      <c r="R40" s="1"/>
      <c r="S40" s="1"/>
      <c r="T40" s="1"/>
      <c r="U40" s="1"/>
      <c r="V40" s="1"/>
      <c r="W40" s="1"/>
      <c r="X40" s="1"/>
    </row>
    <row r="41" spans="1:24" ht="9.75" customHeight="1">
      <c r="A41" s="156"/>
      <c r="B41" s="111" t="s">
        <v>117</v>
      </c>
      <c r="C41" s="112">
        <f t="shared" ref="C41:N41" si="5">SUM(C37:C40)</f>
        <v>17430768</v>
      </c>
      <c r="D41" s="112">
        <f t="shared" si="5"/>
        <v>796680</v>
      </c>
      <c r="E41" s="112">
        <f t="shared" si="5"/>
        <v>615640</v>
      </c>
      <c r="F41" s="112">
        <f t="shared" si="5"/>
        <v>139440</v>
      </c>
      <c r="G41" s="112">
        <f t="shared" si="5"/>
        <v>70570</v>
      </c>
      <c r="H41" s="112">
        <f t="shared" si="5"/>
        <v>280840</v>
      </c>
      <c r="I41" s="112">
        <f t="shared" si="5"/>
        <v>28080</v>
      </c>
      <c r="J41" s="112">
        <f t="shared" si="5"/>
        <v>565660</v>
      </c>
      <c r="K41" s="112">
        <f t="shared" si="5"/>
        <v>64490</v>
      </c>
      <c r="L41" s="112">
        <f t="shared" si="5"/>
        <v>2561400</v>
      </c>
      <c r="M41" s="112">
        <f t="shared" si="5"/>
        <v>14869368</v>
      </c>
      <c r="N41" s="112">
        <f t="shared" si="5"/>
        <v>14841708</v>
      </c>
      <c r="O41" s="112" t="s">
        <v>60</v>
      </c>
      <c r="P41" s="110"/>
      <c r="Q41" s="1"/>
      <c r="R41" s="1"/>
      <c r="S41" s="1"/>
      <c r="T41" s="1"/>
      <c r="U41" s="1"/>
      <c r="V41" s="1"/>
      <c r="W41" s="1"/>
      <c r="X41" s="1"/>
    </row>
    <row r="42" spans="1:24">
      <c r="B42" s="256" t="s">
        <v>181</v>
      </c>
      <c r="C42" s="166">
        <f>SUM(C37:C40)</f>
        <v>17430768</v>
      </c>
      <c r="H42" s="256" t="s">
        <v>182</v>
      </c>
      <c r="I42" s="166">
        <f>H41+I41</f>
        <v>308920</v>
      </c>
      <c r="R42" s="95" t="s">
        <v>60</v>
      </c>
    </row>
    <row r="43" spans="1:24">
      <c r="K43" s="95" t="s">
        <v>60</v>
      </c>
      <c r="L43" s="95" t="s">
        <v>60</v>
      </c>
    </row>
    <row r="44" spans="1:24" s="1" customFormat="1" ht="14.25" customHeight="1">
      <c r="A44" s="364" t="s">
        <v>153</v>
      </c>
      <c r="B44" s="349"/>
      <c r="C44" s="349"/>
      <c r="D44" s="349"/>
      <c r="E44" s="349"/>
      <c r="F44" s="349"/>
      <c r="G44" s="349"/>
      <c r="H44" s="349"/>
      <c r="I44" s="349"/>
      <c r="J44" s="349"/>
      <c r="K44" s="349"/>
      <c r="L44" s="349"/>
      <c r="M44" s="349"/>
      <c r="N44" s="349"/>
      <c r="O44" s="349"/>
      <c r="P44" s="350"/>
      <c r="Q44" s="95"/>
      <c r="R44" s="95"/>
      <c r="S44" s="95"/>
      <c r="T44" s="95"/>
      <c r="U44" s="95"/>
      <c r="V44" s="95"/>
      <c r="W44" s="95"/>
      <c r="X44" s="95"/>
    </row>
    <row r="45" spans="1:24" s="1" customFormat="1" ht="13.5">
      <c r="A45" s="255" t="s">
        <v>89</v>
      </c>
      <c r="B45" s="255" t="s">
        <v>5</v>
      </c>
      <c r="C45" s="193" t="s">
        <v>90</v>
      </c>
      <c r="D45" s="193" t="s">
        <v>91</v>
      </c>
      <c r="E45" s="193" t="s">
        <v>92</v>
      </c>
      <c r="F45" s="193" t="s">
        <v>6</v>
      </c>
      <c r="G45" s="194" t="s">
        <v>93</v>
      </c>
      <c r="H45" s="255" t="s">
        <v>94</v>
      </c>
      <c r="I45" s="195" t="s">
        <v>97</v>
      </c>
      <c r="J45" s="193" t="s">
        <v>183</v>
      </c>
      <c r="K45" s="255" t="s">
        <v>184</v>
      </c>
      <c r="L45" s="366" t="s">
        <v>98</v>
      </c>
      <c r="M45" s="349"/>
      <c r="N45" s="349"/>
      <c r="O45" s="350"/>
      <c r="P45" s="255" t="s">
        <v>99</v>
      </c>
      <c r="Q45" s="95"/>
      <c r="R45" s="95"/>
      <c r="S45" s="95"/>
      <c r="T45" s="95"/>
      <c r="U45" s="95"/>
      <c r="V45" s="95"/>
      <c r="W45" s="95"/>
      <c r="X45" s="95"/>
    </row>
    <row r="46" spans="1:24" s="1" customFormat="1" ht="13.5" customHeight="1">
      <c r="A46" s="155" t="s">
        <v>185</v>
      </c>
      <c r="B46" s="196" t="s">
        <v>186</v>
      </c>
      <c r="C46" s="197">
        <v>7300000</v>
      </c>
      <c r="D46" s="135">
        <f t="shared" ref="D46:D52" si="6">C46/30</f>
        <v>243333.33333333334</v>
      </c>
      <c r="E46" s="198">
        <v>30</v>
      </c>
      <c r="F46" s="197">
        <v>7300000</v>
      </c>
      <c r="G46" s="198">
        <f t="shared" ref="G46:G52" si="7">F46*0.033</f>
        <v>240900</v>
      </c>
      <c r="H46" s="199">
        <f t="shared" ref="H46:H52" si="8">F46-G46</f>
        <v>7059100</v>
      </c>
      <c r="I46" s="200">
        <v>7059100</v>
      </c>
      <c r="J46" s="197"/>
      <c r="K46" s="201">
        <v>7059100</v>
      </c>
      <c r="L46" s="362" t="s">
        <v>143</v>
      </c>
      <c r="M46" s="349"/>
      <c r="N46" s="349"/>
      <c r="O46" s="350"/>
      <c r="P46" s="77" t="s">
        <v>187</v>
      </c>
      <c r="Q46" s="95"/>
      <c r="R46" s="95"/>
      <c r="S46" s="95"/>
      <c r="T46" s="95"/>
      <c r="U46" s="99"/>
      <c r="V46" s="99"/>
      <c r="W46" s="99"/>
      <c r="X46" s="99"/>
    </row>
    <row r="47" spans="1:24" s="1" customFormat="1" ht="13.5">
      <c r="A47" s="155" t="s">
        <v>188</v>
      </c>
      <c r="B47" s="196" t="s">
        <v>189</v>
      </c>
      <c r="C47" s="197">
        <v>7300000</v>
      </c>
      <c r="D47" s="135">
        <f t="shared" si="6"/>
        <v>243333.33333333334</v>
      </c>
      <c r="E47" s="198">
        <v>30</v>
      </c>
      <c r="F47" s="197">
        <v>7300000</v>
      </c>
      <c r="G47" s="198">
        <f t="shared" si="7"/>
        <v>240900</v>
      </c>
      <c r="H47" s="199">
        <f t="shared" si="8"/>
        <v>7059100</v>
      </c>
      <c r="I47" s="200">
        <v>7059100</v>
      </c>
      <c r="J47" s="197"/>
      <c r="K47" s="201">
        <v>7059100</v>
      </c>
      <c r="L47" s="362" t="s">
        <v>143</v>
      </c>
      <c r="M47" s="349"/>
      <c r="N47" s="349"/>
      <c r="O47" s="350"/>
      <c r="P47" s="77" t="s">
        <v>190</v>
      </c>
    </row>
    <row r="48" spans="1:24" s="1" customFormat="1" ht="13.5">
      <c r="A48" s="155" t="s">
        <v>191</v>
      </c>
      <c r="B48" s="196" t="s">
        <v>142</v>
      </c>
      <c r="C48" s="197">
        <v>7300000</v>
      </c>
      <c r="D48" s="135">
        <f t="shared" si="6"/>
        <v>243333.33333333334</v>
      </c>
      <c r="E48" s="198">
        <v>30</v>
      </c>
      <c r="F48" s="197">
        <v>7300000</v>
      </c>
      <c r="G48" s="198">
        <f t="shared" si="7"/>
        <v>240900</v>
      </c>
      <c r="H48" s="199">
        <f t="shared" si="8"/>
        <v>7059100</v>
      </c>
      <c r="I48" s="200">
        <v>7059100</v>
      </c>
      <c r="J48" s="197"/>
      <c r="K48" s="201">
        <v>7059100</v>
      </c>
      <c r="L48" s="362" t="s">
        <v>143</v>
      </c>
      <c r="M48" s="349"/>
      <c r="N48" s="349"/>
      <c r="O48" s="350"/>
      <c r="P48" s="77" t="s">
        <v>190</v>
      </c>
    </row>
    <row r="49" spans="1:20" s="1" customFormat="1" ht="13.5">
      <c r="A49" s="155" t="s">
        <v>192</v>
      </c>
      <c r="B49" s="196" t="s">
        <v>193</v>
      </c>
      <c r="C49" s="197">
        <v>7300000</v>
      </c>
      <c r="D49" s="135">
        <f t="shared" si="6"/>
        <v>243333.33333333334</v>
      </c>
      <c r="E49" s="198">
        <v>30</v>
      </c>
      <c r="F49" s="197">
        <v>7300000</v>
      </c>
      <c r="G49" s="198">
        <f t="shared" si="7"/>
        <v>240900</v>
      </c>
      <c r="H49" s="199">
        <f t="shared" si="8"/>
        <v>7059100</v>
      </c>
      <c r="I49" s="200">
        <v>7059100</v>
      </c>
      <c r="J49" s="197"/>
      <c r="K49" s="201">
        <v>7059100</v>
      </c>
      <c r="L49" s="362" t="s">
        <v>143</v>
      </c>
      <c r="M49" s="349"/>
      <c r="N49" s="349"/>
      <c r="O49" s="350"/>
      <c r="P49" s="77" t="s">
        <v>190</v>
      </c>
    </row>
    <row r="50" spans="1:20" s="1" customFormat="1" ht="13.5">
      <c r="A50" s="155" t="s">
        <v>194</v>
      </c>
      <c r="B50" s="196" t="s">
        <v>195</v>
      </c>
      <c r="C50" s="197">
        <v>7300000</v>
      </c>
      <c r="D50" s="135">
        <f t="shared" si="6"/>
        <v>243333.33333333334</v>
      </c>
      <c r="E50" s="198">
        <v>30</v>
      </c>
      <c r="F50" s="197">
        <v>7300000</v>
      </c>
      <c r="G50" s="198">
        <f t="shared" si="7"/>
        <v>240900</v>
      </c>
      <c r="H50" s="199">
        <f t="shared" si="8"/>
        <v>7059100</v>
      </c>
      <c r="I50" s="200">
        <v>7059100</v>
      </c>
      <c r="J50" s="197"/>
      <c r="K50" s="201">
        <v>7059100</v>
      </c>
      <c r="L50" s="362" t="s">
        <v>143</v>
      </c>
      <c r="M50" s="349"/>
      <c r="N50" s="349"/>
      <c r="O50" s="350"/>
      <c r="P50" s="77" t="s">
        <v>190</v>
      </c>
    </row>
    <row r="51" spans="1:20" s="1" customFormat="1" ht="13.5">
      <c r="A51" s="155" t="s">
        <v>196</v>
      </c>
      <c r="B51" s="196" t="s">
        <v>150</v>
      </c>
      <c r="C51" s="197">
        <v>7300000</v>
      </c>
      <c r="D51" s="135">
        <f t="shared" si="6"/>
        <v>243333.33333333334</v>
      </c>
      <c r="E51" s="198">
        <v>30</v>
      </c>
      <c r="F51" s="197">
        <v>7300000</v>
      </c>
      <c r="G51" s="198">
        <f t="shared" si="7"/>
        <v>240900</v>
      </c>
      <c r="H51" s="199">
        <f t="shared" si="8"/>
        <v>7059100</v>
      </c>
      <c r="I51" s="200">
        <v>7059100</v>
      </c>
      <c r="J51" s="197"/>
      <c r="K51" s="201">
        <v>7059100</v>
      </c>
      <c r="L51" s="362" t="s">
        <v>143</v>
      </c>
      <c r="M51" s="349"/>
      <c r="N51" s="349"/>
      <c r="O51" s="350"/>
      <c r="P51" s="77" t="s">
        <v>190</v>
      </c>
    </row>
    <row r="52" spans="1:20" s="1" customFormat="1" ht="13.5">
      <c r="A52" s="155" t="s">
        <v>197</v>
      </c>
      <c r="B52" s="196" t="s">
        <v>152</v>
      </c>
      <c r="C52" s="197">
        <v>9000000</v>
      </c>
      <c r="D52" s="135">
        <f t="shared" si="6"/>
        <v>300000</v>
      </c>
      <c r="E52" s="198">
        <v>30</v>
      </c>
      <c r="F52" s="197">
        <f>C52</f>
        <v>9000000</v>
      </c>
      <c r="G52" s="198">
        <f t="shared" si="7"/>
        <v>297000</v>
      </c>
      <c r="H52" s="199">
        <f t="shared" si="8"/>
        <v>8703000</v>
      </c>
      <c r="I52" s="200">
        <f>H52</f>
        <v>8703000</v>
      </c>
      <c r="J52" s="197"/>
      <c r="K52" s="200">
        <v>8691585</v>
      </c>
      <c r="L52" s="362" t="s">
        <v>123</v>
      </c>
      <c r="M52" s="349"/>
      <c r="N52" s="349"/>
      <c r="O52" s="350"/>
      <c r="P52" s="77" t="s">
        <v>124</v>
      </c>
    </row>
    <row r="53" spans="1:20" ht="9.75" customHeight="1">
      <c r="A53" s="156"/>
      <c r="B53" s="111" t="s">
        <v>117</v>
      </c>
      <c r="C53" s="112">
        <f t="shared" ref="C53:K53" si="9">SUM(C46:C52)</f>
        <v>52800000</v>
      </c>
      <c r="D53" s="112">
        <f t="shared" si="9"/>
        <v>1760000</v>
      </c>
      <c r="E53" s="112">
        <f t="shared" si="9"/>
        <v>210</v>
      </c>
      <c r="F53" s="112">
        <f t="shared" si="9"/>
        <v>52800000</v>
      </c>
      <c r="G53" s="112">
        <f t="shared" si="9"/>
        <v>1742400</v>
      </c>
      <c r="H53" s="112">
        <f t="shared" si="9"/>
        <v>51057600</v>
      </c>
      <c r="I53" s="112">
        <f t="shared" si="9"/>
        <v>51057600</v>
      </c>
      <c r="J53" s="112">
        <f t="shared" si="9"/>
        <v>0</v>
      </c>
      <c r="K53" s="112">
        <f t="shared" si="9"/>
        <v>51046185</v>
      </c>
      <c r="L53" s="112">
        <f>SUM(L48:L51)</f>
        <v>0</v>
      </c>
      <c r="M53" s="112">
        <f>SUM(M48:M51)</f>
        <v>0</v>
      </c>
      <c r="N53" s="112">
        <f>SUM(N48:N51)</f>
        <v>0</v>
      </c>
      <c r="O53" s="112" t="s">
        <v>60</v>
      </c>
      <c r="P53" s="110"/>
      <c r="R53" s="95" t="s">
        <v>60</v>
      </c>
    </row>
    <row r="54" spans="1:20">
      <c r="B54" s="256" t="s">
        <v>181</v>
      </c>
      <c r="C54" s="112">
        <f>C53</f>
        <v>52800000</v>
      </c>
      <c r="H54" s="251" t="s">
        <v>182</v>
      </c>
      <c r="I54" s="166" t="s">
        <v>60</v>
      </c>
    </row>
    <row r="55" spans="1:20" ht="13.5" customHeight="1">
      <c r="B55" s="256" t="s">
        <v>198</v>
      </c>
      <c r="C55" s="112">
        <f>C42+C54</f>
        <v>70230768</v>
      </c>
      <c r="G55" s="374" t="s">
        <v>199</v>
      </c>
      <c r="H55" s="350"/>
      <c r="I55" s="112">
        <f>N41+I53</f>
        <v>65899308</v>
      </c>
    </row>
    <row r="56" spans="1:20">
      <c r="K56" s="95" t="s">
        <v>60</v>
      </c>
      <c r="L56" s="95" t="s">
        <v>60</v>
      </c>
    </row>
    <row r="57" spans="1:20" s="99" customFormat="1" ht="13.5" customHeight="1">
      <c r="A57" s="364" t="s">
        <v>200</v>
      </c>
      <c r="B57" s="349"/>
      <c r="C57" s="349"/>
      <c r="D57" s="349"/>
      <c r="E57" s="349"/>
      <c r="F57" s="349"/>
      <c r="G57" s="349"/>
      <c r="H57" s="349"/>
      <c r="I57" s="349"/>
      <c r="J57" s="349"/>
      <c r="K57" s="349"/>
      <c r="L57" s="349"/>
      <c r="M57" s="349"/>
      <c r="N57" s="349"/>
      <c r="O57" s="349"/>
      <c r="P57" s="350"/>
      <c r="Q57" s="95"/>
      <c r="R57" s="95"/>
      <c r="S57" s="95"/>
      <c r="T57" s="95"/>
    </row>
    <row r="58" spans="1:20" ht="13.5">
      <c r="A58" s="372" t="s">
        <v>201</v>
      </c>
      <c r="B58" s="349"/>
      <c r="C58" s="349"/>
      <c r="D58" s="349"/>
      <c r="E58" s="349"/>
      <c r="F58" s="349"/>
      <c r="G58" s="349"/>
      <c r="H58" s="349"/>
      <c r="I58" s="349"/>
      <c r="J58" s="349"/>
      <c r="K58" s="349"/>
      <c r="L58" s="349"/>
      <c r="M58" s="349"/>
      <c r="N58" s="349"/>
      <c r="O58" s="349"/>
      <c r="P58" s="349"/>
    </row>
    <row r="59" spans="1:20" ht="13.5">
      <c r="A59" s="360" t="s">
        <v>155</v>
      </c>
      <c r="B59" s="363" t="s">
        <v>5</v>
      </c>
      <c r="C59" s="363" t="s">
        <v>156</v>
      </c>
      <c r="D59" s="363" t="s">
        <v>157</v>
      </c>
      <c r="E59" s="349"/>
      <c r="F59" s="349"/>
      <c r="G59" s="350"/>
      <c r="H59" s="363" t="s">
        <v>158</v>
      </c>
      <c r="I59" s="349"/>
      <c r="J59" s="349"/>
      <c r="K59" s="350"/>
      <c r="L59" s="373" t="s">
        <v>159</v>
      </c>
      <c r="M59" s="363" t="s">
        <v>160</v>
      </c>
      <c r="N59" s="363" t="s">
        <v>161</v>
      </c>
      <c r="O59" s="363" t="s">
        <v>162</v>
      </c>
      <c r="P59" s="360" t="s">
        <v>99</v>
      </c>
    </row>
    <row r="60" spans="1:20">
      <c r="A60" s="361"/>
      <c r="B60" s="361"/>
      <c r="C60" s="361"/>
      <c r="D60" s="101" t="s">
        <v>163</v>
      </c>
      <c r="E60" s="101" t="s">
        <v>164</v>
      </c>
      <c r="F60" s="101" t="s">
        <v>165</v>
      </c>
      <c r="G60" s="101" t="s">
        <v>166</v>
      </c>
      <c r="H60" s="101" t="s">
        <v>167</v>
      </c>
      <c r="I60" s="101" t="s">
        <v>168</v>
      </c>
      <c r="J60" s="101" t="s">
        <v>169</v>
      </c>
      <c r="K60" s="101" t="s">
        <v>170</v>
      </c>
      <c r="L60" s="361"/>
      <c r="M60" s="361"/>
      <c r="N60" s="361"/>
      <c r="O60" s="361"/>
      <c r="P60" s="361"/>
    </row>
    <row r="61" spans="1:20">
      <c r="A61" s="155" t="s">
        <v>202</v>
      </c>
      <c r="B61" s="103" t="s">
        <v>172</v>
      </c>
      <c r="C61" s="149">
        <v>4613692</v>
      </c>
      <c r="D61" s="105">
        <v>194400</v>
      </c>
      <c r="E61" s="105">
        <v>146100</v>
      </c>
      <c r="F61" s="105">
        <v>36900</v>
      </c>
      <c r="G61" s="105">
        <v>14970</v>
      </c>
      <c r="H61" s="105">
        <v>92550</v>
      </c>
      <c r="I61" s="105">
        <v>9250</v>
      </c>
      <c r="J61" s="105"/>
      <c r="K61" s="105"/>
      <c r="L61" s="106">
        <f t="shared" ref="L61:L72" si="10">SUM(D61:K61)</f>
        <v>494170</v>
      </c>
      <c r="M61" s="118">
        <f t="shared" ref="M61:M72" si="11">C61-L61</f>
        <v>4119522</v>
      </c>
      <c r="N61" s="120">
        <v>4119522</v>
      </c>
      <c r="O61" s="155" t="s">
        <v>201</v>
      </c>
      <c r="P61" s="108" t="s">
        <v>203</v>
      </c>
      <c r="R61" s="95" t="s">
        <v>60</v>
      </c>
    </row>
    <row r="62" spans="1:20">
      <c r="A62" s="155" t="s">
        <v>204</v>
      </c>
      <c r="B62" s="103" t="s">
        <v>174</v>
      </c>
      <c r="C62" s="149">
        <v>4697692</v>
      </c>
      <c r="D62" s="105">
        <v>194400</v>
      </c>
      <c r="E62" s="105">
        <v>146100</v>
      </c>
      <c r="F62" s="105">
        <v>37580</v>
      </c>
      <c r="G62" s="105">
        <v>14970</v>
      </c>
      <c r="H62" s="105">
        <v>104920</v>
      </c>
      <c r="I62" s="105">
        <v>10490</v>
      </c>
      <c r="J62" s="105"/>
      <c r="K62" s="105"/>
      <c r="L62" s="106">
        <f t="shared" si="10"/>
        <v>508460</v>
      </c>
      <c r="M62" s="118">
        <f t="shared" si="11"/>
        <v>4189232</v>
      </c>
      <c r="N62" s="120">
        <v>4189232</v>
      </c>
      <c r="O62" s="155" t="s">
        <v>204</v>
      </c>
      <c r="P62" s="108" t="s">
        <v>205</v>
      </c>
      <c r="R62" s="95" t="s">
        <v>60</v>
      </c>
    </row>
    <row r="63" spans="1:20">
      <c r="A63" s="155" t="s">
        <v>206</v>
      </c>
      <c r="B63" s="103" t="s">
        <v>177</v>
      </c>
      <c r="C63" s="149">
        <v>4721692</v>
      </c>
      <c r="D63" s="105">
        <v>194400</v>
      </c>
      <c r="E63" s="105">
        <v>146100</v>
      </c>
      <c r="F63" s="105">
        <v>37770</v>
      </c>
      <c r="G63" s="105">
        <v>14970</v>
      </c>
      <c r="H63" s="105">
        <v>110080</v>
      </c>
      <c r="I63" s="105">
        <v>11000</v>
      </c>
      <c r="J63" s="96">
        <v>612920</v>
      </c>
      <c r="K63" s="96">
        <v>61330</v>
      </c>
      <c r="L63" s="106">
        <f t="shared" si="10"/>
        <v>1188570</v>
      </c>
      <c r="M63" s="118">
        <f t="shared" si="11"/>
        <v>3533122</v>
      </c>
      <c r="N63" s="120">
        <v>3533122</v>
      </c>
      <c r="O63" s="155" t="s">
        <v>206</v>
      </c>
      <c r="P63" s="108" t="s">
        <v>207</v>
      </c>
      <c r="R63" s="95" t="s">
        <v>60</v>
      </c>
    </row>
    <row r="64" spans="1:20" ht="10.5" customHeight="1">
      <c r="A64" s="155" t="s">
        <v>208</v>
      </c>
      <c r="B64" s="103" t="s">
        <v>179</v>
      </c>
      <c r="C64" s="149">
        <v>4697692</v>
      </c>
      <c r="D64" s="105">
        <v>194400</v>
      </c>
      <c r="E64" s="105">
        <v>149650</v>
      </c>
      <c r="F64" s="105">
        <v>37580</v>
      </c>
      <c r="G64" s="105">
        <v>15330</v>
      </c>
      <c r="H64" s="105">
        <v>104920</v>
      </c>
      <c r="I64" s="105">
        <v>10490</v>
      </c>
      <c r="J64" s="105">
        <v>8010</v>
      </c>
      <c r="K64" s="105">
        <v>750</v>
      </c>
      <c r="L64" s="106">
        <f t="shared" si="10"/>
        <v>521130</v>
      </c>
      <c r="M64" s="118">
        <f t="shared" si="11"/>
        <v>4176562</v>
      </c>
      <c r="N64" s="120">
        <v>4176562</v>
      </c>
      <c r="O64" s="155" t="s">
        <v>208</v>
      </c>
      <c r="P64" s="108" t="s">
        <v>209</v>
      </c>
      <c r="R64" s="95" t="s">
        <v>60</v>
      </c>
    </row>
    <row r="65" spans="1:20" ht="10.5" customHeight="1">
      <c r="A65" s="155" t="s">
        <v>210</v>
      </c>
      <c r="B65" s="103" t="s">
        <v>211</v>
      </c>
      <c r="C65" s="149">
        <v>4637692</v>
      </c>
      <c r="D65" s="105">
        <v>194400</v>
      </c>
      <c r="E65" s="105">
        <v>149650</v>
      </c>
      <c r="F65" s="105">
        <v>37100</v>
      </c>
      <c r="G65" s="105">
        <v>15330</v>
      </c>
      <c r="H65" s="105">
        <v>94680</v>
      </c>
      <c r="I65" s="105">
        <v>9460</v>
      </c>
      <c r="J65" s="105">
        <v>8000</v>
      </c>
      <c r="K65" s="105">
        <v>670</v>
      </c>
      <c r="L65" s="106">
        <f t="shared" si="10"/>
        <v>509290</v>
      </c>
      <c r="M65" s="118">
        <f t="shared" si="11"/>
        <v>4128402</v>
      </c>
      <c r="N65" s="120">
        <v>4128402</v>
      </c>
      <c r="O65" s="155" t="s">
        <v>212</v>
      </c>
      <c r="P65" s="108" t="s">
        <v>213</v>
      </c>
      <c r="R65" s="95" t="s">
        <v>60</v>
      </c>
    </row>
    <row r="66" spans="1:20" ht="10.5" customHeight="1">
      <c r="A66" s="155" t="s">
        <v>214</v>
      </c>
      <c r="B66" s="103" t="s">
        <v>215</v>
      </c>
      <c r="C66" s="149">
        <v>4471692</v>
      </c>
      <c r="D66" s="105">
        <v>194400</v>
      </c>
      <c r="E66" s="105">
        <v>149650</v>
      </c>
      <c r="F66" s="105">
        <v>35770</v>
      </c>
      <c r="G66" s="105">
        <v>15330</v>
      </c>
      <c r="H66" s="105">
        <v>80480</v>
      </c>
      <c r="I66" s="105">
        <v>8040</v>
      </c>
      <c r="J66" s="105">
        <v>670</v>
      </c>
      <c r="K66" s="105">
        <v>8000</v>
      </c>
      <c r="L66" s="106">
        <f t="shared" si="10"/>
        <v>492340</v>
      </c>
      <c r="M66" s="118">
        <f t="shared" si="11"/>
        <v>3979352</v>
      </c>
      <c r="N66" s="120">
        <v>3979352</v>
      </c>
      <c r="O66" s="155" t="s">
        <v>212</v>
      </c>
      <c r="P66" s="108" t="s">
        <v>216</v>
      </c>
      <c r="R66" s="95" t="s">
        <v>60</v>
      </c>
    </row>
    <row r="67" spans="1:20" ht="10.5" customHeight="1">
      <c r="A67" s="155" t="s">
        <v>217</v>
      </c>
      <c r="B67" s="103" t="s">
        <v>218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f t="shared" si="10"/>
        <v>484910</v>
      </c>
      <c r="M67" s="118">
        <f t="shared" si="11"/>
        <v>3872782</v>
      </c>
      <c r="N67" s="120">
        <v>3872782</v>
      </c>
      <c r="O67" s="155" t="s">
        <v>219</v>
      </c>
      <c r="P67" s="108" t="s">
        <v>220</v>
      </c>
      <c r="R67" s="95" t="s">
        <v>60</v>
      </c>
    </row>
    <row r="68" spans="1:20" ht="10.5" customHeight="1">
      <c r="A68" s="155" t="s">
        <v>221</v>
      </c>
      <c r="B68" s="103" t="s">
        <v>222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f t="shared" si="10"/>
        <v>484910</v>
      </c>
      <c r="M68" s="118">
        <f t="shared" si="11"/>
        <v>3872782</v>
      </c>
      <c r="N68" s="120">
        <v>3872782</v>
      </c>
      <c r="O68" s="155" t="s">
        <v>221</v>
      </c>
      <c r="P68" s="108" t="s">
        <v>60</v>
      </c>
      <c r="R68" s="95" t="s">
        <v>60</v>
      </c>
    </row>
    <row r="69" spans="1:20" ht="10.5" customHeight="1">
      <c r="A69" s="155" t="s">
        <v>223</v>
      </c>
      <c r="B69" s="103" t="s">
        <v>224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f t="shared" si="10"/>
        <v>484910</v>
      </c>
      <c r="M69" s="118">
        <f t="shared" si="11"/>
        <v>3872782</v>
      </c>
      <c r="N69" s="120">
        <v>3872782</v>
      </c>
      <c r="O69" s="155" t="s">
        <v>223</v>
      </c>
      <c r="P69" s="108" t="s">
        <v>60</v>
      </c>
      <c r="R69" s="95" t="s">
        <v>60</v>
      </c>
    </row>
    <row r="70" spans="1:20" ht="10.5" customHeight="1">
      <c r="A70" s="155" t="s">
        <v>225</v>
      </c>
      <c r="B70" s="103" t="s">
        <v>226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f t="shared" si="10"/>
        <v>484910</v>
      </c>
      <c r="M70" s="118">
        <f t="shared" si="11"/>
        <v>3872782</v>
      </c>
      <c r="N70" s="120">
        <v>3872782</v>
      </c>
      <c r="O70" s="155" t="s">
        <v>225</v>
      </c>
      <c r="P70" s="108" t="s">
        <v>60</v>
      </c>
      <c r="R70" s="95" t="s">
        <v>60</v>
      </c>
    </row>
    <row r="71" spans="1:20" ht="10.5" customHeight="1">
      <c r="A71" s="155" t="s">
        <v>227</v>
      </c>
      <c r="B71" s="103" t="s">
        <v>228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f t="shared" si="10"/>
        <v>484910</v>
      </c>
      <c r="M71" s="118">
        <f t="shared" si="11"/>
        <v>3872782</v>
      </c>
      <c r="N71" s="120">
        <v>3872782</v>
      </c>
      <c r="O71" s="155" t="s">
        <v>227</v>
      </c>
      <c r="P71" s="108"/>
      <c r="R71" s="95" t="s">
        <v>60</v>
      </c>
    </row>
    <row r="72" spans="1:20" ht="10.5" customHeight="1">
      <c r="A72" s="155" t="s">
        <v>229</v>
      </c>
      <c r="B72" s="103" t="s">
        <v>230</v>
      </c>
      <c r="C72" s="149">
        <v>4357692</v>
      </c>
      <c r="D72" s="105">
        <v>199170</v>
      </c>
      <c r="E72" s="105">
        <v>149650</v>
      </c>
      <c r="F72" s="105">
        <v>34860</v>
      </c>
      <c r="G72" s="105">
        <v>15330</v>
      </c>
      <c r="H72" s="105">
        <v>70210</v>
      </c>
      <c r="I72" s="105">
        <v>7020</v>
      </c>
      <c r="J72" s="105">
        <v>670</v>
      </c>
      <c r="K72" s="105">
        <v>8000</v>
      </c>
      <c r="L72" s="106">
        <f t="shared" si="10"/>
        <v>484910</v>
      </c>
      <c r="M72" s="118">
        <f t="shared" si="11"/>
        <v>3872782</v>
      </c>
      <c r="N72" s="120">
        <v>3872782</v>
      </c>
      <c r="O72" s="155" t="s">
        <v>229</v>
      </c>
      <c r="P72" s="108"/>
      <c r="R72" s="95" t="s">
        <v>60</v>
      </c>
    </row>
    <row r="73" spans="1:20" ht="9.75" customHeight="1">
      <c r="A73" s="156"/>
      <c r="B73" s="111" t="s">
        <v>117</v>
      </c>
      <c r="C73" s="112">
        <f t="shared" ref="C73:N73" si="12">SUM(C61:C72)</f>
        <v>53986304</v>
      </c>
      <c r="D73" s="112">
        <f t="shared" si="12"/>
        <v>2361420</v>
      </c>
      <c r="E73" s="112">
        <f t="shared" si="12"/>
        <v>1785150</v>
      </c>
      <c r="F73" s="112">
        <f t="shared" si="12"/>
        <v>431860</v>
      </c>
      <c r="G73" s="112">
        <f t="shared" si="12"/>
        <v>182880</v>
      </c>
      <c r="H73" s="112">
        <f t="shared" si="12"/>
        <v>1008890</v>
      </c>
      <c r="I73" s="112">
        <f t="shared" si="12"/>
        <v>100850</v>
      </c>
      <c r="J73" s="112">
        <f t="shared" si="12"/>
        <v>633620</v>
      </c>
      <c r="K73" s="112">
        <f t="shared" si="12"/>
        <v>118750</v>
      </c>
      <c r="L73" s="112">
        <f t="shared" si="12"/>
        <v>6623420</v>
      </c>
      <c r="M73" s="112">
        <f t="shared" si="12"/>
        <v>47362884</v>
      </c>
      <c r="N73" s="112">
        <f t="shared" si="12"/>
        <v>47362884</v>
      </c>
      <c r="O73" s="112" t="s">
        <v>60</v>
      </c>
      <c r="P73" s="110"/>
      <c r="R73" s="95" t="s">
        <v>60</v>
      </c>
    </row>
    <row r="74" spans="1:20">
      <c r="B74" s="256" t="s">
        <v>181</v>
      </c>
      <c r="C74" s="166">
        <f>4257692*12</f>
        <v>51092304</v>
      </c>
      <c r="H74" s="256" t="s">
        <v>182</v>
      </c>
      <c r="I74" s="166">
        <f>H73+I73</f>
        <v>1109740</v>
      </c>
    </row>
    <row r="75" spans="1:20">
      <c r="K75" s="95" t="s">
        <v>60</v>
      </c>
      <c r="L75" s="95" t="s">
        <v>60</v>
      </c>
    </row>
    <row r="76" spans="1:20" s="99" customFormat="1" ht="13.5" customHeight="1">
      <c r="A76" s="364" t="s">
        <v>231</v>
      </c>
      <c r="B76" s="349"/>
      <c r="C76" s="349"/>
      <c r="D76" s="349"/>
      <c r="E76" s="349"/>
      <c r="F76" s="349"/>
      <c r="G76" s="349"/>
      <c r="H76" s="349"/>
      <c r="I76" s="349"/>
      <c r="J76" s="349"/>
      <c r="K76" s="349"/>
      <c r="L76" s="349"/>
      <c r="M76" s="349"/>
      <c r="N76" s="349"/>
      <c r="O76" s="349"/>
      <c r="P76" s="350"/>
      <c r="Q76" s="95"/>
      <c r="R76" s="95"/>
      <c r="S76" s="95"/>
      <c r="T76" s="95"/>
    </row>
    <row r="77" spans="1:20">
      <c r="A77" s="370" t="s">
        <v>232</v>
      </c>
      <c r="B77" s="371"/>
      <c r="C77" s="371"/>
      <c r="D77" s="371"/>
      <c r="E77" s="371"/>
      <c r="F77" s="371"/>
      <c r="G77" s="371"/>
      <c r="H77" s="371"/>
      <c r="I77" s="371"/>
      <c r="J77" s="371"/>
      <c r="K77" s="371"/>
      <c r="L77" s="371"/>
      <c r="M77" s="371"/>
      <c r="N77" s="371"/>
      <c r="O77" s="371"/>
      <c r="P77" s="371"/>
    </row>
    <row r="78" spans="1:20" ht="13.5">
      <c r="A78" s="360" t="s">
        <v>155</v>
      </c>
      <c r="B78" s="363" t="s">
        <v>5</v>
      </c>
      <c r="C78" s="363" t="s">
        <v>156</v>
      </c>
      <c r="D78" s="363" t="s">
        <v>157</v>
      </c>
      <c r="E78" s="349"/>
      <c r="F78" s="349"/>
      <c r="G78" s="350"/>
      <c r="H78" s="363" t="s">
        <v>158</v>
      </c>
      <c r="I78" s="349"/>
      <c r="J78" s="349"/>
      <c r="K78" s="350"/>
      <c r="L78" s="373" t="s">
        <v>159</v>
      </c>
      <c r="M78" s="363" t="s">
        <v>160</v>
      </c>
      <c r="N78" s="363" t="s">
        <v>161</v>
      </c>
      <c r="O78" s="363" t="s">
        <v>162</v>
      </c>
      <c r="P78" s="360" t="s">
        <v>99</v>
      </c>
    </row>
    <row r="79" spans="1:20">
      <c r="A79" s="361"/>
      <c r="B79" s="361"/>
      <c r="C79" s="361"/>
      <c r="D79" s="101" t="s">
        <v>163</v>
      </c>
      <c r="E79" s="101" t="s">
        <v>164</v>
      </c>
      <c r="F79" s="101" t="s">
        <v>165</v>
      </c>
      <c r="G79" s="101" t="s">
        <v>166</v>
      </c>
      <c r="H79" s="101" t="s">
        <v>167</v>
      </c>
      <c r="I79" s="101" t="s">
        <v>168</v>
      </c>
      <c r="J79" s="101" t="s">
        <v>169</v>
      </c>
      <c r="K79" s="101" t="s">
        <v>170</v>
      </c>
      <c r="L79" s="361"/>
      <c r="M79" s="361"/>
      <c r="N79" s="361"/>
      <c r="O79" s="361"/>
      <c r="P79" s="361"/>
    </row>
    <row r="80" spans="1:20">
      <c r="A80" s="155" t="s">
        <v>233</v>
      </c>
      <c r="B80" s="103" t="s">
        <v>172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f>SUM(D80:I80)</f>
        <v>429760</v>
      </c>
      <c r="M80" s="118">
        <f t="shared" ref="M80:M91" si="13">C80-L80</f>
        <v>3927932</v>
      </c>
      <c r="N80" s="120">
        <v>3927932</v>
      </c>
      <c r="O80" s="155" t="s">
        <v>233</v>
      </c>
      <c r="P80" s="108" t="s">
        <v>60</v>
      </c>
      <c r="R80" s="95" t="s">
        <v>60</v>
      </c>
    </row>
    <row r="81" spans="1:20">
      <c r="A81" s="155" t="s">
        <v>234</v>
      </c>
      <c r="B81" s="103" t="s">
        <v>174</v>
      </c>
      <c r="C81" s="149">
        <v>4357692</v>
      </c>
      <c r="D81" s="105">
        <v>184680</v>
      </c>
      <c r="E81" s="105">
        <v>128590</v>
      </c>
      <c r="F81" s="105">
        <v>28320</v>
      </c>
      <c r="G81" s="105">
        <v>10940</v>
      </c>
      <c r="H81" s="105">
        <v>70210</v>
      </c>
      <c r="I81" s="105">
        <v>7020</v>
      </c>
      <c r="J81" s="105"/>
      <c r="K81" s="105"/>
      <c r="L81" s="106">
        <f>SUM(D81:I81)</f>
        <v>429760</v>
      </c>
      <c r="M81" s="118">
        <f t="shared" si="13"/>
        <v>3927932</v>
      </c>
      <c r="N81" s="120">
        <v>3927932</v>
      </c>
      <c r="O81" s="155" t="s">
        <v>234</v>
      </c>
      <c r="P81" s="108" t="s">
        <v>60</v>
      </c>
      <c r="R81" s="95" t="s">
        <v>60</v>
      </c>
    </row>
    <row r="82" spans="1:20">
      <c r="A82" s="155" t="s">
        <v>235</v>
      </c>
      <c r="B82" s="103" t="s">
        <v>177</v>
      </c>
      <c r="C82" s="149">
        <v>4597692</v>
      </c>
      <c r="D82" s="105">
        <v>184680</v>
      </c>
      <c r="E82" s="105">
        <v>128590</v>
      </c>
      <c r="F82" s="105">
        <v>29880</v>
      </c>
      <c r="G82" s="105">
        <v>10940</v>
      </c>
      <c r="H82" s="105">
        <v>90750</v>
      </c>
      <c r="I82" s="105">
        <v>9070</v>
      </c>
      <c r="J82" s="115">
        <v>583340</v>
      </c>
      <c r="K82" s="115">
        <v>58400</v>
      </c>
      <c r="L82" s="106">
        <f t="shared" ref="L82:L91" si="14">SUM(D82:K82)</f>
        <v>1095650</v>
      </c>
      <c r="M82" s="118">
        <f t="shared" si="13"/>
        <v>3502042</v>
      </c>
      <c r="N82" s="120">
        <v>3502042</v>
      </c>
      <c r="O82" s="155" t="s">
        <v>235</v>
      </c>
      <c r="P82" s="108" t="s">
        <v>236</v>
      </c>
      <c r="R82" s="95" t="s">
        <v>60</v>
      </c>
    </row>
    <row r="83" spans="1:20" ht="10.5" customHeight="1">
      <c r="A83" s="155" t="s">
        <v>237</v>
      </c>
      <c r="B83" s="103" t="s">
        <v>179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96">
        <v>135660</v>
      </c>
      <c r="K83" s="96">
        <v>9990</v>
      </c>
      <c r="L83" s="106">
        <f t="shared" si="14"/>
        <v>618050</v>
      </c>
      <c r="M83" s="118">
        <f t="shared" si="13"/>
        <v>4003642</v>
      </c>
      <c r="N83" s="120">
        <v>4003642</v>
      </c>
      <c r="O83" s="155" t="s">
        <v>237</v>
      </c>
      <c r="P83" s="108" t="s">
        <v>238</v>
      </c>
      <c r="R83" s="95" t="s">
        <v>60</v>
      </c>
    </row>
    <row r="84" spans="1:20" ht="10.5" customHeight="1">
      <c r="A84" s="155" t="s">
        <v>239</v>
      </c>
      <c r="B84" s="103" t="s">
        <v>211</v>
      </c>
      <c r="C84" s="149">
        <v>4621692</v>
      </c>
      <c r="D84" s="105">
        <v>184680</v>
      </c>
      <c r="E84" s="105">
        <v>141500</v>
      </c>
      <c r="F84" s="105">
        <v>30040</v>
      </c>
      <c r="G84" s="105">
        <v>12040</v>
      </c>
      <c r="H84" s="105">
        <v>94680</v>
      </c>
      <c r="I84" s="105">
        <v>9460</v>
      </c>
      <c r="J84" s="105"/>
      <c r="K84" s="105"/>
      <c r="L84" s="106">
        <f t="shared" si="14"/>
        <v>472400</v>
      </c>
      <c r="M84" s="118">
        <f t="shared" si="13"/>
        <v>4149292</v>
      </c>
      <c r="N84" s="120">
        <v>4149292</v>
      </c>
      <c r="O84" s="155" t="s">
        <v>239</v>
      </c>
      <c r="P84" s="108" t="s">
        <v>60</v>
      </c>
      <c r="R84" s="95" t="s">
        <v>60</v>
      </c>
    </row>
    <row r="85" spans="1:20" ht="10.5" customHeight="1">
      <c r="A85" s="155" t="s">
        <v>240</v>
      </c>
      <c r="B85" s="103" t="s">
        <v>215</v>
      </c>
      <c r="C85" s="149">
        <v>4525692</v>
      </c>
      <c r="D85" s="105">
        <v>184680</v>
      </c>
      <c r="E85" s="105">
        <v>141500</v>
      </c>
      <c r="F85" s="105">
        <v>29410</v>
      </c>
      <c r="G85" s="105">
        <v>12040</v>
      </c>
      <c r="H85" s="105">
        <v>85610</v>
      </c>
      <c r="I85" s="105">
        <v>8560</v>
      </c>
      <c r="J85" s="105"/>
      <c r="K85" s="105"/>
      <c r="L85" s="106">
        <f t="shared" si="14"/>
        <v>461800</v>
      </c>
      <c r="M85" s="118">
        <f t="shared" si="13"/>
        <v>4063892</v>
      </c>
      <c r="N85" s="120">
        <v>4063892</v>
      </c>
      <c r="O85" s="155" t="s">
        <v>240</v>
      </c>
      <c r="P85" s="108" t="s">
        <v>241</v>
      </c>
      <c r="R85" s="95" t="s">
        <v>60</v>
      </c>
    </row>
    <row r="86" spans="1:20" ht="10.5" customHeight="1">
      <c r="A86" s="155" t="s">
        <v>242</v>
      </c>
      <c r="B86" s="103" t="s">
        <v>218</v>
      </c>
      <c r="C86" s="149">
        <v>4503692</v>
      </c>
      <c r="D86" s="105">
        <v>194400</v>
      </c>
      <c r="E86" s="105">
        <v>141500</v>
      </c>
      <c r="F86" s="105">
        <v>29270</v>
      </c>
      <c r="G86" s="105">
        <v>12040</v>
      </c>
      <c r="H86" s="105">
        <v>83900</v>
      </c>
      <c r="I86" s="105">
        <v>8390</v>
      </c>
      <c r="J86" s="105"/>
      <c r="K86" s="105"/>
      <c r="L86" s="106">
        <f t="shared" si="14"/>
        <v>469500</v>
      </c>
      <c r="M86" s="118">
        <f t="shared" si="13"/>
        <v>4034192</v>
      </c>
      <c r="N86" s="120">
        <v>4034192</v>
      </c>
      <c r="O86" s="155" t="s">
        <v>242</v>
      </c>
      <c r="P86" s="108" t="s">
        <v>243</v>
      </c>
      <c r="R86" s="95" t="s">
        <v>60</v>
      </c>
    </row>
    <row r="87" spans="1:20" ht="10.5" customHeight="1">
      <c r="A87" s="155" t="s">
        <v>244</v>
      </c>
      <c r="B87" s="103" t="s">
        <v>222</v>
      </c>
      <c r="C87" s="149">
        <v>4503692</v>
      </c>
      <c r="D87" s="105">
        <v>194400</v>
      </c>
      <c r="E87" s="105">
        <v>141500</v>
      </c>
      <c r="F87" s="105">
        <v>29500</v>
      </c>
      <c r="G87" s="105">
        <v>12040</v>
      </c>
      <c r="H87" s="105">
        <v>85610</v>
      </c>
      <c r="I87" s="105">
        <v>8560</v>
      </c>
      <c r="J87" s="105"/>
      <c r="K87" s="105"/>
      <c r="L87" s="106">
        <f t="shared" si="14"/>
        <v>471610</v>
      </c>
      <c r="M87" s="118">
        <f t="shared" si="13"/>
        <v>4032082</v>
      </c>
      <c r="N87" s="120">
        <v>4068082</v>
      </c>
      <c r="O87" s="155" t="s">
        <v>244</v>
      </c>
      <c r="P87" s="108" t="s">
        <v>245</v>
      </c>
      <c r="R87" s="95" t="s">
        <v>60</v>
      </c>
    </row>
    <row r="88" spans="1:20" ht="10.5" customHeight="1">
      <c r="A88" s="155" t="s">
        <v>246</v>
      </c>
      <c r="B88" s="103" t="s">
        <v>224</v>
      </c>
      <c r="C88" s="149">
        <v>4561692</v>
      </c>
      <c r="D88" s="105">
        <v>194400</v>
      </c>
      <c r="E88" s="105">
        <v>141500</v>
      </c>
      <c r="F88" s="105">
        <v>29650</v>
      </c>
      <c r="G88" s="105">
        <v>12040</v>
      </c>
      <c r="H88" s="105">
        <v>89040</v>
      </c>
      <c r="I88" s="105">
        <v>8900</v>
      </c>
      <c r="J88" s="105"/>
      <c r="K88" s="105"/>
      <c r="L88" s="106">
        <f t="shared" si="14"/>
        <v>475530</v>
      </c>
      <c r="M88" s="118">
        <f t="shared" si="13"/>
        <v>4086162</v>
      </c>
      <c r="N88" s="120">
        <v>4086162</v>
      </c>
      <c r="O88" s="155" t="s">
        <v>246</v>
      </c>
      <c r="P88" s="108" t="s">
        <v>247</v>
      </c>
      <c r="R88" s="95" t="s">
        <v>60</v>
      </c>
    </row>
    <row r="89" spans="1:20" ht="10.5" customHeight="1">
      <c r="A89" s="155" t="s">
        <v>248</v>
      </c>
      <c r="B89" s="103" t="s">
        <v>226</v>
      </c>
      <c r="C89" s="149">
        <v>4859692</v>
      </c>
      <c r="D89" s="105">
        <v>194400</v>
      </c>
      <c r="E89" s="105">
        <v>141500</v>
      </c>
      <c r="F89" s="105">
        <v>38870</v>
      </c>
      <c r="G89" s="105">
        <v>12040</v>
      </c>
      <c r="H89" s="105">
        <v>125560</v>
      </c>
      <c r="I89" s="105">
        <v>12550</v>
      </c>
      <c r="J89" s="105"/>
      <c r="K89" s="105"/>
      <c r="L89" s="106">
        <f t="shared" si="14"/>
        <v>524920</v>
      </c>
      <c r="M89" s="118">
        <f t="shared" si="13"/>
        <v>4334772</v>
      </c>
      <c r="N89" s="120">
        <v>4334772</v>
      </c>
      <c r="O89" s="155" t="s">
        <v>248</v>
      </c>
      <c r="P89" s="108" t="s">
        <v>249</v>
      </c>
      <c r="R89" s="95" t="s">
        <v>60</v>
      </c>
    </row>
    <row r="90" spans="1:20" ht="10.5" customHeight="1">
      <c r="A90" s="155" t="s">
        <v>250</v>
      </c>
      <c r="B90" s="103" t="s">
        <v>228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f t="shared" si="14"/>
        <v>503860</v>
      </c>
      <c r="M90" s="118">
        <f t="shared" si="13"/>
        <v>4205832</v>
      </c>
      <c r="N90" s="120">
        <v>4205832</v>
      </c>
      <c r="O90" s="155" t="s">
        <v>250</v>
      </c>
      <c r="P90" s="108" t="s">
        <v>251</v>
      </c>
      <c r="R90" s="95" t="s">
        <v>60</v>
      </c>
    </row>
    <row r="91" spans="1:20" ht="10.5" customHeight="1">
      <c r="A91" s="155" t="s">
        <v>252</v>
      </c>
      <c r="B91" s="103" t="s">
        <v>230</v>
      </c>
      <c r="C91" s="149">
        <v>4709692</v>
      </c>
      <c r="D91" s="105">
        <v>194400</v>
      </c>
      <c r="E91" s="105">
        <v>141500</v>
      </c>
      <c r="F91" s="105">
        <v>37670</v>
      </c>
      <c r="G91" s="105">
        <v>12040</v>
      </c>
      <c r="H91" s="105">
        <v>107500</v>
      </c>
      <c r="I91" s="105">
        <v>10750</v>
      </c>
      <c r="J91" s="105"/>
      <c r="K91" s="105"/>
      <c r="L91" s="106">
        <f t="shared" si="14"/>
        <v>503860</v>
      </c>
      <c r="M91" s="118">
        <f t="shared" si="13"/>
        <v>4205832</v>
      </c>
      <c r="N91" s="120">
        <v>4205832</v>
      </c>
      <c r="O91" s="155" t="s">
        <v>252</v>
      </c>
      <c r="P91" s="108" t="s">
        <v>251</v>
      </c>
      <c r="R91" s="95" t="s">
        <v>60</v>
      </c>
    </row>
    <row r="92" spans="1:20" ht="9.75" customHeight="1">
      <c r="A92" s="156"/>
      <c r="B92" s="111" t="s">
        <v>117</v>
      </c>
      <c r="C92" s="112">
        <f t="shared" ref="C92:N92" si="15">SUM(C80:C91)</f>
        <v>54930304</v>
      </c>
      <c r="D92" s="112">
        <f t="shared" si="15"/>
        <v>2274480</v>
      </c>
      <c r="E92" s="112">
        <f t="shared" si="15"/>
        <v>1659270</v>
      </c>
      <c r="F92" s="112">
        <f t="shared" si="15"/>
        <v>378640</v>
      </c>
      <c r="G92" s="112">
        <f t="shared" si="15"/>
        <v>141180</v>
      </c>
      <c r="H92" s="112">
        <f t="shared" si="15"/>
        <v>1105250</v>
      </c>
      <c r="I92" s="112">
        <f t="shared" si="15"/>
        <v>110490</v>
      </c>
      <c r="J92" s="112">
        <f t="shared" si="15"/>
        <v>719000</v>
      </c>
      <c r="K92" s="112">
        <f t="shared" si="15"/>
        <v>68390</v>
      </c>
      <c r="L92" s="112">
        <f t="shared" si="15"/>
        <v>6456700</v>
      </c>
      <c r="M92" s="112">
        <f t="shared" si="15"/>
        <v>48473604</v>
      </c>
      <c r="N92" s="112">
        <f t="shared" si="15"/>
        <v>48509604</v>
      </c>
      <c r="O92" s="112" t="s">
        <v>60</v>
      </c>
      <c r="P92" s="110"/>
      <c r="R92" s="95" t="s">
        <v>60</v>
      </c>
    </row>
    <row r="94" spans="1:20">
      <c r="K94" s="95" t="s">
        <v>60</v>
      </c>
      <c r="L94" s="95" t="s">
        <v>60</v>
      </c>
    </row>
    <row r="95" spans="1:20" s="99" customFormat="1" ht="13.5" customHeight="1">
      <c r="A95" s="364" t="s">
        <v>253</v>
      </c>
      <c r="B95" s="349"/>
      <c r="C95" s="349"/>
      <c r="D95" s="349"/>
      <c r="E95" s="349"/>
      <c r="F95" s="349"/>
      <c r="G95" s="349"/>
      <c r="H95" s="349"/>
      <c r="I95" s="349"/>
      <c r="J95" s="349"/>
      <c r="K95" s="349"/>
      <c r="L95" s="349"/>
      <c r="M95" s="349"/>
      <c r="N95" s="349"/>
      <c r="O95" s="349"/>
      <c r="P95" s="350"/>
      <c r="Q95" s="95"/>
      <c r="R95" s="95"/>
      <c r="S95" s="95"/>
      <c r="T95" s="95"/>
    </row>
    <row r="96" spans="1:20">
      <c r="A96" s="370" t="s">
        <v>254</v>
      </c>
      <c r="B96" s="371"/>
      <c r="C96" s="371"/>
      <c r="D96" s="371"/>
      <c r="E96" s="371"/>
      <c r="F96" s="371"/>
      <c r="G96" s="371"/>
      <c r="H96" s="371"/>
      <c r="I96" s="371"/>
      <c r="J96" s="371"/>
      <c r="K96" s="371"/>
      <c r="L96" s="371"/>
      <c r="M96" s="371"/>
      <c r="N96" s="371"/>
      <c r="O96" s="371"/>
      <c r="P96" s="371"/>
    </row>
    <row r="97" spans="1:20" ht="13.5">
      <c r="A97" s="360" t="s">
        <v>155</v>
      </c>
      <c r="B97" s="363" t="s">
        <v>5</v>
      </c>
      <c r="C97" s="363" t="s">
        <v>156</v>
      </c>
      <c r="D97" s="363" t="s">
        <v>157</v>
      </c>
      <c r="E97" s="349"/>
      <c r="F97" s="349"/>
      <c r="G97" s="350"/>
      <c r="H97" s="363" t="s">
        <v>158</v>
      </c>
      <c r="I97" s="349"/>
      <c r="J97" s="349"/>
      <c r="K97" s="350"/>
      <c r="L97" s="373" t="s">
        <v>159</v>
      </c>
      <c r="M97" s="363" t="s">
        <v>160</v>
      </c>
      <c r="N97" s="363" t="s">
        <v>161</v>
      </c>
      <c r="O97" s="363" t="s">
        <v>162</v>
      </c>
      <c r="P97" s="360" t="s">
        <v>99</v>
      </c>
    </row>
    <row r="98" spans="1:20">
      <c r="A98" s="361"/>
      <c r="B98" s="361"/>
      <c r="C98" s="361"/>
      <c r="D98" s="101" t="s">
        <v>163</v>
      </c>
      <c r="E98" s="101" t="s">
        <v>164</v>
      </c>
      <c r="F98" s="101" t="s">
        <v>165</v>
      </c>
      <c r="G98" s="101" t="s">
        <v>166</v>
      </c>
      <c r="H98" s="101" t="s">
        <v>167</v>
      </c>
      <c r="I98" s="101" t="s">
        <v>168</v>
      </c>
      <c r="J98" s="101" t="s">
        <v>169</v>
      </c>
      <c r="K98" s="101" t="s">
        <v>170</v>
      </c>
      <c r="L98" s="361"/>
      <c r="M98" s="361"/>
      <c r="N98" s="361"/>
      <c r="O98" s="361"/>
      <c r="P98" s="361"/>
    </row>
    <row r="99" spans="1:20">
      <c r="A99" s="155" t="s">
        <v>255</v>
      </c>
      <c r="B99" s="103" t="s">
        <v>172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60650</v>
      </c>
      <c r="I99" s="105">
        <v>6060</v>
      </c>
      <c r="J99" s="105"/>
      <c r="K99" s="105"/>
      <c r="L99" s="106">
        <f t="shared" ref="L99:L110" si="16">SUM(D99:I99)</f>
        <v>417780</v>
      </c>
      <c r="M99" s="118">
        <f t="shared" ref="M99:M110" si="17">C99-L99</f>
        <v>3812989</v>
      </c>
      <c r="N99" s="120">
        <v>3812989</v>
      </c>
      <c r="O99" s="155" t="s">
        <v>255</v>
      </c>
      <c r="P99" s="108" t="s">
        <v>60</v>
      </c>
      <c r="R99" s="95" t="s">
        <v>256</v>
      </c>
    </row>
    <row r="100" spans="1:20">
      <c r="A100" s="155" t="s">
        <v>257</v>
      </c>
      <c r="B100" s="103" t="s">
        <v>174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f t="shared" si="16"/>
        <v>417000</v>
      </c>
      <c r="M100" s="118">
        <f t="shared" si="17"/>
        <v>3813769</v>
      </c>
      <c r="N100" s="120">
        <v>3812989</v>
      </c>
      <c r="O100" s="155" t="s">
        <v>258</v>
      </c>
      <c r="P100" s="108" t="s">
        <v>60</v>
      </c>
      <c r="Q100" s="100" t="s">
        <v>117</v>
      </c>
      <c r="R100" s="100" t="s">
        <v>167</v>
      </c>
      <c r="S100" s="100" t="s">
        <v>168</v>
      </c>
      <c r="T100" s="100" t="s">
        <v>117</v>
      </c>
    </row>
    <row r="101" spans="1:20">
      <c r="A101" s="155" t="s">
        <v>259</v>
      </c>
      <c r="B101" s="103" t="s">
        <v>177</v>
      </c>
      <c r="C101" s="149">
        <v>4230769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59940</v>
      </c>
      <c r="I101" s="105">
        <v>5990</v>
      </c>
      <c r="J101" s="105"/>
      <c r="K101" s="105"/>
      <c r="L101" s="106">
        <f t="shared" si="16"/>
        <v>417000</v>
      </c>
      <c r="M101" s="118">
        <f t="shared" si="17"/>
        <v>3813769</v>
      </c>
      <c r="N101" s="120">
        <v>3812989</v>
      </c>
      <c r="O101" s="155" t="s">
        <v>259</v>
      </c>
      <c r="P101" s="108" t="s">
        <v>60</v>
      </c>
      <c r="Q101" s="96" t="e">
        <f>O101+P101</f>
        <v>#VALUE!</v>
      </c>
      <c r="R101" s="96">
        <v>583340</v>
      </c>
      <c r="S101" s="96">
        <v>58400</v>
      </c>
      <c r="T101" s="96">
        <f>R101+S101</f>
        <v>641740</v>
      </c>
    </row>
    <row r="102" spans="1:20">
      <c r="A102" s="155" t="s">
        <v>260</v>
      </c>
      <c r="B102" s="103" t="s">
        <v>179</v>
      </c>
      <c r="C102" s="149">
        <v>4489692</v>
      </c>
      <c r="D102" s="105">
        <v>185850</v>
      </c>
      <c r="E102" s="105">
        <v>128870</v>
      </c>
      <c r="F102" s="105">
        <v>26840</v>
      </c>
      <c r="G102" s="105">
        <v>9510</v>
      </c>
      <c r="H102" s="105">
        <v>82190</v>
      </c>
      <c r="I102" s="154">
        <v>8210</v>
      </c>
      <c r="J102" s="154"/>
      <c r="K102" s="154"/>
      <c r="L102" s="106">
        <f t="shared" si="16"/>
        <v>441470</v>
      </c>
      <c r="M102" s="118">
        <f t="shared" si="17"/>
        <v>4048222</v>
      </c>
      <c r="N102" s="120">
        <v>4048222</v>
      </c>
      <c r="O102" s="155" t="s">
        <v>260</v>
      </c>
      <c r="P102" s="108" t="s">
        <v>60</v>
      </c>
    </row>
    <row r="103" spans="1:20">
      <c r="A103" s="155" t="s">
        <v>261</v>
      </c>
      <c r="B103" s="103" t="s">
        <v>211</v>
      </c>
      <c r="C103" s="149">
        <v>4609692</v>
      </c>
      <c r="D103" s="105">
        <v>185850</v>
      </c>
      <c r="E103" s="105">
        <v>128870</v>
      </c>
      <c r="F103" s="105">
        <v>29960</v>
      </c>
      <c r="G103" s="105">
        <v>9510</v>
      </c>
      <c r="H103" s="105">
        <v>92550</v>
      </c>
      <c r="I103" s="154">
        <v>9250</v>
      </c>
      <c r="J103" s="154"/>
      <c r="K103" s="154"/>
      <c r="L103" s="106">
        <f t="shared" si="16"/>
        <v>455990</v>
      </c>
      <c r="M103" s="118">
        <f t="shared" si="17"/>
        <v>4153702</v>
      </c>
      <c r="N103" s="120">
        <v>4153702</v>
      </c>
      <c r="O103" s="155" t="s">
        <v>261</v>
      </c>
      <c r="P103" s="108" t="s">
        <v>262</v>
      </c>
    </row>
    <row r="104" spans="1:20">
      <c r="A104" s="155" t="s">
        <v>263</v>
      </c>
      <c r="B104" s="103" t="s">
        <v>215</v>
      </c>
      <c r="C104" s="149">
        <v>4585692</v>
      </c>
      <c r="D104" s="105">
        <v>185850</v>
      </c>
      <c r="E104" s="105">
        <v>124210</v>
      </c>
      <c r="F104" s="105">
        <v>29800</v>
      </c>
      <c r="G104" s="105">
        <v>9160</v>
      </c>
      <c r="H104" s="105">
        <v>90750</v>
      </c>
      <c r="I104" s="105">
        <v>9070</v>
      </c>
      <c r="J104" s="105"/>
      <c r="K104" s="105"/>
      <c r="L104" s="106">
        <f t="shared" si="16"/>
        <v>448840</v>
      </c>
      <c r="M104" s="118">
        <f t="shared" si="17"/>
        <v>4136852</v>
      </c>
      <c r="N104" s="120">
        <v>4190792</v>
      </c>
      <c r="O104" s="155" t="s">
        <v>263</v>
      </c>
      <c r="P104" s="108" t="s">
        <v>262</v>
      </c>
    </row>
    <row r="105" spans="1:20">
      <c r="A105" s="155" t="s">
        <v>264</v>
      </c>
      <c r="B105" s="103" t="s">
        <v>218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f t="shared" si="16"/>
        <v>452230</v>
      </c>
      <c r="M105" s="118">
        <f t="shared" si="17"/>
        <v>4169462</v>
      </c>
      <c r="N105" s="120">
        <v>4169462</v>
      </c>
      <c r="O105" s="155" t="s">
        <v>264</v>
      </c>
      <c r="P105" s="108" t="s">
        <v>262</v>
      </c>
    </row>
    <row r="106" spans="1:20">
      <c r="A106" s="155" t="s">
        <v>265</v>
      </c>
      <c r="B106" s="103" t="s">
        <v>222</v>
      </c>
      <c r="C106" s="149">
        <v>4621692</v>
      </c>
      <c r="D106" s="105">
        <v>184680</v>
      </c>
      <c r="E106" s="105">
        <v>124210</v>
      </c>
      <c r="F106" s="105">
        <v>30040</v>
      </c>
      <c r="G106" s="105">
        <v>9160</v>
      </c>
      <c r="H106" s="105">
        <v>94680</v>
      </c>
      <c r="I106" s="105">
        <v>9460</v>
      </c>
      <c r="J106" s="105"/>
      <c r="K106" s="105"/>
      <c r="L106" s="106">
        <f t="shared" si="16"/>
        <v>452230</v>
      </c>
      <c r="M106" s="118">
        <f t="shared" si="17"/>
        <v>4169462</v>
      </c>
      <c r="N106" s="120">
        <v>4169462</v>
      </c>
      <c r="O106" s="155" t="s">
        <v>265</v>
      </c>
      <c r="P106" s="108" t="s">
        <v>262</v>
      </c>
    </row>
    <row r="107" spans="1:20">
      <c r="A107" s="155" t="s">
        <v>266</v>
      </c>
      <c r="B107" s="103" t="s">
        <v>224</v>
      </c>
      <c r="C107" s="149">
        <v>4561692</v>
      </c>
      <c r="D107" s="105">
        <v>184680</v>
      </c>
      <c r="E107" s="105">
        <v>124210</v>
      </c>
      <c r="F107" s="105">
        <v>29650</v>
      </c>
      <c r="G107" s="105">
        <v>9160</v>
      </c>
      <c r="H107" s="105">
        <v>89040</v>
      </c>
      <c r="I107" s="105">
        <v>8900</v>
      </c>
      <c r="J107" s="105"/>
      <c r="K107" s="105"/>
      <c r="L107" s="106">
        <f t="shared" si="16"/>
        <v>445640</v>
      </c>
      <c r="M107" s="118">
        <f t="shared" si="17"/>
        <v>4116052</v>
      </c>
      <c r="N107" s="120">
        <v>4169462</v>
      </c>
      <c r="O107" s="155" t="s">
        <v>266</v>
      </c>
      <c r="P107" s="108" t="s">
        <v>262</v>
      </c>
    </row>
    <row r="108" spans="1:20">
      <c r="A108" s="155" t="s">
        <v>267</v>
      </c>
      <c r="B108" s="103" t="s">
        <v>226</v>
      </c>
      <c r="C108" s="149">
        <v>4609692</v>
      </c>
      <c r="D108" s="105">
        <v>184680</v>
      </c>
      <c r="E108" s="105">
        <v>124210</v>
      </c>
      <c r="F108" s="105">
        <v>29960</v>
      </c>
      <c r="G108" s="105">
        <v>9160</v>
      </c>
      <c r="H108" s="105">
        <v>92550</v>
      </c>
      <c r="I108" s="154">
        <v>9250</v>
      </c>
      <c r="J108" s="154"/>
      <c r="K108" s="154"/>
      <c r="L108" s="106">
        <f t="shared" si="16"/>
        <v>449810</v>
      </c>
      <c r="M108" s="118">
        <f t="shared" si="17"/>
        <v>4159882</v>
      </c>
      <c r="N108" s="120">
        <v>4159882</v>
      </c>
      <c r="O108" s="155" t="s">
        <v>267</v>
      </c>
      <c r="P108" s="108" t="s">
        <v>262</v>
      </c>
    </row>
    <row r="109" spans="1:20">
      <c r="A109" s="155" t="s">
        <v>268</v>
      </c>
      <c r="B109" s="103" t="s">
        <v>228</v>
      </c>
      <c r="C109" s="149">
        <v>4621692</v>
      </c>
      <c r="D109" s="105">
        <v>184680</v>
      </c>
      <c r="E109" s="105">
        <v>124210</v>
      </c>
      <c r="F109" s="105">
        <v>30040</v>
      </c>
      <c r="G109" s="105">
        <v>9160</v>
      </c>
      <c r="H109" s="105">
        <v>94680</v>
      </c>
      <c r="I109" s="105">
        <v>9460</v>
      </c>
      <c r="J109" s="105"/>
      <c r="K109" s="105"/>
      <c r="L109" s="106">
        <f t="shared" si="16"/>
        <v>452230</v>
      </c>
      <c r="M109" s="118">
        <f t="shared" si="17"/>
        <v>4169462</v>
      </c>
      <c r="N109" s="120">
        <v>4169462</v>
      </c>
      <c r="O109" s="155" t="s">
        <v>268</v>
      </c>
      <c r="P109" s="108" t="s">
        <v>262</v>
      </c>
    </row>
    <row r="110" spans="1:20">
      <c r="A110" s="155" t="s">
        <v>269</v>
      </c>
      <c r="B110" s="103" t="s">
        <v>230</v>
      </c>
      <c r="C110" s="149">
        <v>4357692</v>
      </c>
      <c r="D110" s="105">
        <v>184680</v>
      </c>
      <c r="E110" s="105">
        <v>124210</v>
      </c>
      <c r="F110" s="105">
        <v>28320</v>
      </c>
      <c r="G110" s="105">
        <v>9160</v>
      </c>
      <c r="H110" s="105">
        <v>70210</v>
      </c>
      <c r="I110" s="105">
        <v>7020</v>
      </c>
      <c r="J110" s="105"/>
      <c r="K110" s="105"/>
      <c r="L110" s="106">
        <f t="shared" si="16"/>
        <v>423600</v>
      </c>
      <c r="M110" s="118">
        <f t="shared" si="17"/>
        <v>3934092</v>
      </c>
      <c r="N110" s="120">
        <v>3934092</v>
      </c>
      <c r="O110" s="155" t="s">
        <v>269</v>
      </c>
      <c r="P110" s="108" t="s">
        <v>60</v>
      </c>
    </row>
    <row r="111" spans="1:20">
      <c r="A111" s="156"/>
      <c r="B111" s="111" t="s">
        <v>117</v>
      </c>
      <c r="C111" s="112">
        <f>SUM(C99:C110)</f>
        <v>53771535</v>
      </c>
      <c r="D111" s="112">
        <f t="shared" ref="D111:I111" si="18">SUM(D100:D110)</f>
        <v>2037330</v>
      </c>
      <c r="E111" s="112">
        <f t="shared" si="18"/>
        <v>1384950</v>
      </c>
      <c r="F111" s="112">
        <f t="shared" si="18"/>
        <v>318330</v>
      </c>
      <c r="G111" s="112">
        <f t="shared" si="18"/>
        <v>102160</v>
      </c>
      <c r="H111" s="112">
        <f t="shared" si="18"/>
        <v>921210</v>
      </c>
      <c r="I111" s="112">
        <f t="shared" si="18"/>
        <v>92060</v>
      </c>
      <c r="J111" s="112"/>
      <c r="K111" s="112"/>
      <c r="L111" s="112">
        <f>SUM(L100:L110)</f>
        <v>4856040</v>
      </c>
      <c r="M111" s="112">
        <f>SUM(M100:M110)</f>
        <v>44684726</v>
      </c>
      <c r="N111" s="112">
        <f>SUM(N100:N110)</f>
        <v>44790516</v>
      </c>
      <c r="O111" s="112" t="s">
        <v>60</v>
      </c>
      <c r="P111" s="110"/>
      <c r="R111" s="95" t="s">
        <v>60</v>
      </c>
    </row>
    <row r="114" spans="1:20" s="99" customFormat="1" ht="13.5" customHeight="1">
      <c r="A114" s="364" t="s">
        <v>270</v>
      </c>
      <c r="B114" s="349"/>
      <c r="C114" s="349"/>
      <c r="D114" s="349"/>
      <c r="E114" s="349"/>
      <c r="F114" s="349"/>
      <c r="G114" s="349"/>
      <c r="H114" s="349"/>
      <c r="I114" s="349"/>
      <c r="J114" s="349"/>
      <c r="K114" s="349"/>
      <c r="L114" s="349"/>
      <c r="M114" s="349"/>
      <c r="N114" s="349"/>
      <c r="O114" s="349"/>
      <c r="P114" s="350"/>
      <c r="Q114" s="95"/>
      <c r="R114" s="95"/>
      <c r="S114" s="95"/>
      <c r="T114" s="95"/>
    </row>
    <row r="115" spans="1:20">
      <c r="A115" s="370" t="s">
        <v>271</v>
      </c>
      <c r="B115" s="371"/>
      <c r="C115" s="371"/>
      <c r="D115" s="371"/>
      <c r="E115" s="371"/>
      <c r="F115" s="371"/>
      <c r="G115" s="371"/>
      <c r="H115" s="371"/>
      <c r="I115" s="371"/>
      <c r="J115" s="371"/>
      <c r="K115" s="371"/>
      <c r="L115" s="371"/>
      <c r="M115" s="371"/>
      <c r="N115" s="371"/>
      <c r="O115" s="371"/>
      <c r="P115" s="371"/>
    </row>
    <row r="116" spans="1:20" ht="13.5">
      <c r="A116" s="360" t="s">
        <v>155</v>
      </c>
      <c r="B116" s="363" t="s">
        <v>5</v>
      </c>
      <c r="C116" s="363" t="s">
        <v>156</v>
      </c>
      <c r="D116" s="363" t="s">
        <v>157</v>
      </c>
      <c r="E116" s="349"/>
      <c r="F116" s="349"/>
      <c r="G116" s="350"/>
      <c r="H116" s="363" t="s">
        <v>158</v>
      </c>
      <c r="I116" s="349"/>
      <c r="J116" s="349"/>
      <c r="K116" s="350"/>
      <c r="L116" s="373" t="s">
        <v>159</v>
      </c>
      <c r="M116" s="363" t="s">
        <v>160</v>
      </c>
      <c r="N116" s="363" t="s">
        <v>161</v>
      </c>
      <c r="O116" s="363" t="s">
        <v>162</v>
      </c>
      <c r="P116" s="360" t="s">
        <v>99</v>
      </c>
    </row>
    <row r="117" spans="1:20">
      <c r="A117" s="361"/>
      <c r="B117" s="361"/>
      <c r="C117" s="361"/>
      <c r="D117" s="101" t="s">
        <v>163</v>
      </c>
      <c r="E117" s="101" t="s">
        <v>164</v>
      </c>
      <c r="F117" s="101" t="s">
        <v>165</v>
      </c>
      <c r="G117" s="101" t="s">
        <v>166</v>
      </c>
      <c r="H117" s="101" t="s">
        <v>167</v>
      </c>
      <c r="I117" s="101" t="s">
        <v>168</v>
      </c>
      <c r="J117" s="101" t="s">
        <v>169</v>
      </c>
      <c r="K117" s="101" t="s">
        <v>170</v>
      </c>
      <c r="L117" s="361"/>
      <c r="M117" s="361"/>
      <c r="N117" s="361"/>
      <c r="O117" s="361"/>
      <c r="P117" s="361"/>
    </row>
    <row r="118" spans="1:20">
      <c r="A118" s="160" t="s">
        <v>272</v>
      </c>
      <c r="B118" s="127" t="s">
        <v>273</v>
      </c>
      <c r="C118" s="149">
        <v>4185000</v>
      </c>
      <c r="D118" s="131">
        <v>188320</v>
      </c>
      <c r="E118" s="105">
        <v>128060</v>
      </c>
      <c r="F118" s="105">
        <v>27200</v>
      </c>
      <c r="G118" s="105">
        <v>8380</v>
      </c>
      <c r="H118" s="105">
        <v>129270</v>
      </c>
      <c r="I118" s="105">
        <v>12920</v>
      </c>
      <c r="J118" s="105"/>
      <c r="K118" s="105"/>
      <c r="L118" s="106">
        <f>SUM(D118:I118)</f>
        <v>494150</v>
      </c>
      <c r="M118" s="118">
        <f>C118-L118</f>
        <v>3690850</v>
      </c>
      <c r="N118" s="120">
        <v>3890850</v>
      </c>
      <c r="O118" s="102" t="s">
        <v>272</v>
      </c>
      <c r="P118" s="108" t="s">
        <v>60</v>
      </c>
    </row>
    <row r="119" spans="1:20">
      <c r="A119" s="157" t="s">
        <v>274</v>
      </c>
      <c r="B119" s="144" t="s">
        <v>177</v>
      </c>
      <c r="C119" s="145">
        <v>2115385</v>
      </c>
      <c r="D119" s="115">
        <v>185850</v>
      </c>
      <c r="E119" s="115">
        <v>126400</v>
      </c>
      <c r="F119" s="115">
        <v>13750</v>
      </c>
      <c r="G119" s="115">
        <v>8270</v>
      </c>
      <c r="H119" s="115">
        <v>23060</v>
      </c>
      <c r="I119" s="115">
        <v>2300</v>
      </c>
      <c r="J119" s="115"/>
      <c r="K119" s="115"/>
      <c r="L119" s="115">
        <f>SUM(D119:I119)</f>
        <v>359630</v>
      </c>
      <c r="M119" s="146">
        <f>C119-L119</f>
        <v>1755755</v>
      </c>
      <c r="N119" s="147">
        <v>1755755</v>
      </c>
      <c r="O119" s="143" t="s">
        <v>274</v>
      </c>
      <c r="P119" s="148" t="s">
        <v>275</v>
      </c>
    </row>
    <row r="120" spans="1:20">
      <c r="A120" s="155" t="s">
        <v>276</v>
      </c>
      <c r="B120" s="127" t="s">
        <v>179</v>
      </c>
      <c r="C120" s="109">
        <v>4230769</v>
      </c>
      <c r="D120" s="105">
        <v>185850</v>
      </c>
      <c r="E120" s="105">
        <v>126400</v>
      </c>
      <c r="F120" s="105">
        <v>27490</v>
      </c>
      <c r="G120" s="105">
        <v>8270</v>
      </c>
      <c r="H120" s="105">
        <v>60650</v>
      </c>
      <c r="I120" s="105">
        <v>6060</v>
      </c>
      <c r="J120" s="105"/>
      <c r="K120" s="105"/>
      <c r="L120" s="106">
        <f>SUM(D120:I120)</f>
        <v>414720</v>
      </c>
      <c r="M120" s="118">
        <f>C120-L120</f>
        <v>3816049</v>
      </c>
      <c r="N120" s="120">
        <v>3816049</v>
      </c>
      <c r="O120" s="102" t="s">
        <v>276</v>
      </c>
      <c r="P120" s="108" t="s">
        <v>60</v>
      </c>
    </row>
    <row r="121" spans="1:20">
      <c r="A121" s="155" t="s">
        <v>277</v>
      </c>
      <c r="B121" s="127" t="s">
        <v>211</v>
      </c>
      <c r="C121" s="109">
        <v>4386769</v>
      </c>
      <c r="D121" s="105">
        <v>185850</v>
      </c>
      <c r="E121" s="105">
        <v>126400</v>
      </c>
      <c r="F121" s="105">
        <v>28510</v>
      </c>
      <c r="G121" s="105">
        <v>8270</v>
      </c>
      <c r="H121" s="105">
        <v>75100</v>
      </c>
      <c r="I121" s="105">
        <v>7510</v>
      </c>
      <c r="J121" s="105"/>
      <c r="K121" s="105"/>
      <c r="L121" s="106">
        <f>SUM(D121:I121)</f>
        <v>431640</v>
      </c>
      <c r="M121" s="118">
        <f>C121-L121</f>
        <v>3955129</v>
      </c>
      <c r="N121" s="120">
        <v>3955129</v>
      </c>
      <c r="O121" s="102" t="s">
        <v>277</v>
      </c>
      <c r="P121" s="108" t="s">
        <v>60</v>
      </c>
    </row>
    <row r="122" spans="1:20">
      <c r="A122" s="155" t="s">
        <v>278</v>
      </c>
      <c r="B122" s="127" t="s">
        <v>215</v>
      </c>
      <c r="C122" s="109">
        <v>4494769</v>
      </c>
      <c r="D122" s="105">
        <v>185850</v>
      </c>
      <c r="E122" s="105">
        <v>126400</v>
      </c>
      <c r="F122" s="105">
        <v>29210</v>
      </c>
      <c r="G122" s="105">
        <v>8270</v>
      </c>
      <c r="H122" s="105">
        <v>84130</v>
      </c>
      <c r="I122" s="105">
        <v>8410</v>
      </c>
      <c r="J122" s="105"/>
      <c r="K122" s="105"/>
      <c r="L122" s="106">
        <v>442270</v>
      </c>
      <c r="M122" s="118">
        <v>4052499</v>
      </c>
      <c r="N122" s="120">
        <v>4052499</v>
      </c>
      <c r="O122" s="102" t="s">
        <v>278</v>
      </c>
      <c r="P122" s="108" t="s">
        <v>60</v>
      </c>
    </row>
    <row r="123" spans="1:20">
      <c r="A123" s="155" t="s">
        <v>279</v>
      </c>
      <c r="B123" s="127" t="s">
        <v>218</v>
      </c>
      <c r="C123" s="109">
        <v>4330769</v>
      </c>
      <c r="D123" s="105">
        <v>185850</v>
      </c>
      <c r="E123" s="105">
        <v>126400</v>
      </c>
      <c r="F123" s="105">
        <v>29140</v>
      </c>
      <c r="G123" s="105">
        <v>8270</v>
      </c>
      <c r="H123" s="105">
        <v>69690</v>
      </c>
      <c r="I123" s="105">
        <v>6960</v>
      </c>
      <c r="J123" s="105"/>
      <c r="K123" s="105"/>
      <c r="L123" s="106">
        <v>425300</v>
      </c>
      <c r="M123" s="118">
        <f t="shared" ref="M123:M128" si="19">C123-L123</f>
        <v>3905469</v>
      </c>
      <c r="N123" s="120">
        <v>3905469</v>
      </c>
      <c r="O123" s="102" t="s">
        <v>279</v>
      </c>
      <c r="P123" s="108" t="s">
        <v>60</v>
      </c>
    </row>
    <row r="124" spans="1:20">
      <c r="A124" s="155" t="s">
        <v>280</v>
      </c>
      <c r="B124" s="127" t="s">
        <v>222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f>SUM(D124:I124)</f>
        <v>414720</v>
      </c>
      <c r="M124" s="118">
        <f t="shared" si="19"/>
        <v>3816049</v>
      </c>
      <c r="N124" s="120">
        <v>3816049</v>
      </c>
      <c r="O124" s="102" t="s">
        <v>280</v>
      </c>
      <c r="P124" s="108" t="s">
        <v>60</v>
      </c>
    </row>
    <row r="125" spans="1:20">
      <c r="A125" s="155" t="s">
        <v>281</v>
      </c>
      <c r="B125" s="127" t="s">
        <v>224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f>SUM(D125:I125)</f>
        <v>414720</v>
      </c>
      <c r="M125" s="118">
        <f t="shared" si="19"/>
        <v>3816049</v>
      </c>
      <c r="N125" s="120">
        <v>3816049</v>
      </c>
      <c r="O125" s="102" t="s">
        <v>281</v>
      </c>
      <c r="P125" s="108" t="s">
        <v>60</v>
      </c>
    </row>
    <row r="126" spans="1:20">
      <c r="A126" s="155" t="s">
        <v>282</v>
      </c>
      <c r="B126" s="127" t="s">
        <v>226</v>
      </c>
      <c r="C126" s="109">
        <v>4230769</v>
      </c>
      <c r="D126" s="105">
        <v>185850</v>
      </c>
      <c r="E126" s="105">
        <v>126400</v>
      </c>
      <c r="F126" s="105">
        <v>27490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f>SUM(D126:I126)</f>
        <v>414720</v>
      </c>
      <c r="M126" s="118">
        <f t="shared" si="19"/>
        <v>3816049</v>
      </c>
      <c r="N126" s="120">
        <v>3816049</v>
      </c>
      <c r="O126" s="102" t="s">
        <v>282</v>
      </c>
      <c r="P126" s="108" t="s">
        <v>60</v>
      </c>
    </row>
    <row r="127" spans="1:20">
      <c r="A127" s="155" t="s">
        <v>283</v>
      </c>
      <c r="B127" s="127" t="s">
        <v>228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f>SUM(D127:I127)</f>
        <v>414070</v>
      </c>
      <c r="M127" s="118">
        <f t="shared" si="19"/>
        <v>3816699</v>
      </c>
      <c r="N127" s="120">
        <v>3816699</v>
      </c>
      <c r="O127" s="102" t="s">
        <v>283</v>
      </c>
      <c r="P127" s="108" t="s">
        <v>60</v>
      </c>
    </row>
    <row r="128" spans="1:20">
      <c r="A128" s="155" t="s">
        <v>284</v>
      </c>
      <c r="B128" s="127" t="s">
        <v>230</v>
      </c>
      <c r="C128" s="109">
        <v>4230769</v>
      </c>
      <c r="D128" s="105">
        <v>185850</v>
      </c>
      <c r="E128" s="105">
        <v>126400</v>
      </c>
      <c r="F128" s="105">
        <v>26840</v>
      </c>
      <c r="G128" s="105">
        <v>8270</v>
      </c>
      <c r="H128" s="105">
        <v>60650</v>
      </c>
      <c r="I128" s="105">
        <v>6060</v>
      </c>
      <c r="J128" s="105"/>
      <c r="K128" s="105"/>
      <c r="L128" s="106">
        <f>SUM(D128:I128)</f>
        <v>414070</v>
      </c>
      <c r="M128" s="118">
        <f t="shared" si="19"/>
        <v>3816699</v>
      </c>
      <c r="N128" s="120">
        <v>3816049</v>
      </c>
      <c r="O128" s="102" t="s">
        <v>284</v>
      </c>
      <c r="P128" s="108" t="s">
        <v>60</v>
      </c>
    </row>
    <row r="129" spans="1:20">
      <c r="A129" s="156"/>
      <c r="B129" s="111" t="s">
        <v>117</v>
      </c>
      <c r="C129" s="112">
        <f>SUM(C118:C128)</f>
        <v>44897306</v>
      </c>
      <c r="D129" s="112">
        <f t="shared" ref="D129:I129" si="20">SUM(D119:D128)</f>
        <v>1858500</v>
      </c>
      <c r="E129" s="112">
        <f t="shared" si="20"/>
        <v>1264000</v>
      </c>
      <c r="F129" s="112">
        <f t="shared" si="20"/>
        <v>264250</v>
      </c>
      <c r="G129" s="112">
        <f t="shared" si="20"/>
        <v>82700</v>
      </c>
      <c r="H129" s="112">
        <f t="shared" si="20"/>
        <v>615880</v>
      </c>
      <c r="I129" s="112">
        <f t="shared" si="20"/>
        <v>61540</v>
      </c>
      <c r="J129" s="112"/>
      <c r="K129" s="112"/>
      <c r="L129" s="112">
        <f>SUM(L119:L128)</f>
        <v>4145860</v>
      </c>
      <c r="M129" s="112">
        <f>SUM(M119:M128)</f>
        <v>36566446</v>
      </c>
      <c r="N129" s="112">
        <f>SUM(N119:N128)</f>
        <v>36565796</v>
      </c>
      <c r="O129" s="112" t="s">
        <v>60</v>
      </c>
      <c r="P129" s="110"/>
    </row>
    <row r="132" spans="1:20" s="99" customFormat="1" ht="13.5" customHeight="1">
      <c r="A132" s="364" t="s">
        <v>285</v>
      </c>
      <c r="B132" s="349"/>
      <c r="C132" s="349"/>
      <c r="D132" s="349"/>
      <c r="E132" s="349"/>
      <c r="F132" s="349"/>
      <c r="G132" s="349"/>
      <c r="H132" s="349"/>
      <c r="I132" s="349"/>
      <c r="J132" s="349"/>
      <c r="K132" s="349"/>
      <c r="L132" s="349"/>
      <c r="M132" s="349"/>
      <c r="N132" s="349"/>
      <c r="O132" s="349"/>
      <c r="P132" s="350"/>
      <c r="Q132" s="95"/>
      <c r="R132" s="95"/>
      <c r="S132" s="95"/>
      <c r="T132" s="95"/>
    </row>
    <row r="133" spans="1:20">
      <c r="A133" s="370" t="s">
        <v>286</v>
      </c>
      <c r="B133" s="371"/>
      <c r="C133" s="371"/>
      <c r="D133" s="371"/>
      <c r="E133" s="371"/>
      <c r="F133" s="371"/>
      <c r="G133" s="371"/>
      <c r="H133" s="371"/>
      <c r="I133" s="371"/>
      <c r="J133" s="371"/>
      <c r="K133" s="371"/>
      <c r="L133" s="371"/>
      <c r="M133" s="371"/>
      <c r="N133" s="371"/>
      <c r="O133" s="371"/>
      <c r="P133" s="371"/>
    </row>
    <row r="134" spans="1:20" ht="13.5">
      <c r="A134" s="360" t="s">
        <v>155</v>
      </c>
      <c r="B134" s="363" t="s">
        <v>5</v>
      </c>
      <c r="C134" s="363" t="s">
        <v>156</v>
      </c>
      <c r="D134" s="363" t="s">
        <v>287</v>
      </c>
      <c r="E134" s="349"/>
      <c r="F134" s="349"/>
      <c r="G134" s="350"/>
      <c r="H134" s="363" t="s">
        <v>158</v>
      </c>
      <c r="I134" s="349"/>
      <c r="J134" s="349"/>
      <c r="K134" s="350"/>
      <c r="L134" s="373" t="s">
        <v>159</v>
      </c>
      <c r="M134" s="363" t="s">
        <v>160</v>
      </c>
      <c r="N134" s="363" t="s">
        <v>161</v>
      </c>
      <c r="O134" s="363" t="s">
        <v>162</v>
      </c>
      <c r="P134" s="360" t="s">
        <v>99</v>
      </c>
    </row>
    <row r="135" spans="1:20">
      <c r="A135" s="361"/>
      <c r="B135" s="361"/>
      <c r="C135" s="361"/>
      <c r="D135" s="101" t="s">
        <v>163</v>
      </c>
      <c r="E135" s="101" t="s">
        <v>164</v>
      </c>
      <c r="F135" s="101" t="s">
        <v>165</v>
      </c>
      <c r="G135" s="101" t="s">
        <v>166</v>
      </c>
      <c r="H135" s="101" t="s">
        <v>167</v>
      </c>
      <c r="I135" s="101" t="s">
        <v>168</v>
      </c>
      <c r="J135" s="101" t="s">
        <v>169</v>
      </c>
      <c r="K135" s="101" t="s">
        <v>170</v>
      </c>
      <c r="L135" s="361"/>
      <c r="M135" s="361"/>
      <c r="N135" s="361"/>
      <c r="O135" s="361"/>
      <c r="P135" s="361"/>
    </row>
    <row r="136" spans="1:20">
      <c r="A136" s="155" t="s">
        <v>288</v>
      </c>
      <c r="B136" s="103" t="s">
        <v>289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f>SUM(D136:I136)</f>
        <v>353930</v>
      </c>
      <c r="M136" s="118">
        <f>C136-L136</f>
        <v>3569150</v>
      </c>
      <c r="N136" s="114">
        <v>3569150</v>
      </c>
      <c r="O136" s="102" t="s">
        <v>288</v>
      </c>
      <c r="P136" s="108"/>
    </row>
    <row r="137" spans="1:20">
      <c r="A137" s="155" t="s">
        <v>290</v>
      </c>
      <c r="B137" s="103" t="s">
        <v>291</v>
      </c>
      <c r="C137" s="109">
        <v>3923080</v>
      </c>
      <c r="D137" s="105">
        <v>163030</v>
      </c>
      <c r="E137" s="105">
        <v>110880</v>
      </c>
      <c r="F137" s="105">
        <v>25500</v>
      </c>
      <c r="G137" s="105">
        <v>7260</v>
      </c>
      <c r="H137" s="105">
        <v>42970</v>
      </c>
      <c r="I137" s="105">
        <v>4290</v>
      </c>
      <c r="J137" s="105"/>
      <c r="K137" s="105"/>
      <c r="L137" s="106">
        <f>SUM(D137:I137)</f>
        <v>353930</v>
      </c>
      <c r="M137" s="118">
        <f>C137-L137</f>
        <v>3569150</v>
      </c>
      <c r="N137" s="120">
        <v>4512640</v>
      </c>
      <c r="O137" s="102" t="s">
        <v>290</v>
      </c>
      <c r="P137" s="108" t="s">
        <v>292</v>
      </c>
    </row>
    <row r="138" spans="1:20">
      <c r="A138" s="155" t="s">
        <v>293</v>
      </c>
      <c r="B138" s="103" t="s">
        <v>294</v>
      </c>
      <c r="C138" s="109">
        <v>4076923</v>
      </c>
      <c r="D138" s="105">
        <v>163030</v>
      </c>
      <c r="E138" s="105">
        <v>110880</v>
      </c>
      <c r="F138" s="105">
        <v>26490</v>
      </c>
      <c r="G138" s="105">
        <v>7260</v>
      </c>
      <c r="H138" s="105">
        <v>55380</v>
      </c>
      <c r="I138" s="105">
        <v>5530</v>
      </c>
      <c r="J138" s="105"/>
      <c r="K138" s="105"/>
      <c r="L138" s="106">
        <f>SUM(D138:I138)</f>
        <v>368570</v>
      </c>
      <c r="M138" s="118">
        <f>C138-L138</f>
        <v>3708353</v>
      </c>
      <c r="N138" s="120">
        <v>3708353</v>
      </c>
      <c r="O138" s="102" t="s">
        <v>293</v>
      </c>
      <c r="P138" s="108" t="s">
        <v>295</v>
      </c>
    </row>
    <row r="139" spans="1:20">
      <c r="A139" s="155" t="s">
        <v>296</v>
      </c>
      <c r="B139" s="103" t="s">
        <v>297</v>
      </c>
      <c r="C139" s="109">
        <v>4076923</v>
      </c>
      <c r="D139" s="105">
        <v>163030</v>
      </c>
      <c r="E139" s="105">
        <v>125180</v>
      </c>
      <c r="F139" s="105">
        <v>26490</v>
      </c>
      <c r="G139" s="105">
        <v>8190</v>
      </c>
      <c r="H139" s="105">
        <v>55380</v>
      </c>
      <c r="I139" s="105">
        <v>5530</v>
      </c>
      <c r="J139" s="105"/>
      <c r="K139" s="105"/>
      <c r="L139" s="106"/>
      <c r="M139" s="118"/>
      <c r="N139" s="120"/>
      <c r="O139" s="102" t="s">
        <v>296</v>
      </c>
      <c r="P139" s="108" t="s">
        <v>295</v>
      </c>
    </row>
    <row r="140" spans="1:20">
      <c r="A140" s="155"/>
      <c r="B140" s="103"/>
      <c r="C140" s="109"/>
      <c r="D140" s="105"/>
      <c r="E140" s="105">
        <v>141800</v>
      </c>
      <c r="F140" s="105"/>
      <c r="G140" s="105">
        <v>9300</v>
      </c>
      <c r="H140" s="105"/>
      <c r="I140" s="105"/>
      <c r="J140" s="105"/>
      <c r="K140" s="105"/>
      <c r="L140" s="106">
        <f>D139+E139+F139+G139+H139+I139+E140+G140</f>
        <v>534900</v>
      </c>
      <c r="M140" s="118">
        <f>C139-L140</f>
        <v>3542023</v>
      </c>
      <c r="N140" s="120">
        <v>3542023</v>
      </c>
      <c r="O140" s="102"/>
      <c r="P140" s="108" t="s">
        <v>298</v>
      </c>
    </row>
    <row r="141" spans="1:20">
      <c r="A141" s="155" t="s">
        <v>299</v>
      </c>
      <c r="B141" s="127" t="s">
        <v>211</v>
      </c>
      <c r="C141" s="118">
        <v>1709677</v>
      </c>
      <c r="D141" s="105">
        <v>163030</v>
      </c>
      <c r="E141" s="105">
        <v>125180</v>
      </c>
      <c r="F141" s="105">
        <v>11110</v>
      </c>
      <c r="G141" s="105">
        <v>8190</v>
      </c>
      <c r="H141" s="105">
        <v>0</v>
      </c>
      <c r="I141" s="105">
        <v>0</v>
      </c>
      <c r="J141" s="105"/>
      <c r="K141" s="105"/>
      <c r="L141" s="106">
        <f>SUM(D141:I141)</f>
        <v>307510</v>
      </c>
      <c r="M141" s="118">
        <f>C141-L141</f>
        <v>1402167</v>
      </c>
      <c r="N141" s="109">
        <v>1402167</v>
      </c>
      <c r="O141" s="102" t="s">
        <v>299</v>
      </c>
      <c r="P141" s="108" t="s">
        <v>300</v>
      </c>
    </row>
    <row r="142" spans="1:20">
      <c r="A142" s="155" t="s">
        <v>299</v>
      </c>
      <c r="B142" s="127" t="s">
        <v>301</v>
      </c>
      <c r="C142" s="118">
        <v>2263250</v>
      </c>
      <c r="D142" s="105" t="s">
        <v>85</v>
      </c>
      <c r="E142" s="105" t="s">
        <v>85</v>
      </c>
      <c r="F142" s="128">
        <v>14040</v>
      </c>
      <c r="G142" s="105" t="s">
        <v>85</v>
      </c>
      <c r="H142" s="129">
        <v>6400</v>
      </c>
      <c r="I142" s="129">
        <v>640</v>
      </c>
      <c r="J142" s="129"/>
      <c r="K142" s="129"/>
      <c r="L142" s="106">
        <f>SUM(D142:I142)</f>
        <v>21080</v>
      </c>
      <c r="M142" s="118">
        <f>C142-L142</f>
        <v>2242170</v>
      </c>
      <c r="N142" s="109">
        <v>2242170</v>
      </c>
      <c r="O142" s="102" t="s">
        <v>299</v>
      </c>
      <c r="P142" s="108" t="s">
        <v>302</v>
      </c>
    </row>
    <row r="143" spans="1:20">
      <c r="A143" s="155"/>
      <c r="B143" s="103"/>
      <c r="C143" s="109"/>
      <c r="D143" s="105"/>
      <c r="E143" s="105"/>
      <c r="F143" s="105"/>
      <c r="G143" s="105"/>
      <c r="H143" s="105"/>
      <c r="I143" s="105"/>
      <c r="J143" s="105"/>
      <c r="K143" s="105"/>
      <c r="L143" s="106"/>
      <c r="M143" s="118" t="s">
        <v>60</v>
      </c>
      <c r="N143" s="126">
        <f>N141+N142</f>
        <v>3644337</v>
      </c>
      <c r="O143" s="102"/>
      <c r="P143" s="108" t="s">
        <v>303</v>
      </c>
    </row>
    <row r="144" spans="1:20">
      <c r="A144" s="155" t="s">
        <v>304</v>
      </c>
      <c r="B144" s="103" t="s">
        <v>305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f t="shared" ref="L144:L150" si="21">SUM(D144:I144)</f>
        <v>494150</v>
      </c>
      <c r="M144" s="118">
        <f t="shared" ref="M144:M150" si="22">C144-L144</f>
        <v>3890850</v>
      </c>
      <c r="N144" s="120">
        <v>3890850</v>
      </c>
      <c r="O144" s="102" t="s">
        <v>304</v>
      </c>
      <c r="P144" s="108" t="s">
        <v>60</v>
      </c>
    </row>
    <row r="145" spans="1:21">
      <c r="A145" s="155" t="s">
        <v>306</v>
      </c>
      <c r="B145" s="103" t="s">
        <v>307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f t="shared" si="21"/>
        <v>494150</v>
      </c>
      <c r="M145" s="118">
        <f t="shared" si="22"/>
        <v>3890850</v>
      </c>
      <c r="N145" s="120">
        <v>3890850</v>
      </c>
      <c r="O145" s="102" t="s">
        <v>306</v>
      </c>
      <c r="P145" s="108" t="s">
        <v>60</v>
      </c>
    </row>
    <row r="146" spans="1:21">
      <c r="A146" s="155" t="s">
        <v>308</v>
      </c>
      <c r="B146" s="103" t="s">
        <v>309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f t="shared" si="21"/>
        <v>494150</v>
      </c>
      <c r="M146" s="118">
        <f t="shared" si="22"/>
        <v>3890850</v>
      </c>
      <c r="N146" s="120">
        <v>3890850</v>
      </c>
      <c r="O146" s="102" t="s">
        <v>308</v>
      </c>
      <c r="P146" s="108" t="s">
        <v>60</v>
      </c>
    </row>
    <row r="147" spans="1:21">
      <c r="A147" s="155" t="s">
        <v>310</v>
      </c>
      <c r="B147" s="103" t="s">
        <v>311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f t="shared" si="21"/>
        <v>494150</v>
      </c>
      <c r="M147" s="118">
        <f t="shared" si="22"/>
        <v>3890850</v>
      </c>
      <c r="N147" s="120">
        <v>3890850</v>
      </c>
      <c r="O147" s="102" t="s">
        <v>310</v>
      </c>
      <c r="P147" s="108" t="s">
        <v>60</v>
      </c>
    </row>
    <row r="148" spans="1:21">
      <c r="A148" s="155" t="s">
        <v>312</v>
      </c>
      <c r="B148" s="103" t="s">
        <v>313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f t="shared" si="21"/>
        <v>494150</v>
      </c>
      <c r="M148" s="118">
        <f t="shared" si="22"/>
        <v>3890850</v>
      </c>
      <c r="N148" s="120">
        <v>3890850</v>
      </c>
      <c r="O148" s="102" t="s">
        <v>312</v>
      </c>
      <c r="P148" s="108" t="s">
        <v>60</v>
      </c>
    </row>
    <row r="149" spans="1:21">
      <c r="A149" s="155" t="s">
        <v>314</v>
      </c>
      <c r="B149" s="103" t="s">
        <v>315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f t="shared" si="21"/>
        <v>494150</v>
      </c>
      <c r="M149" s="118">
        <f t="shared" si="22"/>
        <v>3890850</v>
      </c>
      <c r="N149" s="120">
        <v>3890850</v>
      </c>
      <c r="O149" s="102" t="s">
        <v>314</v>
      </c>
      <c r="P149" s="108" t="s">
        <v>60</v>
      </c>
    </row>
    <row r="150" spans="1:21">
      <c r="A150" s="155" t="s">
        <v>316</v>
      </c>
      <c r="B150" s="103" t="s">
        <v>317</v>
      </c>
      <c r="C150" s="109">
        <v>4385000</v>
      </c>
      <c r="D150" s="131">
        <v>188320</v>
      </c>
      <c r="E150" s="105">
        <v>128060</v>
      </c>
      <c r="F150" s="105">
        <v>27200</v>
      </c>
      <c r="G150" s="105">
        <v>8380</v>
      </c>
      <c r="H150" s="105">
        <v>129270</v>
      </c>
      <c r="I150" s="105">
        <v>12920</v>
      </c>
      <c r="J150" s="105"/>
      <c r="K150" s="105"/>
      <c r="L150" s="106">
        <f t="shared" si="21"/>
        <v>494150</v>
      </c>
      <c r="M150" s="118">
        <f t="shared" si="22"/>
        <v>3890850</v>
      </c>
      <c r="N150" s="120">
        <v>3890850</v>
      </c>
      <c r="O150" s="102" t="s">
        <v>316</v>
      </c>
      <c r="P150" s="108" t="s">
        <v>60</v>
      </c>
    </row>
    <row r="151" spans="1:21">
      <c r="A151" s="156"/>
      <c r="B151" s="111" t="s">
        <v>117</v>
      </c>
      <c r="C151" s="112">
        <f t="shared" ref="C151:I151" si="23">SUM(C136:C146)</f>
        <v>33127933</v>
      </c>
      <c r="D151" s="112">
        <f t="shared" si="23"/>
        <v>1380110</v>
      </c>
      <c r="E151" s="112">
        <f t="shared" si="23"/>
        <v>1108980</v>
      </c>
      <c r="F151" s="112">
        <f t="shared" si="23"/>
        <v>210730</v>
      </c>
      <c r="G151" s="112">
        <f t="shared" si="23"/>
        <v>72600</v>
      </c>
      <c r="H151" s="112">
        <f t="shared" si="23"/>
        <v>590910</v>
      </c>
      <c r="I151" s="112">
        <f t="shared" si="23"/>
        <v>59040</v>
      </c>
      <c r="J151" s="112"/>
      <c r="K151" s="112"/>
      <c r="L151" s="112">
        <f>SUM(L136:L146)</f>
        <v>3422370</v>
      </c>
      <c r="M151" s="112">
        <f>SUM(M136:M146)</f>
        <v>29705563</v>
      </c>
      <c r="N151" s="112">
        <f>SUM(N136:N146)</f>
        <v>34293390</v>
      </c>
      <c r="O151" s="112" t="s">
        <v>60</v>
      </c>
      <c r="P151" s="110"/>
    </row>
    <row r="154" spans="1:21" s="99" customFormat="1" ht="13.5" customHeight="1">
      <c r="A154" s="364" t="s">
        <v>318</v>
      </c>
      <c r="B154" s="349"/>
      <c r="C154" s="349"/>
      <c r="D154" s="349"/>
      <c r="E154" s="349"/>
      <c r="F154" s="349"/>
      <c r="G154" s="349"/>
      <c r="H154" s="349"/>
      <c r="I154" s="349"/>
      <c r="J154" s="349"/>
      <c r="K154" s="349"/>
      <c r="L154" s="349"/>
      <c r="M154" s="349"/>
      <c r="N154" s="349"/>
      <c r="O154" s="349"/>
      <c r="P154" s="350"/>
    </row>
    <row r="155" spans="1:21">
      <c r="A155" s="370" t="s">
        <v>319</v>
      </c>
      <c r="B155" s="371"/>
      <c r="C155" s="371"/>
      <c r="D155" s="371"/>
      <c r="E155" s="371"/>
      <c r="F155" s="371"/>
      <c r="G155" s="371"/>
      <c r="H155" s="371"/>
      <c r="I155" s="371"/>
      <c r="J155" s="371"/>
      <c r="K155" s="371"/>
      <c r="L155" s="371"/>
      <c r="M155" s="371"/>
      <c r="N155" s="371"/>
      <c r="O155" s="371"/>
      <c r="P155" s="371"/>
    </row>
    <row r="156" spans="1:21" ht="13.5">
      <c r="A156" s="360" t="s">
        <v>155</v>
      </c>
      <c r="B156" s="363" t="s">
        <v>5</v>
      </c>
      <c r="C156" s="363" t="s">
        <v>156</v>
      </c>
      <c r="D156" s="363" t="s">
        <v>287</v>
      </c>
      <c r="E156" s="349"/>
      <c r="F156" s="349"/>
      <c r="G156" s="350"/>
      <c r="H156" s="363" t="s">
        <v>158</v>
      </c>
      <c r="I156" s="349"/>
      <c r="J156" s="349"/>
      <c r="K156" s="350"/>
      <c r="L156" s="373" t="s">
        <v>159</v>
      </c>
      <c r="M156" s="363" t="s">
        <v>160</v>
      </c>
      <c r="N156" s="363" t="s">
        <v>161</v>
      </c>
      <c r="O156" s="363" t="s">
        <v>162</v>
      </c>
      <c r="P156" s="360" t="s">
        <v>99</v>
      </c>
      <c r="Q156" s="100" t="s">
        <v>320</v>
      </c>
      <c r="R156" s="100" t="s">
        <v>6</v>
      </c>
      <c r="S156" s="100" t="s">
        <v>321</v>
      </c>
      <c r="T156" s="100" t="s">
        <v>320</v>
      </c>
      <c r="U156" s="100" t="s">
        <v>161</v>
      </c>
    </row>
    <row r="157" spans="1:21">
      <c r="A157" s="361"/>
      <c r="B157" s="361"/>
      <c r="C157" s="361"/>
      <c r="D157" s="101" t="s">
        <v>163</v>
      </c>
      <c r="E157" s="101" t="s">
        <v>164</v>
      </c>
      <c r="F157" s="101" t="s">
        <v>165</v>
      </c>
      <c r="G157" s="101" t="s">
        <v>166</v>
      </c>
      <c r="H157" s="101" t="s">
        <v>167</v>
      </c>
      <c r="I157" s="101" t="s">
        <v>168</v>
      </c>
      <c r="J157" s="101" t="s">
        <v>169</v>
      </c>
      <c r="K157" s="101" t="s">
        <v>170</v>
      </c>
      <c r="L157" s="361"/>
      <c r="M157" s="361"/>
      <c r="N157" s="361"/>
      <c r="O157" s="361"/>
      <c r="P157" s="361"/>
      <c r="Q157" s="96">
        <f>O157*P157</f>
        <v>0</v>
      </c>
      <c r="R157" s="96">
        <v>1000000</v>
      </c>
      <c r="S157" s="142">
        <v>3.3000000000000002E-2</v>
      </c>
      <c r="T157" s="96">
        <f>R157*S157</f>
        <v>33000</v>
      </c>
      <c r="U157" s="96">
        <f>R157-T157</f>
        <v>967000</v>
      </c>
    </row>
    <row r="158" spans="1:21">
      <c r="A158" s="155" t="s">
        <v>322</v>
      </c>
      <c r="B158" s="103" t="s">
        <v>297</v>
      </c>
      <c r="C158" s="104">
        <v>7846140</v>
      </c>
      <c r="D158" s="105">
        <v>163030</v>
      </c>
      <c r="E158" s="96">
        <v>109980</v>
      </c>
      <c r="F158" s="105">
        <v>50990</v>
      </c>
      <c r="G158" s="105">
        <v>7200</v>
      </c>
      <c r="H158" s="105">
        <v>150640</v>
      </c>
      <c r="I158" s="105">
        <v>15060</v>
      </c>
      <c r="J158" s="105"/>
      <c r="K158" s="105"/>
      <c r="L158" s="106">
        <f t="shared" ref="L158:L166" si="24">SUM(D158:I158)</f>
        <v>496900</v>
      </c>
      <c r="M158" s="118">
        <f t="shared" ref="M158:M166" si="25">C158-L158</f>
        <v>7349240</v>
      </c>
      <c r="N158" s="119">
        <v>7349240</v>
      </c>
      <c r="O158" s="102" t="s">
        <v>323</v>
      </c>
      <c r="P158" s="108" t="s">
        <v>324</v>
      </c>
      <c r="Q158" s="96" t="e">
        <f>O158*P158</f>
        <v>#VALUE!</v>
      </c>
      <c r="R158" s="96">
        <v>5500000</v>
      </c>
      <c r="S158" s="142">
        <v>3.3000000000000002E-2</v>
      </c>
      <c r="T158" s="96">
        <f>R158*S158</f>
        <v>181500</v>
      </c>
      <c r="U158" s="96">
        <f>R158-T158</f>
        <v>5318500</v>
      </c>
    </row>
    <row r="159" spans="1:21">
      <c r="A159" s="155" t="s">
        <v>325</v>
      </c>
      <c r="B159" s="103" t="s">
        <v>326</v>
      </c>
      <c r="C159" s="109">
        <v>4091070</v>
      </c>
      <c r="D159" s="105">
        <v>163030</v>
      </c>
      <c r="E159" s="105">
        <v>109980</v>
      </c>
      <c r="F159" s="105">
        <v>26590</v>
      </c>
      <c r="G159" s="105">
        <v>7200</v>
      </c>
      <c r="H159" s="105">
        <v>172490</v>
      </c>
      <c r="I159" s="105">
        <v>17240</v>
      </c>
      <c r="J159" s="105"/>
      <c r="K159" s="105"/>
      <c r="L159" s="106">
        <f t="shared" si="24"/>
        <v>496530</v>
      </c>
      <c r="M159" s="118">
        <f t="shared" si="25"/>
        <v>3594540</v>
      </c>
      <c r="N159" s="119">
        <v>3594540</v>
      </c>
      <c r="O159" s="102" t="s">
        <v>325</v>
      </c>
      <c r="P159" s="108" t="s">
        <v>60</v>
      </c>
      <c r="Q159" s="96" t="e">
        <f>O159*P159</f>
        <v>#VALUE!</v>
      </c>
      <c r="R159" s="96">
        <v>5300000</v>
      </c>
      <c r="S159" s="142">
        <v>3.3000000000000002E-2</v>
      </c>
      <c r="T159" s="96">
        <f>R159*S159</f>
        <v>174900</v>
      </c>
      <c r="U159" s="96">
        <f>R159-T159</f>
        <v>5125100</v>
      </c>
    </row>
    <row r="160" spans="1:21">
      <c r="A160" s="155" t="s">
        <v>327</v>
      </c>
      <c r="B160" s="103" t="s">
        <v>328</v>
      </c>
      <c r="C160" s="109">
        <v>4043070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f t="shared" si="24"/>
        <v>488320</v>
      </c>
      <c r="M160" s="118">
        <f t="shared" si="25"/>
        <v>3554750</v>
      </c>
      <c r="N160" s="119">
        <v>3554750</v>
      </c>
      <c r="O160" s="102" t="s">
        <v>327</v>
      </c>
      <c r="P160" s="108" t="s">
        <v>60</v>
      </c>
      <c r="Q160" s="96" t="e">
        <f>O160*P160</f>
        <v>#VALUE!</v>
      </c>
      <c r="R160" s="96">
        <v>4800000</v>
      </c>
      <c r="S160" s="142">
        <v>3.3000000000000002E-2</v>
      </c>
      <c r="T160" s="96">
        <f>R160*S160</f>
        <v>158400</v>
      </c>
      <c r="U160" s="96">
        <f>R160-T160</f>
        <v>4641600</v>
      </c>
    </row>
    <row r="161" spans="1:24">
      <c r="A161" s="155" t="s">
        <v>329</v>
      </c>
      <c r="B161" s="103" t="s">
        <v>330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165310</v>
      </c>
      <c r="I161" s="105">
        <v>16530</v>
      </c>
      <c r="J161" s="105"/>
      <c r="K161" s="105"/>
      <c r="L161" s="106">
        <f t="shared" si="24"/>
        <v>488320</v>
      </c>
      <c r="M161" s="118">
        <f t="shared" si="25"/>
        <v>3434760</v>
      </c>
      <c r="N161" s="107">
        <v>3444800</v>
      </c>
      <c r="O161" s="102" t="s">
        <v>329</v>
      </c>
      <c r="P161" s="108" t="s">
        <v>60</v>
      </c>
    </row>
    <row r="162" spans="1:24">
      <c r="A162" s="155" t="s">
        <v>331</v>
      </c>
      <c r="B162" s="103" t="s">
        <v>332</v>
      </c>
      <c r="C162" s="109">
        <v>3923080</v>
      </c>
      <c r="D162" s="105">
        <v>163030</v>
      </c>
      <c r="E162" s="105">
        <v>109980</v>
      </c>
      <c r="F162" s="105">
        <v>26270</v>
      </c>
      <c r="G162" s="105">
        <v>7200</v>
      </c>
      <c r="H162" s="105">
        <v>42970</v>
      </c>
      <c r="I162" s="105">
        <v>4290</v>
      </c>
      <c r="J162" s="105"/>
      <c r="K162" s="105"/>
      <c r="L162" s="106">
        <f t="shared" si="24"/>
        <v>353740</v>
      </c>
      <c r="M162" s="118">
        <f t="shared" si="25"/>
        <v>3569340</v>
      </c>
      <c r="N162" s="107">
        <v>3570110</v>
      </c>
      <c r="O162" s="102" t="s">
        <v>331</v>
      </c>
      <c r="P162" s="108" t="s">
        <v>60</v>
      </c>
      <c r="Q162" s="100" t="s">
        <v>320</v>
      </c>
      <c r="R162" s="100" t="s">
        <v>6</v>
      </c>
      <c r="S162" s="100" t="s">
        <v>321</v>
      </c>
      <c r="T162" s="100" t="s">
        <v>320</v>
      </c>
      <c r="U162" s="100" t="s">
        <v>161</v>
      </c>
      <c r="V162" s="100" t="s">
        <v>333</v>
      </c>
      <c r="W162" s="100" t="s">
        <v>334</v>
      </c>
      <c r="X162" s="100" t="s">
        <v>161</v>
      </c>
    </row>
    <row r="163" spans="1:24">
      <c r="A163" s="155" t="s">
        <v>335</v>
      </c>
      <c r="B163" s="103" t="s">
        <v>336</v>
      </c>
      <c r="C163" s="109">
        <v>3923080</v>
      </c>
      <c r="D163" s="105">
        <v>326060</v>
      </c>
      <c r="E163" s="105">
        <v>219960</v>
      </c>
      <c r="F163" s="105">
        <v>25500</v>
      </c>
      <c r="G163" s="105">
        <v>14400</v>
      </c>
      <c r="H163" s="105">
        <v>42970</v>
      </c>
      <c r="I163" s="105">
        <v>4290</v>
      </c>
      <c r="J163" s="105"/>
      <c r="K163" s="105"/>
      <c r="L163" s="106">
        <f t="shared" si="24"/>
        <v>633180</v>
      </c>
      <c r="M163" s="118">
        <f t="shared" si="25"/>
        <v>3289900</v>
      </c>
      <c r="N163" s="107">
        <v>3289900</v>
      </c>
      <c r="O163" s="102" t="s">
        <v>335</v>
      </c>
      <c r="P163" s="108" t="s">
        <v>337</v>
      </c>
      <c r="Q163" s="96" t="e">
        <f>O163*P163</f>
        <v>#VALUE!</v>
      </c>
      <c r="R163" s="96">
        <v>1000000</v>
      </c>
      <c r="S163" s="96">
        <v>3.3000000000000002E-2</v>
      </c>
      <c r="T163" s="96">
        <f>R163*S163</f>
        <v>33000</v>
      </c>
      <c r="U163" s="96">
        <f>R163-T163</f>
        <v>967000</v>
      </c>
      <c r="V163" s="96">
        <f>U163/30</f>
        <v>32233.333333333332</v>
      </c>
      <c r="W163" s="96">
        <v>8</v>
      </c>
      <c r="X163" s="96">
        <f>V163*W163</f>
        <v>257866.66666666666</v>
      </c>
    </row>
    <row r="164" spans="1:24">
      <c r="A164" s="155" t="s">
        <v>338</v>
      </c>
      <c r="B164" s="103" t="s">
        <v>339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f t="shared" si="24"/>
        <v>353970</v>
      </c>
      <c r="M164" s="118">
        <f t="shared" si="25"/>
        <v>3569110</v>
      </c>
      <c r="N164" s="107">
        <v>3570110</v>
      </c>
      <c r="O164" s="102" t="s">
        <v>338</v>
      </c>
      <c r="P164" s="108"/>
      <c r="Q164" s="96" t="e">
        <f>O164*P164</f>
        <v>#VALUE!</v>
      </c>
      <c r="R164" s="96">
        <v>5500000</v>
      </c>
      <c r="S164" s="96">
        <v>3.3000000000000002E-2</v>
      </c>
      <c r="T164" s="96">
        <f>R164*S164</f>
        <v>181500</v>
      </c>
      <c r="U164" s="96">
        <f>R164-T164</f>
        <v>5318500</v>
      </c>
      <c r="V164" s="96">
        <f>U164/30</f>
        <v>177283.33333333334</v>
      </c>
      <c r="W164" s="96">
        <v>8</v>
      </c>
      <c r="X164" s="96">
        <f>V164*W164</f>
        <v>1418266.6666666667</v>
      </c>
    </row>
    <row r="165" spans="1:24">
      <c r="A165" s="155" t="s">
        <v>340</v>
      </c>
      <c r="B165" s="103" t="s">
        <v>341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f t="shared" si="24"/>
        <v>353970</v>
      </c>
      <c r="M165" s="118">
        <f t="shared" si="25"/>
        <v>3569110</v>
      </c>
      <c r="N165" s="107">
        <v>3570110</v>
      </c>
      <c r="O165" s="102" t="s">
        <v>340</v>
      </c>
      <c r="P165" s="108"/>
      <c r="Q165" s="96" t="e">
        <f>O165*P165</f>
        <v>#VALUE!</v>
      </c>
      <c r="R165" s="96">
        <v>5400000</v>
      </c>
      <c r="S165" s="96">
        <v>3.3000000000000002E-2</v>
      </c>
      <c r="T165" s="96">
        <f>R165*S165</f>
        <v>178200</v>
      </c>
      <c r="U165" s="96">
        <f>R165-T165</f>
        <v>5221800</v>
      </c>
      <c r="V165" s="96">
        <f>U165/30</f>
        <v>174060</v>
      </c>
      <c r="W165" s="96">
        <v>8</v>
      </c>
      <c r="X165" s="96">
        <f>V165*W165</f>
        <v>1392480</v>
      </c>
    </row>
    <row r="166" spans="1:24">
      <c r="A166" s="155" t="s">
        <v>342</v>
      </c>
      <c r="B166" s="103" t="s">
        <v>343</v>
      </c>
      <c r="C166" s="109">
        <v>3923080</v>
      </c>
      <c r="D166" s="105">
        <v>163030</v>
      </c>
      <c r="E166" s="105">
        <v>109980</v>
      </c>
      <c r="F166" s="105">
        <v>26500</v>
      </c>
      <c r="G166" s="105">
        <v>7200</v>
      </c>
      <c r="H166" s="105">
        <v>42970</v>
      </c>
      <c r="I166" s="105">
        <v>4290</v>
      </c>
      <c r="J166" s="105"/>
      <c r="K166" s="105"/>
      <c r="L166" s="106">
        <f t="shared" si="24"/>
        <v>353970</v>
      </c>
      <c r="M166" s="118">
        <f t="shared" si="25"/>
        <v>3569110</v>
      </c>
      <c r="N166" s="107">
        <v>3570110</v>
      </c>
      <c r="O166" s="102" t="s">
        <v>342</v>
      </c>
      <c r="P166" s="108"/>
    </row>
    <row r="167" spans="1:24" ht="12" customHeight="1">
      <c r="A167" s="156"/>
      <c r="B167" s="111" t="s">
        <v>117</v>
      </c>
      <c r="C167" s="112">
        <f t="shared" ref="C167:I167" si="26">SUM(C158:C166)</f>
        <v>39518760</v>
      </c>
      <c r="D167" s="112">
        <f t="shared" si="26"/>
        <v>1630300</v>
      </c>
      <c r="E167" s="112">
        <f t="shared" si="26"/>
        <v>1099800</v>
      </c>
      <c r="F167" s="112">
        <f t="shared" si="26"/>
        <v>261390</v>
      </c>
      <c r="G167" s="112">
        <f t="shared" si="26"/>
        <v>72000</v>
      </c>
      <c r="H167" s="112">
        <f t="shared" si="26"/>
        <v>868600</v>
      </c>
      <c r="I167" s="112">
        <f t="shared" si="26"/>
        <v>86810</v>
      </c>
      <c r="J167" s="112"/>
      <c r="K167" s="112"/>
      <c r="L167" s="112">
        <f>SUM(L158:L166)</f>
        <v>4018900</v>
      </c>
      <c r="M167" s="112">
        <f>SUM(M158:M166)</f>
        <v>35499860</v>
      </c>
      <c r="N167" s="112">
        <f>SUM(N158:N166)</f>
        <v>35513670</v>
      </c>
      <c r="O167" s="112" t="s">
        <v>60</v>
      </c>
      <c r="P167" s="110"/>
      <c r="R167" s="367" t="s">
        <v>344</v>
      </c>
      <c r="S167" s="368"/>
      <c r="T167" s="368"/>
      <c r="U167" s="368"/>
      <c r="V167" s="368"/>
    </row>
    <row r="168" spans="1:24">
      <c r="Q168" s="113" t="s">
        <v>345</v>
      </c>
      <c r="R168" s="113" t="s">
        <v>346</v>
      </c>
      <c r="S168" s="113" t="s">
        <v>347</v>
      </c>
      <c r="T168" s="113" t="s">
        <v>345</v>
      </c>
      <c r="U168" s="113" t="s">
        <v>348</v>
      </c>
      <c r="V168" s="113" t="s">
        <v>349</v>
      </c>
    </row>
    <row r="169" spans="1:24">
      <c r="G169" s="96">
        <f>SUM(D167:G167)</f>
        <v>3063490</v>
      </c>
      <c r="H169" s="96"/>
      <c r="I169" s="96">
        <f>SUM(H167:I167)</f>
        <v>955410</v>
      </c>
      <c r="J169" s="96"/>
      <c r="K169" s="96"/>
      <c r="L169" s="114">
        <f>G169+I169</f>
        <v>4018900</v>
      </c>
      <c r="N169" s="114">
        <f>N167-M167</f>
        <v>13810</v>
      </c>
      <c r="Q169" s="105">
        <f t="shared" ref="Q169:Q182" si="27">O169/13</f>
        <v>0</v>
      </c>
      <c r="R169" s="105">
        <v>100000000</v>
      </c>
      <c r="S169" s="105">
        <f t="shared" ref="S169:S182" si="28">R169/10</f>
        <v>10000000</v>
      </c>
      <c r="T169" s="105">
        <f t="shared" ref="T169:T182" si="29">R169/13</f>
        <v>7692307.692307692</v>
      </c>
      <c r="U169" s="105">
        <f t="shared" ref="U169:U182" si="30">S169/10</f>
        <v>1000000</v>
      </c>
      <c r="V169" s="105">
        <f t="shared" ref="V169:V182" si="31">T169-U169</f>
        <v>6692307.692307692</v>
      </c>
    </row>
    <row r="170" spans="1:24">
      <c r="Q170" s="105">
        <f t="shared" si="27"/>
        <v>0</v>
      </c>
      <c r="R170" s="105">
        <v>90000000</v>
      </c>
      <c r="S170" s="105">
        <f t="shared" si="28"/>
        <v>9000000</v>
      </c>
      <c r="T170" s="105">
        <f t="shared" si="29"/>
        <v>6923076.923076923</v>
      </c>
      <c r="U170" s="105">
        <f t="shared" si="30"/>
        <v>900000</v>
      </c>
      <c r="V170" s="105">
        <f t="shared" si="31"/>
        <v>6023076.923076923</v>
      </c>
    </row>
    <row r="171" spans="1:24">
      <c r="Q171" s="97">
        <f t="shared" si="27"/>
        <v>0</v>
      </c>
      <c r="R171" s="97">
        <v>80000000</v>
      </c>
      <c r="S171" s="97">
        <f t="shared" si="28"/>
        <v>8000000</v>
      </c>
      <c r="T171" s="97">
        <f t="shared" si="29"/>
        <v>6153846.153846154</v>
      </c>
      <c r="U171" s="97">
        <f t="shared" si="30"/>
        <v>800000</v>
      </c>
      <c r="V171" s="97">
        <f t="shared" si="31"/>
        <v>5353846.153846154</v>
      </c>
    </row>
    <row r="172" spans="1:24">
      <c r="Q172" s="105">
        <f t="shared" si="27"/>
        <v>0</v>
      </c>
      <c r="R172" s="105">
        <v>70000000</v>
      </c>
      <c r="S172" s="105">
        <f t="shared" si="28"/>
        <v>7000000</v>
      </c>
      <c r="T172" s="105">
        <f t="shared" si="29"/>
        <v>5384615.384615385</v>
      </c>
      <c r="U172" s="105">
        <f t="shared" si="30"/>
        <v>700000</v>
      </c>
      <c r="V172" s="105">
        <f t="shared" si="31"/>
        <v>4684615.384615385</v>
      </c>
    </row>
    <row r="173" spans="1:24">
      <c r="Q173" s="115">
        <f t="shared" si="27"/>
        <v>0</v>
      </c>
      <c r="R173" s="115">
        <v>60000000</v>
      </c>
      <c r="S173" s="115">
        <f t="shared" si="28"/>
        <v>6000000</v>
      </c>
      <c r="T173" s="115">
        <f t="shared" si="29"/>
        <v>4615384.615384615</v>
      </c>
      <c r="U173" s="115">
        <f t="shared" si="30"/>
        <v>600000</v>
      </c>
      <c r="V173" s="115">
        <f t="shared" si="31"/>
        <v>4015384.615384615</v>
      </c>
      <c r="X173" s="95">
        <v>4153702</v>
      </c>
    </row>
    <row r="174" spans="1:24">
      <c r="Q174" s="116">
        <f t="shared" si="27"/>
        <v>0</v>
      </c>
      <c r="R174" s="116">
        <v>57000000</v>
      </c>
      <c r="S174" s="116">
        <f t="shared" si="28"/>
        <v>5700000</v>
      </c>
      <c r="T174" s="116">
        <f t="shared" si="29"/>
        <v>4384615.384615385</v>
      </c>
      <c r="U174" s="116">
        <f t="shared" si="30"/>
        <v>570000</v>
      </c>
      <c r="V174" s="116">
        <f t="shared" si="31"/>
        <v>3814615.384615385</v>
      </c>
    </row>
    <row r="175" spans="1:24">
      <c r="Q175" s="130">
        <f t="shared" si="27"/>
        <v>0</v>
      </c>
      <c r="R175" s="130">
        <v>55000000</v>
      </c>
      <c r="S175" s="130">
        <f t="shared" si="28"/>
        <v>5500000</v>
      </c>
      <c r="T175" s="130">
        <f t="shared" si="29"/>
        <v>4230769.230769231</v>
      </c>
      <c r="U175" s="130">
        <f t="shared" si="30"/>
        <v>550000</v>
      </c>
      <c r="V175" s="130">
        <f t="shared" si="31"/>
        <v>3680769.230769231</v>
      </c>
    </row>
    <row r="176" spans="1:24">
      <c r="Q176" s="105">
        <f t="shared" si="27"/>
        <v>0</v>
      </c>
      <c r="R176" s="105">
        <v>54000000</v>
      </c>
      <c r="S176" s="105">
        <f t="shared" si="28"/>
        <v>5400000</v>
      </c>
      <c r="T176" s="105">
        <f t="shared" si="29"/>
        <v>4153846.153846154</v>
      </c>
      <c r="U176" s="105">
        <f t="shared" si="30"/>
        <v>540000</v>
      </c>
      <c r="V176" s="105">
        <f t="shared" si="31"/>
        <v>3613846.153846154</v>
      </c>
    </row>
    <row r="177" spans="17:22">
      <c r="Q177" s="97">
        <f t="shared" si="27"/>
        <v>0</v>
      </c>
      <c r="R177" s="97">
        <v>53000000</v>
      </c>
      <c r="S177" s="97">
        <f t="shared" si="28"/>
        <v>5300000</v>
      </c>
      <c r="T177" s="97">
        <f t="shared" si="29"/>
        <v>4076923.076923077</v>
      </c>
      <c r="U177" s="97">
        <f t="shared" si="30"/>
        <v>530000</v>
      </c>
      <c r="V177" s="97">
        <f t="shared" si="31"/>
        <v>3546923.076923077</v>
      </c>
    </row>
    <row r="178" spans="17:22">
      <c r="Q178" s="117">
        <f t="shared" si="27"/>
        <v>0</v>
      </c>
      <c r="R178" s="106">
        <v>51000000</v>
      </c>
      <c r="S178" s="106">
        <f t="shared" si="28"/>
        <v>5100000</v>
      </c>
      <c r="T178" s="117">
        <f t="shared" si="29"/>
        <v>3923076.923076923</v>
      </c>
      <c r="U178" s="106">
        <f t="shared" si="30"/>
        <v>510000</v>
      </c>
      <c r="V178" s="106">
        <f t="shared" si="31"/>
        <v>3413076.923076923</v>
      </c>
    </row>
    <row r="179" spans="17:22">
      <c r="Q179" s="118">
        <f t="shared" si="27"/>
        <v>0</v>
      </c>
      <c r="R179" s="118">
        <v>50000000</v>
      </c>
      <c r="S179" s="118">
        <f t="shared" si="28"/>
        <v>5000000</v>
      </c>
      <c r="T179" s="118">
        <f t="shared" si="29"/>
        <v>3846153.846153846</v>
      </c>
      <c r="U179" s="118">
        <f t="shared" si="30"/>
        <v>500000</v>
      </c>
      <c r="V179" s="118">
        <f t="shared" si="31"/>
        <v>3346153.846153846</v>
      </c>
    </row>
    <row r="180" spans="17:22">
      <c r="Q180" s="118">
        <f t="shared" si="27"/>
        <v>0</v>
      </c>
      <c r="R180" s="118">
        <v>50000000</v>
      </c>
      <c r="S180" s="118">
        <f t="shared" si="28"/>
        <v>5000000</v>
      </c>
      <c r="T180" s="118">
        <f t="shared" si="29"/>
        <v>3846153.846153846</v>
      </c>
      <c r="U180" s="118">
        <f t="shared" si="30"/>
        <v>500000</v>
      </c>
      <c r="V180" s="118">
        <f t="shared" si="31"/>
        <v>3346153.846153846</v>
      </c>
    </row>
    <row r="181" spans="17:22">
      <c r="Q181" s="118">
        <f t="shared" si="27"/>
        <v>0</v>
      </c>
      <c r="R181" s="118">
        <v>45000000</v>
      </c>
      <c r="S181" s="118">
        <f t="shared" si="28"/>
        <v>4500000</v>
      </c>
      <c r="T181" s="118">
        <f t="shared" si="29"/>
        <v>3461538.4615384615</v>
      </c>
      <c r="U181" s="118">
        <f t="shared" si="30"/>
        <v>450000</v>
      </c>
      <c r="V181" s="118">
        <f t="shared" si="31"/>
        <v>3011538.4615384615</v>
      </c>
    </row>
    <row r="182" spans="17:22">
      <c r="Q182" s="118">
        <f t="shared" si="27"/>
        <v>0</v>
      </c>
      <c r="R182" s="118">
        <v>40000000</v>
      </c>
      <c r="S182" s="118">
        <f t="shared" si="28"/>
        <v>4000000</v>
      </c>
      <c r="T182" s="118">
        <f t="shared" si="29"/>
        <v>3076923.076923077</v>
      </c>
      <c r="U182" s="118">
        <f t="shared" si="30"/>
        <v>400000</v>
      </c>
      <c r="V182" s="118">
        <f t="shared" si="31"/>
        <v>2676923.076923077</v>
      </c>
    </row>
  </sheetData>
  <mergeCells count="127">
    <mergeCell ref="A154:P154"/>
    <mergeCell ref="L51:O51"/>
    <mergeCell ref="D156:G156"/>
    <mergeCell ref="B59:B60"/>
    <mergeCell ref="A33:P33"/>
    <mergeCell ref="A114:P114"/>
    <mergeCell ref="H78:K78"/>
    <mergeCell ref="H134:K134"/>
    <mergeCell ref="O59:O60"/>
    <mergeCell ref="N35:N36"/>
    <mergeCell ref="P97:P98"/>
    <mergeCell ref="L13:O13"/>
    <mergeCell ref="M134:M135"/>
    <mergeCell ref="L15:O15"/>
    <mergeCell ref="G55:H55"/>
    <mergeCell ref="L23:O23"/>
    <mergeCell ref="O78:O79"/>
    <mergeCell ref="L156:L157"/>
    <mergeCell ref="L7:O7"/>
    <mergeCell ref="A134:A135"/>
    <mergeCell ref="L47:O47"/>
    <mergeCell ref="A132:P132"/>
    <mergeCell ref="P156:P157"/>
    <mergeCell ref="C78:C79"/>
    <mergeCell ref="L59:L60"/>
    <mergeCell ref="A97:A98"/>
    <mergeCell ref="L24:O24"/>
    <mergeCell ref="N59:N60"/>
    <mergeCell ref="L18:O18"/>
    <mergeCell ref="M97:M98"/>
    <mergeCell ref="D116:G116"/>
    <mergeCell ref="L8:O8"/>
    <mergeCell ref="L26:O26"/>
    <mergeCell ref="L10:O10"/>
    <mergeCell ref="L116:L117"/>
    <mergeCell ref="A95:P95"/>
    <mergeCell ref="L25:O25"/>
    <mergeCell ref="L9:O9"/>
    <mergeCell ref="L78:L79"/>
    <mergeCell ref="C156:C157"/>
    <mergeCell ref="O116:O117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1:O11"/>
    <mergeCell ref="C35:C36"/>
    <mergeCell ref="M35:M36"/>
    <mergeCell ref="A44:P44"/>
    <mergeCell ref="A58:P58"/>
    <mergeCell ref="R167:V167"/>
    <mergeCell ref="B97:B98"/>
    <mergeCell ref="B35:B36"/>
    <mergeCell ref="L31:O31"/>
    <mergeCell ref="A76:P76"/>
    <mergeCell ref="L21:O21"/>
    <mergeCell ref="C97:C98"/>
    <mergeCell ref="O97:O98"/>
    <mergeCell ref="A155:P155"/>
    <mergeCell ref="A115:P115"/>
    <mergeCell ref="H116:K116"/>
    <mergeCell ref="D35:G35"/>
    <mergeCell ref="B116:B117"/>
    <mergeCell ref="H156:K156"/>
    <mergeCell ref="O134:O135"/>
    <mergeCell ref="A77:P77"/>
    <mergeCell ref="A34:P34"/>
    <mergeCell ref="N116:N117"/>
    <mergeCell ref="P116:P117"/>
    <mergeCell ref="L35:L36"/>
    <mergeCell ref="N78:N79"/>
    <mergeCell ref="P78:P79"/>
    <mergeCell ref="A133:P133"/>
    <mergeCell ref="L30:O30"/>
    <mergeCell ref="L3:O3"/>
    <mergeCell ref="A116:A117"/>
    <mergeCell ref="L12:O12"/>
    <mergeCell ref="A156:A157"/>
    <mergeCell ref="H59:K59"/>
    <mergeCell ref="R1:T1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D134:G134"/>
    <mergeCell ref="M59:M60"/>
    <mergeCell ref="R17:T17"/>
    <mergeCell ref="L2:O2"/>
    <mergeCell ref="A1:P1"/>
    <mergeCell ref="M156:M157"/>
    <mergeCell ref="L20:O20"/>
    <mergeCell ref="B134:B135"/>
    <mergeCell ref="L29:O29"/>
    <mergeCell ref="P35:P36"/>
    <mergeCell ref="L50:O50"/>
    <mergeCell ref="B156:B157"/>
    <mergeCell ref="A17:P17"/>
    <mergeCell ref="N156:N157"/>
    <mergeCell ref="P59:P60"/>
    <mergeCell ref="L52:O52"/>
    <mergeCell ref="C134:C135"/>
    <mergeCell ref="L49:O49"/>
    <mergeCell ref="L27:O27"/>
    <mergeCell ref="D59:G59"/>
    <mergeCell ref="O156:O157"/>
    <mergeCell ref="H35:K35"/>
    <mergeCell ref="B78:B79"/>
    <mergeCell ref="P134:P135"/>
    <mergeCell ref="L19:O19"/>
    <mergeCell ref="L28:O28"/>
    <mergeCell ref="L134:L135"/>
    <mergeCell ref="A57:P57"/>
    <mergeCell ref="N134:N135"/>
    <mergeCell ref="C116:C117"/>
    <mergeCell ref="L22:O22"/>
    <mergeCell ref="A78:A79"/>
    <mergeCell ref="L97:L98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R261"/>
  <sheetViews>
    <sheetView zoomScaleNormal="100" workbookViewId="0">
      <selection activeCell="F4" sqref="F4"/>
    </sheetView>
  </sheetViews>
  <sheetFormatPr defaultRowHeight="13.5"/>
  <cols>
    <col min="1" max="1" width="5.33203125" style="75" bestFit="1" customWidth="1"/>
    <col min="2" max="2" width="7.88671875" style="75" customWidth="1"/>
    <col min="3" max="3" width="7.109375" style="75" bestFit="1" customWidth="1"/>
    <col min="4" max="5" width="11.109375" style="75" bestFit="1" customWidth="1"/>
    <col min="6" max="6" width="10.21875" style="75" bestFit="1" customWidth="1"/>
    <col min="7" max="7" width="11.109375" style="75" bestFit="1" customWidth="1"/>
    <col min="8" max="8" width="10.21875" style="75" bestFit="1" customWidth="1"/>
    <col min="9" max="9" width="10.77734375" style="75" bestFit="1" customWidth="1"/>
    <col min="10" max="10" width="13.21875" style="75" customWidth="1"/>
    <col min="11" max="11" width="9" style="75" bestFit="1" customWidth="1"/>
    <col min="12" max="12" width="10.77734375" style="75" bestFit="1" customWidth="1"/>
    <col min="13" max="14" width="10.21875" style="75" bestFit="1" customWidth="1"/>
    <col min="15" max="15" width="8.88671875" style="75" customWidth="1"/>
    <col min="16" max="16384" width="8.88671875" style="75"/>
  </cols>
  <sheetData>
    <row r="1" spans="1:18">
      <c r="M1" s="26" t="s">
        <v>60</v>
      </c>
    </row>
    <row r="2" spans="1:18">
      <c r="A2" s="382" t="s">
        <v>350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50"/>
    </row>
    <row r="3" spans="1:18" s="1" customFormat="1" ht="12.75" customHeight="1">
      <c r="C3" s="84" t="s">
        <v>60</v>
      </c>
      <c r="D3" s="84" t="s">
        <v>60</v>
      </c>
      <c r="E3" s="84"/>
      <c r="F3" s="84"/>
      <c r="G3" s="84"/>
      <c r="H3" s="84"/>
      <c r="I3" s="84"/>
      <c r="J3" s="84"/>
      <c r="K3" s="84"/>
      <c r="L3" s="26"/>
      <c r="M3" s="26" t="s">
        <v>60</v>
      </c>
      <c r="O3" s="26" t="s">
        <v>351</v>
      </c>
      <c r="P3" s="75"/>
      <c r="Q3" s="75"/>
      <c r="R3" s="75"/>
    </row>
    <row r="4" spans="1:18" ht="12.75" customHeight="1">
      <c r="A4" s="179" t="s">
        <v>155</v>
      </c>
      <c r="B4" s="160" t="s">
        <v>57</v>
      </c>
      <c r="C4" s="266" t="s">
        <v>352</v>
      </c>
      <c r="D4" s="267"/>
      <c r="E4" s="187">
        <f>G4+M4</f>
        <v>77944200</v>
      </c>
      <c r="F4" s="176" t="s">
        <v>353</v>
      </c>
      <c r="G4" s="187">
        <v>113971000</v>
      </c>
      <c r="H4" s="176" t="s">
        <v>354</v>
      </c>
      <c r="I4" s="192">
        <v>0</v>
      </c>
      <c r="J4" s="189" t="s">
        <v>355</v>
      </c>
      <c r="K4" s="190" t="s">
        <v>60</v>
      </c>
      <c r="L4" s="176" t="s">
        <v>356</v>
      </c>
      <c r="M4" s="186">
        <v>-36026800</v>
      </c>
      <c r="N4" s="176" t="s">
        <v>357</v>
      </c>
      <c r="O4" s="232">
        <v>-0.31609999999999999</v>
      </c>
    </row>
    <row r="5" spans="1:18" s="1" customFormat="1">
      <c r="B5" s="170" t="s">
        <v>358</v>
      </c>
      <c r="C5" s="170" t="s">
        <v>359</v>
      </c>
      <c r="D5" s="170" t="s">
        <v>360</v>
      </c>
      <c r="E5" s="184" t="s">
        <v>361</v>
      </c>
      <c r="F5" s="184" t="s">
        <v>362</v>
      </c>
      <c r="G5" s="170" t="s">
        <v>363</v>
      </c>
      <c r="H5" s="178" t="s">
        <v>364</v>
      </c>
      <c r="I5" s="100" t="s">
        <v>365</v>
      </c>
      <c r="J5" s="100" t="s">
        <v>366</v>
      </c>
      <c r="K5" s="100" t="s">
        <v>367</v>
      </c>
      <c r="L5" s="252" t="s">
        <v>368</v>
      </c>
      <c r="M5" s="268"/>
      <c r="N5" s="100" t="s">
        <v>369</v>
      </c>
      <c r="O5" s="100" t="s">
        <v>370</v>
      </c>
      <c r="P5" s="75"/>
      <c r="Q5" s="75"/>
      <c r="R5" s="75"/>
    </row>
    <row r="6" spans="1:18" s="1" customFormat="1">
      <c r="C6" s="254" t="s">
        <v>371</v>
      </c>
      <c r="D6" s="96" t="s">
        <v>372</v>
      </c>
      <c r="E6" s="105">
        <v>277</v>
      </c>
      <c r="F6" s="96">
        <v>274195</v>
      </c>
      <c r="G6" s="231">
        <v>73210000</v>
      </c>
      <c r="H6" s="96">
        <v>146600</v>
      </c>
      <c r="I6" s="96">
        <f>E6*H6</f>
        <v>40608200</v>
      </c>
      <c r="J6" s="183">
        <f>I6-G6</f>
        <v>-32601800</v>
      </c>
      <c r="K6" s="182">
        <f>((I6/G6)-1)*100</f>
        <v>-44.531894549924878</v>
      </c>
      <c r="L6" s="253"/>
      <c r="M6" s="269"/>
      <c r="N6" s="96"/>
      <c r="O6" s="96"/>
      <c r="P6" s="75"/>
      <c r="Q6" s="75"/>
      <c r="R6" s="75"/>
    </row>
    <row r="7" spans="1:18" s="1" customFormat="1">
      <c r="C7" s="254" t="s">
        <v>373</v>
      </c>
      <c r="D7" s="96" t="s">
        <v>374</v>
      </c>
      <c r="E7" s="96">
        <v>88</v>
      </c>
      <c r="F7" s="96">
        <v>229500</v>
      </c>
      <c r="G7" s="96">
        <f>E7*F7</f>
        <v>20196000</v>
      </c>
      <c r="H7" s="96">
        <v>196000</v>
      </c>
      <c r="I7" s="96">
        <f>E7*H7</f>
        <v>17248000</v>
      </c>
      <c r="J7" s="183">
        <f>I7-G7</f>
        <v>-2948000</v>
      </c>
      <c r="K7" s="182">
        <f>((I7/G7)-1)*100</f>
        <v>-14.596949891067535</v>
      </c>
      <c r="L7" s="253"/>
      <c r="M7" s="269"/>
      <c r="N7" s="96"/>
      <c r="O7" s="96"/>
      <c r="P7" s="75"/>
      <c r="Q7" s="75"/>
      <c r="R7" s="75"/>
    </row>
    <row r="8" spans="1:18">
      <c r="C8" s="254" t="s">
        <v>375</v>
      </c>
      <c r="D8" s="96" t="s">
        <v>376</v>
      </c>
      <c r="E8" s="105">
        <v>93</v>
      </c>
      <c r="F8" s="105">
        <v>221129</v>
      </c>
      <c r="G8" s="96">
        <f>E8*F8</f>
        <v>20564997</v>
      </c>
      <c r="H8" s="96">
        <v>216000</v>
      </c>
      <c r="I8" s="96">
        <f>E8*H8</f>
        <v>20088000</v>
      </c>
      <c r="J8" s="229">
        <f>I8-G8</f>
        <v>-476997</v>
      </c>
      <c r="K8" s="230">
        <f>((I8/G8)-1)*100</f>
        <v>-2.3194605863545714</v>
      </c>
      <c r="L8" s="253"/>
      <c r="M8" s="269"/>
      <c r="N8" s="96"/>
      <c r="O8" s="96"/>
    </row>
    <row r="9" spans="1:18" ht="12.75" customHeight="1">
      <c r="C9" s="270" t="s">
        <v>377</v>
      </c>
      <c r="D9" s="271"/>
      <c r="E9" s="175">
        <f t="shared" ref="E9:J9" si="0">SUM(E6:E8)</f>
        <v>458</v>
      </c>
      <c r="F9" s="175">
        <f t="shared" si="0"/>
        <v>724824</v>
      </c>
      <c r="G9" s="175">
        <f t="shared" si="0"/>
        <v>113970997</v>
      </c>
      <c r="H9" s="175">
        <f t="shared" si="0"/>
        <v>558600</v>
      </c>
      <c r="I9" s="191">
        <f t="shared" si="0"/>
        <v>77944200</v>
      </c>
      <c r="J9" s="286">
        <f t="shared" si="0"/>
        <v>-36026797</v>
      </c>
      <c r="K9" s="175" t="s">
        <v>60</v>
      </c>
      <c r="L9" s="270"/>
      <c r="M9" s="271"/>
      <c r="N9" s="175" t="s">
        <v>60</v>
      </c>
      <c r="O9" s="175" t="s">
        <v>60</v>
      </c>
    </row>
    <row r="12" spans="1:18" ht="12.75" customHeight="1">
      <c r="A12" s="179" t="s">
        <v>155</v>
      </c>
      <c r="B12" s="160" t="s">
        <v>65</v>
      </c>
      <c r="C12" s="266" t="s">
        <v>352</v>
      </c>
      <c r="D12" s="267"/>
      <c r="E12" s="187">
        <f>G12+M12</f>
        <v>75265800</v>
      </c>
      <c r="F12" s="176" t="s">
        <v>353</v>
      </c>
      <c r="G12" s="187">
        <v>113971000</v>
      </c>
      <c r="H12" s="176" t="s">
        <v>354</v>
      </c>
      <c r="I12" s="192">
        <v>0</v>
      </c>
      <c r="J12" s="189" t="s">
        <v>355</v>
      </c>
      <c r="K12" s="190" t="s">
        <v>60</v>
      </c>
      <c r="L12" s="176" t="s">
        <v>356</v>
      </c>
      <c r="M12" s="186">
        <v>-38705200</v>
      </c>
      <c r="N12" s="176" t="s">
        <v>357</v>
      </c>
      <c r="O12" s="232">
        <v>-0.30959999999999999</v>
      </c>
    </row>
    <row r="13" spans="1:18" s="1" customFormat="1">
      <c r="B13" s="170" t="s">
        <v>358</v>
      </c>
      <c r="C13" s="170" t="s">
        <v>359</v>
      </c>
      <c r="D13" s="170" t="s">
        <v>360</v>
      </c>
      <c r="E13" s="184" t="s">
        <v>361</v>
      </c>
      <c r="F13" s="184" t="s">
        <v>362</v>
      </c>
      <c r="G13" s="170" t="s">
        <v>363</v>
      </c>
      <c r="H13" s="178" t="s">
        <v>364</v>
      </c>
      <c r="I13" s="100" t="s">
        <v>365</v>
      </c>
      <c r="J13" s="100" t="s">
        <v>366</v>
      </c>
      <c r="K13" s="100" t="s">
        <v>367</v>
      </c>
      <c r="L13" s="252" t="s">
        <v>368</v>
      </c>
      <c r="M13" s="268"/>
      <c r="N13" s="100" t="s">
        <v>369</v>
      </c>
      <c r="O13" s="100" t="s">
        <v>370</v>
      </c>
      <c r="P13" s="75"/>
      <c r="Q13" s="75"/>
      <c r="R13" s="75"/>
    </row>
    <row r="14" spans="1:18" s="1" customFormat="1">
      <c r="C14" s="254" t="s">
        <v>371</v>
      </c>
      <c r="D14" s="96" t="s">
        <v>372</v>
      </c>
      <c r="E14" s="105">
        <v>277</v>
      </c>
      <c r="F14" s="96">
        <v>274195</v>
      </c>
      <c r="G14" s="231">
        <v>73210000</v>
      </c>
      <c r="H14" s="96">
        <v>152900</v>
      </c>
      <c r="I14" s="96">
        <f>E14*H14</f>
        <v>42353300</v>
      </c>
      <c r="J14" s="183">
        <f>I14-G14</f>
        <v>-30856700</v>
      </c>
      <c r="K14" s="182">
        <f>((I14/G14)-1)*100</f>
        <v>-42.148203797295444</v>
      </c>
      <c r="L14" s="253"/>
      <c r="M14" s="269"/>
      <c r="N14" s="96"/>
      <c r="O14" s="96"/>
      <c r="P14" s="75"/>
      <c r="Q14" s="75"/>
      <c r="R14" s="75"/>
    </row>
    <row r="15" spans="1:18" s="1" customFormat="1">
      <c r="C15" s="254" t="s">
        <v>373</v>
      </c>
      <c r="D15" s="96" t="s">
        <v>374</v>
      </c>
      <c r="E15" s="96">
        <v>88</v>
      </c>
      <c r="F15" s="96">
        <v>229500</v>
      </c>
      <c r="G15" s="96">
        <f>E15*F15</f>
        <v>20196000</v>
      </c>
      <c r="H15" s="96">
        <v>206500</v>
      </c>
      <c r="I15" s="96">
        <f>E15*H15</f>
        <v>18172000</v>
      </c>
      <c r="J15" s="183">
        <f>I15-G15</f>
        <v>-2024000</v>
      </c>
      <c r="K15" s="182">
        <f>((I15/G15)-1)*100</f>
        <v>-10.02178649237473</v>
      </c>
      <c r="L15" s="253"/>
      <c r="M15" s="269"/>
      <c r="N15" s="96"/>
      <c r="O15" s="96"/>
      <c r="P15" s="75"/>
      <c r="Q15" s="75"/>
      <c r="R15" s="75"/>
    </row>
    <row r="16" spans="1:18">
      <c r="C16" s="254" t="s">
        <v>375</v>
      </c>
      <c r="D16" s="96" t="s">
        <v>376</v>
      </c>
      <c r="E16" s="105">
        <v>93</v>
      </c>
      <c r="F16" s="105">
        <v>221129</v>
      </c>
      <c r="G16" s="96">
        <f>E16*F16</f>
        <v>20564997</v>
      </c>
      <c r="H16" s="96">
        <v>158500</v>
      </c>
      <c r="I16" s="96">
        <f>E16*H16</f>
        <v>14740500</v>
      </c>
      <c r="J16" s="229">
        <f>I16-G16</f>
        <v>-5824497</v>
      </c>
      <c r="K16" s="230">
        <f>((I16/G16)-1)*100</f>
        <v>-28.322381958042588</v>
      </c>
      <c r="L16" s="253"/>
      <c r="M16" s="269"/>
      <c r="N16" s="96"/>
      <c r="O16" s="96"/>
    </row>
    <row r="17" spans="1:18" ht="12.75" customHeight="1">
      <c r="C17" s="270" t="s">
        <v>377</v>
      </c>
      <c r="D17" s="271"/>
      <c r="E17" s="175">
        <f t="shared" ref="E17:J17" si="1">SUM(E14:E16)</f>
        <v>458</v>
      </c>
      <c r="F17" s="175">
        <f t="shared" si="1"/>
        <v>724824</v>
      </c>
      <c r="G17" s="175">
        <f t="shared" si="1"/>
        <v>113970997</v>
      </c>
      <c r="H17" s="175">
        <f t="shared" si="1"/>
        <v>517900</v>
      </c>
      <c r="I17" s="191">
        <f t="shared" si="1"/>
        <v>75265800</v>
      </c>
      <c r="J17" s="286">
        <f t="shared" si="1"/>
        <v>-38705197</v>
      </c>
      <c r="K17" s="175" t="s">
        <v>60</v>
      </c>
      <c r="L17" s="270"/>
      <c r="M17" s="271"/>
      <c r="N17" s="175" t="s">
        <v>60</v>
      </c>
      <c r="O17" s="175" t="s">
        <v>60</v>
      </c>
    </row>
    <row r="20" spans="1:18" ht="12.75" customHeight="1">
      <c r="A20" s="179" t="s">
        <v>155</v>
      </c>
      <c r="B20" s="160" t="s">
        <v>68</v>
      </c>
      <c r="C20" s="266" t="s">
        <v>352</v>
      </c>
      <c r="D20" s="267"/>
      <c r="E20" s="187">
        <f>G20+M20</f>
        <v>82636403</v>
      </c>
      <c r="F20" s="176" t="s">
        <v>353</v>
      </c>
      <c r="G20" s="187">
        <v>113971000</v>
      </c>
      <c r="H20" s="176" t="s">
        <v>354</v>
      </c>
      <c r="I20" s="192">
        <v>0</v>
      </c>
      <c r="J20" s="189" t="s">
        <v>355</v>
      </c>
      <c r="K20" s="190" t="s">
        <v>60</v>
      </c>
      <c r="L20" s="176" t="s">
        <v>356</v>
      </c>
      <c r="M20" s="186">
        <v>-31334597</v>
      </c>
      <c r="N20" s="176" t="s">
        <v>357</v>
      </c>
      <c r="O20" s="232">
        <v>-0.27489999999999998</v>
      </c>
    </row>
    <row r="21" spans="1:18" s="1" customFormat="1">
      <c r="B21" s="170" t="s">
        <v>358</v>
      </c>
      <c r="C21" s="170" t="s">
        <v>359</v>
      </c>
      <c r="D21" s="170" t="s">
        <v>360</v>
      </c>
      <c r="E21" s="184" t="s">
        <v>361</v>
      </c>
      <c r="F21" s="184" t="s">
        <v>362</v>
      </c>
      <c r="G21" s="170" t="s">
        <v>363</v>
      </c>
      <c r="H21" s="178" t="s">
        <v>364</v>
      </c>
      <c r="I21" s="100" t="s">
        <v>365</v>
      </c>
      <c r="J21" s="100" t="s">
        <v>366</v>
      </c>
      <c r="K21" s="100" t="s">
        <v>367</v>
      </c>
      <c r="L21" s="252" t="s">
        <v>368</v>
      </c>
      <c r="M21" s="268"/>
      <c r="N21" s="100" t="s">
        <v>369</v>
      </c>
      <c r="O21" s="100" t="s">
        <v>370</v>
      </c>
      <c r="P21" s="75"/>
      <c r="Q21" s="75"/>
      <c r="R21" s="75"/>
    </row>
    <row r="22" spans="1:18" s="1" customFormat="1">
      <c r="C22" s="254" t="s">
        <v>371</v>
      </c>
      <c r="D22" s="96" t="s">
        <v>372</v>
      </c>
      <c r="E22" s="105">
        <v>277</v>
      </c>
      <c r="F22" s="96">
        <v>274195</v>
      </c>
      <c r="G22" s="231">
        <v>73210000</v>
      </c>
      <c r="H22" s="96">
        <v>171300</v>
      </c>
      <c r="I22" s="96">
        <f>E22*H22</f>
        <v>47450100</v>
      </c>
      <c r="J22" s="183">
        <f>I22-G22</f>
        <v>-25759900</v>
      </c>
      <c r="K22" s="182">
        <f>((I22/G22)-1)*100</f>
        <v>-35.186313345171428</v>
      </c>
      <c r="L22" s="253"/>
      <c r="M22" s="269"/>
      <c r="N22" s="96"/>
      <c r="O22" s="96"/>
      <c r="P22" s="75"/>
      <c r="Q22" s="75"/>
      <c r="R22" s="75"/>
    </row>
    <row r="23" spans="1:18" s="1" customFormat="1">
      <c r="C23" s="254" t="s">
        <v>373</v>
      </c>
      <c r="D23" s="96" t="s">
        <v>374</v>
      </c>
      <c r="E23" s="105">
        <v>88</v>
      </c>
      <c r="F23" s="105">
        <v>229500</v>
      </c>
      <c r="G23" s="96">
        <f>E23*F23</f>
        <v>20196000</v>
      </c>
      <c r="H23" s="96">
        <v>200000</v>
      </c>
      <c r="I23" s="96">
        <f>E23*H23</f>
        <v>17600000</v>
      </c>
      <c r="J23" s="183">
        <f>I23-G23</f>
        <v>-2596000</v>
      </c>
      <c r="K23" s="182">
        <f>((I23/G23)-1)*100</f>
        <v>-12.854030501089319</v>
      </c>
      <c r="L23" s="253"/>
      <c r="M23" s="269"/>
      <c r="N23" s="96"/>
      <c r="O23" s="96"/>
      <c r="P23" s="75"/>
      <c r="Q23" s="75"/>
      <c r="R23" s="75"/>
    </row>
    <row r="24" spans="1:18">
      <c r="C24" s="254" t="s">
        <v>375</v>
      </c>
      <c r="D24" s="96" t="s">
        <v>376</v>
      </c>
      <c r="E24" s="105">
        <v>93</v>
      </c>
      <c r="F24" s="105">
        <v>221129</v>
      </c>
      <c r="G24" s="96">
        <f>E24*F24</f>
        <v>20564997</v>
      </c>
      <c r="H24" s="96">
        <v>189100</v>
      </c>
      <c r="I24" s="96">
        <f>E24*H24</f>
        <v>17586300</v>
      </c>
      <c r="J24" s="229">
        <f>I24-G24</f>
        <v>-2978697</v>
      </c>
      <c r="K24" s="230">
        <f>((I24/G24)-1)*100</f>
        <v>-14.484305541109489</v>
      </c>
      <c r="L24" s="253"/>
      <c r="M24" s="269"/>
      <c r="N24" s="96"/>
      <c r="O24" s="96"/>
    </row>
    <row r="25" spans="1:18" ht="12.75" customHeight="1">
      <c r="C25" s="270" t="s">
        <v>377</v>
      </c>
      <c r="D25" s="271"/>
      <c r="E25" s="175">
        <f t="shared" ref="E25:J25" si="2">SUM(E22:E24)</f>
        <v>458</v>
      </c>
      <c r="F25" s="175">
        <f t="shared" si="2"/>
        <v>724824</v>
      </c>
      <c r="G25" s="175">
        <f t="shared" si="2"/>
        <v>113970997</v>
      </c>
      <c r="H25" s="175">
        <f t="shared" si="2"/>
        <v>560400</v>
      </c>
      <c r="I25" s="191">
        <f t="shared" si="2"/>
        <v>82636400</v>
      </c>
      <c r="J25" s="286">
        <f t="shared" si="2"/>
        <v>-31334597</v>
      </c>
      <c r="K25" s="175" t="s">
        <v>60</v>
      </c>
      <c r="L25" s="270"/>
      <c r="M25" s="271"/>
      <c r="N25" s="175" t="s">
        <v>60</v>
      </c>
      <c r="O25" s="175" t="s">
        <v>60</v>
      </c>
    </row>
    <row r="28" spans="1:18" ht="12.75" customHeight="1">
      <c r="A28" s="179" t="s">
        <v>155</v>
      </c>
      <c r="B28" s="160" t="s">
        <v>71</v>
      </c>
      <c r="C28" s="266" t="s">
        <v>352</v>
      </c>
      <c r="D28" s="267"/>
      <c r="E28" s="187">
        <f>G28+M28</f>
        <v>77964503</v>
      </c>
      <c r="F28" s="176" t="s">
        <v>353</v>
      </c>
      <c r="G28" s="187">
        <v>113971000</v>
      </c>
      <c r="H28" s="176" t="s">
        <v>354</v>
      </c>
      <c r="I28" s="192">
        <v>0</v>
      </c>
      <c r="J28" s="189" t="s">
        <v>355</v>
      </c>
      <c r="K28" s="190" t="s">
        <v>60</v>
      </c>
      <c r="L28" s="176" t="s">
        <v>356</v>
      </c>
      <c r="M28" s="186">
        <f>J33</f>
        <v>-36006497</v>
      </c>
      <c r="N28" s="176" t="s">
        <v>357</v>
      </c>
      <c r="O28" s="232">
        <v>-0.36499999999999999</v>
      </c>
    </row>
    <row r="29" spans="1:18" s="1" customFormat="1">
      <c r="B29" s="170" t="s">
        <v>358</v>
      </c>
      <c r="C29" s="170" t="s">
        <v>359</v>
      </c>
      <c r="D29" s="170" t="s">
        <v>360</v>
      </c>
      <c r="E29" s="184" t="s">
        <v>361</v>
      </c>
      <c r="F29" s="184" t="s">
        <v>362</v>
      </c>
      <c r="G29" s="170" t="s">
        <v>363</v>
      </c>
      <c r="H29" s="178" t="s">
        <v>364</v>
      </c>
      <c r="I29" s="100" t="s">
        <v>365</v>
      </c>
      <c r="J29" s="100" t="s">
        <v>366</v>
      </c>
      <c r="K29" s="100" t="s">
        <v>367</v>
      </c>
      <c r="L29" s="252" t="s">
        <v>368</v>
      </c>
      <c r="M29" s="268"/>
      <c r="N29" s="100" t="s">
        <v>369</v>
      </c>
      <c r="O29" s="100" t="s">
        <v>370</v>
      </c>
      <c r="P29" s="75"/>
      <c r="Q29" s="75"/>
      <c r="R29" s="75"/>
    </row>
    <row r="30" spans="1:18" s="1" customFormat="1">
      <c r="C30" s="254" t="s">
        <v>371</v>
      </c>
      <c r="D30" s="96" t="s">
        <v>372</v>
      </c>
      <c r="E30" s="105">
        <v>277</v>
      </c>
      <c r="F30" s="96">
        <v>274195</v>
      </c>
      <c r="G30" s="231">
        <v>73210000</v>
      </c>
      <c r="H30" s="96">
        <v>160600</v>
      </c>
      <c r="I30" s="96">
        <f>E30*H30</f>
        <v>44486200</v>
      </c>
      <c r="J30" s="183">
        <f>I30-G30</f>
        <v>-28723800</v>
      </c>
      <c r="K30" s="182">
        <f>((I30/G30)-1)*100</f>
        <v>-39.23480398852616</v>
      </c>
      <c r="L30" s="253"/>
      <c r="M30" s="269"/>
      <c r="N30" s="96"/>
      <c r="O30" s="96"/>
      <c r="P30" s="75"/>
      <c r="Q30" s="75"/>
      <c r="R30" s="75"/>
    </row>
    <row r="31" spans="1:18" s="1" customFormat="1">
      <c r="C31" s="254" t="s">
        <v>373</v>
      </c>
      <c r="D31" s="96" t="s">
        <v>374</v>
      </c>
      <c r="E31" s="105">
        <v>88</v>
      </c>
      <c r="F31" s="105">
        <v>229500</v>
      </c>
      <c r="G31" s="96">
        <f>E31*F31</f>
        <v>20196000</v>
      </c>
      <c r="H31" s="96">
        <v>197500</v>
      </c>
      <c r="I31" s="96">
        <f>E31*H31</f>
        <v>17380000</v>
      </c>
      <c r="J31" s="183">
        <f>I31-G31</f>
        <v>-2816000</v>
      </c>
      <c r="K31" s="182">
        <f>((I31/G31)-1)*100</f>
        <v>-13.943355119825707</v>
      </c>
      <c r="L31" s="253"/>
      <c r="M31" s="269"/>
      <c r="N31" s="96"/>
      <c r="O31" s="96"/>
      <c r="P31" s="75"/>
      <c r="Q31" s="75"/>
      <c r="R31" s="75"/>
    </row>
    <row r="32" spans="1:18">
      <c r="C32" s="254" t="s">
        <v>375</v>
      </c>
      <c r="D32" s="96" t="s">
        <v>376</v>
      </c>
      <c r="E32" s="105">
        <v>93</v>
      </c>
      <c r="F32" s="105">
        <v>221129</v>
      </c>
      <c r="G32" s="96">
        <f>E32*F32</f>
        <v>20564997</v>
      </c>
      <c r="H32" s="96">
        <v>173100</v>
      </c>
      <c r="I32" s="96">
        <f>E32*H32</f>
        <v>16098300</v>
      </c>
      <c r="J32" s="229">
        <f>I32-G32</f>
        <v>-4466697</v>
      </c>
      <c r="K32" s="230">
        <f>((I32/G32)-1)*100</f>
        <v>-21.719901053231371</v>
      </c>
      <c r="L32" s="253"/>
      <c r="M32" s="269"/>
      <c r="N32" s="96"/>
      <c r="O32" s="96"/>
    </row>
    <row r="33" spans="1:18" ht="12.75" customHeight="1">
      <c r="C33" s="270" t="s">
        <v>377</v>
      </c>
      <c r="D33" s="271"/>
      <c r="E33" s="175">
        <f t="shared" ref="E33:J33" si="3">SUM(E30:E32)</f>
        <v>458</v>
      </c>
      <c r="F33" s="175">
        <f t="shared" si="3"/>
        <v>724824</v>
      </c>
      <c r="G33" s="175">
        <f t="shared" si="3"/>
        <v>113970997</v>
      </c>
      <c r="H33" s="175">
        <f t="shared" si="3"/>
        <v>531200</v>
      </c>
      <c r="I33" s="191">
        <f t="shared" si="3"/>
        <v>77964500</v>
      </c>
      <c r="J33" s="286">
        <f t="shared" si="3"/>
        <v>-36006497</v>
      </c>
      <c r="K33" s="175" t="s">
        <v>60</v>
      </c>
      <c r="L33" s="270"/>
      <c r="M33" s="271"/>
      <c r="N33" s="175" t="s">
        <v>60</v>
      </c>
      <c r="O33" s="175" t="s">
        <v>60</v>
      </c>
    </row>
    <row r="36" spans="1:18" ht="12.75" customHeight="1">
      <c r="A36" s="179" t="s">
        <v>155</v>
      </c>
      <c r="B36" s="160" t="s">
        <v>75</v>
      </c>
      <c r="C36" s="266" t="s">
        <v>352</v>
      </c>
      <c r="D36" s="267"/>
      <c r="E36" s="187">
        <f>G36+M36</f>
        <v>72369600</v>
      </c>
      <c r="F36" s="176" t="s">
        <v>353</v>
      </c>
      <c r="G36" s="187">
        <v>113971000</v>
      </c>
      <c r="H36" s="176" t="s">
        <v>354</v>
      </c>
      <c r="I36" s="192">
        <v>0</v>
      </c>
      <c r="J36" s="189" t="s">
        <v>355</v>
      </c>
      <c r="K36" s="190" t="s">
        <v>60</v>
      </c>
      <c r="L36" s="176" t="s">
        <v>356</v>
      </c>
      <c r="M36" s="186">
        <f>J41</f>
        <v>-41601400</v>
      </c>
      <c r="N36" s="176" t="s">
        <v>357</v>
      </c>
      <c r="O36" s="232">
        <v>-0.36499999999999999</v>
      </c>
    </row>
    <row r="37" spans="1:18" s="1" customFormat="1">
      <c r="B37" s="170" t="s">
        <v>358</v>
      </c>
      <c r="C37" s="170" t="s">
        <v>359</v>
      </c>
      <c r="D37" s="170" t="s">
        <v>360</v>
      </c>
      <c r="E37" s="184" t="s">
        <v>361</v>
      </c>
      <c r="F37" s="184" t="s">
        <v>362</v>
      </c>
      <c r="G37" s="170" t="s">
        <v>363</v>
      </c>
      <c r="H37" s="178" t="s">
        <v>364</v>
      </c>
      <c r="I37" s="100" t="s">
        <v>365</v>
      </c>
      <c r="J37" s="100" t="s">
        <v>366</v>
      </c>
      <c r="K37" s="100" t="s">
        <v>367</v>
      </c>
      <c r="L37" s="252" t="s">
        <v>368</v>
      </c>
      <c r="M37" s="268"/>
      <c r="N37" s="100" t="s">
        <v>369</v>
      </c>
      <c r="O37" s="100" t="s">
        <v>370</v>
      </c>
      <c r="P37" s="75"/>
      <c r="Q37" s="75"/>
      <c r="R37" s="75"/>
    </row>
    <row r="38" spans="1:18" s="1" customFormat="1">
      <c r="C38" s="254" t="s">
        <v>371</v>
      </c>
      <c r="D38" s="96" t="s">
        <v>372</v>
      </c>
      <c r="E38" s="96">
        <v>267</v>
      </c>
      <c r="F38" s="96">
        <v>274195</v>
      </c>
      <c r="G38" s="231">
        <v>73210000</v>
      </c>
      <c r="H38" s="96">
        <v>149800</v>
      </c>
      <c r="I38" s="96">
        <f>E38*H38</f>
        <v>39996600</v>
      </c>
      <c r="J38" s="183">
        <f>I38-G38</f>
        <v>-33213400</v>
      </c>
      <c r="K38" s="182">
        <f>((I38/G38)-1)*100</f>
        <v>-45.367299549241899</v>
      </c>
      <c r="L38" s="253"/>
      <c r="M38" s="269"/>
      <c r="N38" s="96"/>
      <c r="O38" s="96"/>
      <c r="P38" s="75"/>
      <c r="Q38" s="75"/>
      <c r="R38" s="75"/>
    </row>
    <row r="39" spans="1:18" s="1" customFormat="1">
      <c r="C39" s="254" t="s">
        <v>373</v>
      </c>
      <c r="D39" s="96" t="s">
        <v>374</v>
      </c>
      <c r="E39" s="96">
        <v>88</v>
      </c>
      <c r="F39" s="96">
        <v>229500</v>
      </c>
      <c r="G39" s="96">
        <f>E39*F39</f>
        <v>20196000</v>
      </c>
      <c r="H39" s="96">
        <v>184500</v>
      </c>
      <c r="I39" s="96">
        <f>E39*H39</f>
        <v>16236000</v>
      </c>
      <c r="J39" s="183">
        <f>I39-G39</f>
        <v>-3960000</v>
      </c>
      <c r="K39" s="182">
        <f>((I39/G39)-1)*100</f>
        <v>-19.6078431372549</v>
      </c>
      <c r="L39" s="253"/>
      <c r="M39" s="269"/>
      <c r="N39" s="96"/>
      <c r="O39" s="96"/>
      <c r="P39" s="75"/>
      <c r="Q39" s="75"/>
      <c r="R39" s="75"/>
    </row>
    <row r="40" spans="1:18">
      <c r="C40" s="254" t="s">
        <v>375</v>
      </c>
      <c r="D40" s="96" t="s">
        <v>376</v>
      </c>
      <c r="E40" s="96">
        <v>90</v>
      </c>
      <c r="F40" s="96">
        <v>228500</v>
      </c>
      <c r="G40" s="96">
        <f>E40*F40</f>
        <v>20565000</v>
      </c>
      <c r="H40" s="96">
        <v>179300</v>
      </c>
      <c r="I40" s="96">
        <f>E40*H40</f>
        <v>16137000</v>
      </c>
      <c r="J40" s="229">
        <f>I40-G40</f>
        <v>-4428000</v>
      </c>
      <c r="K40" s="230">
        <f>((I40/G40)-1)*100</f>
        <v>-21.531728665207872</v>
      </c>
      <c r="L40" s="253"/>
      <c r="M40" s="269"/>
      <c r="N40" s="96"/>
      <c r="O40" s="96"/>
    </row>
    <row r="41" spans="1:18" ht="12.75" customHeight="1">
      <c r="C41" s="270" t="s">
        <v>377</v>
      </c>
      <c r="D41" s="271"/>
      <c r="E41" s="175">
        <f t="shared" ref="E41:J41" si="4">SUM(E38:E40)</f>
        <v>445</v>
      </c>
      <c r="F41" s="175">
        <f t="shared" si="4"/>
        <v>732195</v>
      </c>
      <c r="G41" s="175">
        <f t="shared" si="4"/>
        <v>113971000</v>
      </c>
      <c r="H41" s="175">
        <f t="shared" si="4"/>
        <v>513600</v>
      </c>
      <c r="I41" s="191">
        <f t="shared" si="4"/>
        <v>72369600</v>
      </c>
      <c r="J41" s="286">
        <f t="shared" si="4"/>
        <v>-41601400</v>
      </c>
      <c r="K41" s="175" t="s">
        <v>60</v>
      </c>
      <c r="L41" s="270"/>
      <c r="M41" s="271"/>
      <c r="N41" s="175" t="s">
        <v>60</v>
      </c>
      <c r="O41" s="175" t="s">
        <v>60</v>
      </c>
    </row>
    <row r="44" spans="1:18" ht="12.75" customHeight="1">
      <c r="A44" s="179" t="s">
        <v>155</v>
      </c>
      <c r="B44" s="160" t="s">
        <v>78</v>
      </c>
      <c r="C44" s="266" t="s">
        <v>352</v>
      </c>
      <c r="D44" s="267"/>
      <c r="E44" s="187">
        <v>67791000</v>
      </c>
      <c r="F44" s="176" t="s">
        <v>353</v>
      </c>
      <c r="G44" s="187">
        <v>113971000</v>
      </c>
      <c r="H44" s="176" t="s">
        <v>354</v>
      </c>
      <c r="I44" s="192">
        <v>0</v>
      </c>
      <c r="J44" s="189" t="s">
        <v>355</v>
      </c>
      <c r="K44" s="190" t="s">
        <v>60</v>
      </c>
      <c r="L44" s="176" t="s">
        <v>356</v>
      </c>
      <c r="M44" s="186">
        <f>J49</f>
        <v>-46179200</v>
      </c>
      <c r="N44" s="176" t="s">
        <v>357</v>
      </c>
      <c r="O44" s="232" t="e" vm="1">
        <f t="array" ref="O44">-_FV(Q1488,"52")%</f>
        <v>#VALUE!</v>
      </c>
    </row>
    <row r="45" spans="1:18" s="1" customFormat="1">
      <c r="B45" s="170" t="s">
        <v>358</v>
      </c>
      <c r="C45" s="170" t="s">
        <v>359</v>
      </c>
      <c r="D45" s="170" t="s">
        <v>360</v>
      </c>
      <c r="E45" s="184" t="s">
        <v>361</v>
      </c>
      <c r="F45" s="184" t="s">
        <v>362</v>
      </c>
      <c r="G45" s="170" t="s">
        <v>363</v>
      </c>
      <c r="H45" s="178" t="s">
        <v>364</v>
      </c>
      <c r="I45" s="100" t="s">
        <v>365</v>
      </c>
      <c r="J45" s="100" t="s">
        <v>366</v>
      </c>
      <c r="K45" s="100" t="s">
        <v>367</v>
      </c>
      <c r="L45" s="252" t="s">
        <v>368</v>
      </c>
      <c r="M45" s="268"/>
      <c r="N45" s="100" t="s">
        <v>369</v>
      </c>
      <c r="O45" s="100" t="s">
        <v>370</v>
      </c>
      <c r="P45" s="75"/>
      <c r="Q45" s="75"/>
      <c r="R45" s="75"/>
    </row>
    <row r="46" spans="1:18" s="1" customFormat="1">
      <c r="C46" s="254" t="s">
        <v>371</v>
      </c>
      <c r="D46" s="96" t="s">
        <v>372</v>
      </c>
      <c r="E46" s="96">
        <v>267</v>
      </c>
      <c r="F46" s="96">
        <v>274195</v>
      </c>
      <c r="G46" s="231">
        <v>73210000</v>
      </c>
      <c r="H46" s="96">
        <v>145200</v>
      </c>
      <c r="I46" s="96">
        <f>E46*H46</f>
        <v>38768400</v>
      </c>
      <c r="J46" s="183">
        <f>I46-G46</f>
        <v>-34441600</v>
      </c>
      <c r="K46" s="182">
        <f>((I46/G46)-1)*100</f>
        <v>-47.044939215954109</v>
      </c>
      <c r="L46" s="253"/>
      <c r="M46" s="269"/>
      <c r="N46" s="96"/>
      <c r="O46" s="96"/>
      <c r="P46" s="75"/>
      <c r="Q46" s="75"/>
      <c r="R46" s="75"/>
    </row>
    <row r="47" spans="1:18" s="1" customFormat="1">
      <c r="C47" s="254" t="s">
        <v>373</v>
      </c>
      <c r="D47" s="96" t="s">
        <v>374</v>
      </c>
      <c r="E47" s="96">
        <v>88</v>
      </c>
      <c r="F47" s="96">
        <v>229500</v>
      </c>
      <c r="G47" s="96">
        <f>E47*F47</f>
        <v>20196000</v>
      </c>
      <c r="H47" s="96">
        <v>176300</v>
      </c>
      <c r="I47" s="96">
        <f>E47*H47</f>
        <v>15514400</v>
      </c>
      <c r="J47" s="183">
        <f>I47-G47</f>
        <v>-4681600</v>
      </c>
      <c r="K47" s="182">
        <f>((I47/G47)-1)*100</f>
        <v>-23.180827886710244</v>
      </c>
      <c r="L47" s="253"/>
      <c r="M47" s="269"/>
      <c r="N47" s="96"/>
      <c r="O47" s="96"/>
      <c r="P47" s="75"/>
      <c r="Q47" s="75"/>
      <c r="R47" s="75"/>
    </row>
    <row r="48" spans="1:18">
      <c r="C48" s="254" t="s">
        <v>375</v>
      </c>
      <c r="D48" s="96" t="s">
        <v>376</v>
      </c>
      <c r="E48" s="96">
        <v>90</v>
      </c>
      <c r="F48" s="96">
        <v>228500</v>
      </c>
      <c r="G48" s="96">
        <f>E48*F48</f>
        <v>20565000</v>
      </c>
      <c r="H48" s="96">
        <v>150100</v>
      </c>
      <c r="I48" s="96">
        <f>E48*H48</f>
        <v>13509000</v>
      </c>
      <c r="J48" s="229">
        <f>I48-G48</f>
        <v>-7056000</v>
      </c>
      <c r="K48" s="230">
        <f>((I48/G48)-1)*100</f>
        <v>-34.310722100656456</v>
      </c>
      <c r="L48" s="253"/>
      <c r="M48" s="269"/>
      <c r="N48" s="96"/>
      <c r="O48" s="96"/>
    </row>
    <row r="49" spans="1:18" ht="12.75" customHeight="1">
      <c r="C49" s="270" t="s">
        <v>377</v>
      </c>
      <c r="D49" s="271"/>
      <c r="E49" s="175">
        <f t="shared" ref="E49:J49" si="5">SUM(E46:E48)</f>
        <v>445</v>
      </c>
      <c r="F49" s="175">
        <f t="shared" si="5"/>
        <v>732195</v>
      </c>
      <c r="G49" s="175">
        <f t="shared" si="5"/>
        <v>113971000</v>
      </c>
      <c r="H49" s="175">
        <f t="shared" si="5"/>
        <v>471600</v>
      </c>
      <c r="I49" s="191">
        <f t="shared" si="5"/>
        <v>67791800</v>
      </c>
      <c r="J49" s="286">
        <f t="shared" si="5"/>
        <v>-46179200</v>
      </c>
      <c r="K49" s="175" t="s">
        <v>60</v>
      </c>
      <c r="L49" s="270"/>
      <c r="M49" s="271"/>
      <c r="N49" s="175" t="s">
        <v>60</v>
      </c>
      <c r="O49" s="175" t="s">
        <v>60</v>
      </c>
    </row>
    <row r="52" spans="1:18" ht="12.75" customHeight="1">
      <c r="A52" s="179" t="s">
        <v>155</v>
      </c>
      <c r="B52" s="160" t="s">
        <v>81</v>
      </c>
      <c r="C52" s="266" t="s">
        <v>352</v>
      </c>
      <c r="D52" s="267"/>
      <c r="E52" s="187">
        <v>70001500</v>
      </c>
      <c r="F52" s="176" t="s">
        <v>353</v>
      </c>
      <c r="G52" s="187">
        <v>113971000</v>
      </c>
      <c r="H52" s="176" t="s">
        <v>354</v>
      </c>
      <c r="I52" s="192">
        <v>0</v>
      </c>
      <c r="J52" s="189" t="s">
        <v>355</v>
      </c>
      <c r="K52" s="190" t="s">
        <v>60</v>
      </c>
      <c r="L52" s="176" t="s">
        <v>356</v>
      </c>
      <c r="M52" s="186">
        <f>J57</f>
        <v>-41538800</v>
      </c>
      <c r="N52" s="176" t="s">
        <v>357</v>
      </c>
      <c r="O52" s="232">
        <v>-0.36449999999999999</v>
      </c>
    </row>
    <row r="53" spans="1:18" s="1" customFormat="1">
      <c r="B53" s="170" t="s">
        <v>358</v>
      </c>
      <c r="C53" s="170" t="s">
        <v>359</v>
      </c>
      <c r="D53" s="170" t="s">
        <v>360</v>
      </c>
      <c r="E53" s="184" t="s">
        <v>361</v>
      </c>
      <c r="F53" s="184" t="s">
        <v>362</v>
      </c>
      <c r="G53" s="170" t="s">
        <v>363</v>
      </c>
      <c r="H53" s="178" t="s">
        <v>364</v>
      </c>
      <c r="I53" s="100" t="s">
        <v>365</v>
      </c>
      <c r="J53" s="100" t="s">
        <v>366</v>
      </c>
      <c r="K53" s="100" t="s">
        <v>367</v>
      </c>
      <c r="L53" s="252" t="s">
        <v>368</v>
      </c>
      <c r="M53" s="268"/>
      <c r="N53" s="100" t="s">
        <v>369</v>
      </c>
      <c r="O53" s="100" t="s">
        <v>370</v>
      </c>
      <c r="P53" s="75"/>
      <c r="Q53" s="75"/>
      <c r="R53" s="75"/>
    </row>
    <row r="54" spans="1:18" s="1" customFormat="1">
      <c r="C54" s="254" t="s">
        <v>371</v>
      </c>
      <c r="D54" s="96" t="s">
        <v>372</v>
      </c>
      <c r="E54" s="96">
        <v>267</v>
      </c>
      <c r="F54" s="96">
        <v>274195</v>
      </c>
      <c r="G54" s="231">
        <v>73210000</v>
      </c>
      <c r="H54" s="96">
        <v>161600</v>
      </c>
      <c r="I54" s="96">
        <f>E54*H54</f>
        <v>43147200</v>
      </c>
      <c r="J54" s="183">
        <f>I54-G54</f>
        <v>-30062800</v>
      </c>
      <c r="K54" s="182">
        <f>((I54/G54)-1)*100</f>
        <v>-41.063789099849743</v>
      </c>
      <c r="L54" s="253"/>
      <c r="M54" s="269"/>
      <c r="N54" s="96"/>
      <c r="O54" s="96"/>
      <c r="P54" s="75"/>
      <c r="Q54" s="75"/>
      <c r="R54" s="75"/>
    </row>
    <row r="55" spans="1:18" s="1" customFormat="1">
      <c r="C55" s="254" t="s">
        <v>373</v>
      </c>
      <c r="D55" s="96" t="s">
        <v>374</v>
      </c>
      <c r="E55" s="96">
        <v>88</v>
      </c>
      <c r="F55" s="96">
        <v>229500</v>
      </c>
      <c r="G55" s="96">
        <f>E55*F55</f>
        <v>20196000</v>
      </c>
      <c r="H55" s="96">
        <v>167000</v>
      </c>
      <c r="I55" s="96">
        <f>E55*H55</f>
        <v>14696000</v>
      </c>
      <c r="J55" s="183">
        <f>I55-G55</f>
        <v>-5500000</v>
      </c>
      <c r="K55" s="182">
        <f>((I55/G55)-1)*100</f>
        <v>-27.233115468409586</v>
      </c>
      <c r="L55" s="253"/>
      <c r="M55" s="269"/>
      <c r="N55" s="96"/>
      <c r="O55" s="96"/>
      <c r="P55" s="75"/>
      <c r="Q55" s="75"/>
      <c r="R55" s="75"/>
    </row>
    <row r="56" spans="1:18">
      <c r="C56" s="254" t="s">
        <v>375</v>
      </c>
      <c r="D56" s="96" t="s">
        <v>376</v>
      </c>
      <c r="E56" s="96">
        <v>90</v>
      </c>
      <c r="F56" s="96">
        <v>228500</v>
      </c>
      <c r="G56" s="96">
        <f>E56*F56</f>
        <v>20565000</v>
      </c>
      <c r="H56" s="96">
        <v>162100</v>
      </c>
      <c r="I56" s="96">
        <f>E56*H56</f>
        <v>14589000</v>
      </c>
      <c r="J56" s="229">
        <f>I56-G56</f>
        <v>-5976000</v>
      </c>
      <c r="K56" s="230">
        <f>((I56/G56)-1)*100</f>
        <v>-29.059080962800877</v>
      </c>
      <c r="L56" s="253"/>
      <c r="M56" s="269"/>
      <c r="N56" s="96"/>
      <c r="O56" s="96"/>
    </row>
    <row r="57" spans="1:18" ht="12.75" customHeight="1">
      <c r="C57" s="270" t="s">
        <v>377</v>
      </c>
      <c r="D57" s="271"/>
      <c r="E57" s="175">
        <f t="shared" ref="E57:J57" si="6">SUM(E54:E56)</f>
        <v>445</v>
      </c>
      <c r="F57" s="175">
        <f t="shared" si="6"/>
        <v>732195</v>
      </c>
      <c r="G57" s="175">
        <f t="shared" si="6"/>
        <v>113971000</v>
      </c>
      <c r="H57" s="175">
        <f t="shared" si="6"/>
        <v>490700</v>
      </c>
      <c r="I57" s="191">
        <f t="shared" si="6"/>
        <v>72432200</v>
      </c>
      <c r="J57" s="225">
        <f t="shared" si="6"/>
        <v>-41538800</v>
      </c>
      <c r="K57" s="175" t="s">
        <v>60</v>
      </c>
      <c r="L57" s="270"/>
      <c r="M57" s="271"/>
      <c r="N57" s="175" t="s">
        <v>60</v>
      </c>
      <c r="O57" s="175" t="s">
        <v>60</v>
      </c>
    </row>
    <row r="60" spans="1:18" ht="12.75" customHeight="1">
      <c r="A60" s="179" t="s">
        <v>155</v>
      </c>
      <c r="B60" s="160" t="s">
        <v>378</v>
      </c>
      <c r="C60" s="266" t="s">
        <v>352</v>
      </c>
      <c r="D60" s="267"/>
      <c r="E60" s="187">
        <v>70001500</v>
      </c>
      <c r="F60" s="176" t="s">
        <v>353</v>
      </c>
      <c r="G60" s="187">
        <v>113971000</v>
      </c>
      <c r="H60" s="176" t="s">
        <v>354</v>
      </c>
      <c r="I60" s="192">
        <v>0</v>
      </c>
      <c r="J60" s="189" t="s">
        <v>355</v>
      </c>
      <c r="K60" s="190" t="s">
        <v>60</v>
      </c>
      <c r="L60" s="176" t="s">
        <v>356</v>
      </c>
      <c r="M60" s="186">
        <f>J65</f>
        <v>-43969500</v>
      </c>
      <c r="N60" s="176" t="s">
        <v>357</v>
      </c>
      <c r="O60" s="232">
        <v>-0.38579999999999998</v>
      </c>
    </row>
    <row r="61" spans="1:18" s="1" customFormat="1">
      <c r="B61" s="170" t="s">
        <v>358</v>
      </c>
      <c r="C61" s="170" t="s">
        <v>359</v>
      </c>
      <c r="D61" s="170" t="s">
        <v>360</v>
      </c>
      <c r="E61" s="184" t="s">
        <v>361</v>
      </c>
      <c r="F61" s="184" t="s">
        <v>362</v>
      </c>
      <c r="G61" s="170" t="s">
        <v>363</v>
      </c>
      <c r="H61" s="178" t="s">
        <v>364</v>
      </c>
      <c r="I61" s="100" t="s">
        <v>365</v>
      </c>
      <c r="J61" s="100" t="s">
        <v>366</v>
      </c>
      <c r="K61" s="100" t="s">
        <v>367</v>
      </c>
      <c r="L61" s="252" t="s">
        <v>368</v>
      </c>
      <c r="M61" s="268"/>
      <c r="N61" s="100" t="s">
        <v>369</v>
      </c>
      <c r="O61" s="100" t="s">
        <v>370</v>
      </c>
      <c r="P61" s="75"/>
      <c r="Q61" s="75"/>
      <c r="R61" s="75"/>
    </row>
    <row r="62" spans="1:18" s="1" customFormat="1">
      <c r="C62" s="254" t="s">
        <v>371</v>
      </c>
      <c r="D62" s="96" t="s">
        <v>372</v>
      </c>
      <c r="E62" s="96">
        <v>267</v>
      </c>
      <c r="F62" s="96">
        <v>274195</v>
      </c>
      <c r="G62" s="231">
        <v>73210000</v>
      </c>
      <c r="H62" s="96">
        <v>160500</v>
      </c>
      <c r="I62" s="96">
        <f>E62*H62</f>
        <v>42853500</v>
      </c>
      <c r="J62" s="183">
        <f>I62-G62</f>
        <v>-30356500</v>
      </c>
      <c r="K62" s="182">
        <f>((I62/G62)-1)*100</f>
        <v>-41.464963802759179</v>
      </c>
      <c r="L62" s="253"/>
      <c r="M62" s="269"/>
      <c r="N62" s="96"/>
      <c r="O62" s="96"/>
      <c r="P62" s="75"/>
      <c r="Q62" s="75"/>
      <c r="R62" s="75"/>
    </row>
    <row r="63" spans="1:18" s="1" customFormat="1">
      <c r="C63" s="254" t="s">
        <v>373</v>
      </c>
      <c r="D63" s="96" t="s">
        <v>374</v>
      </c>
      <c r="E63" s="96">
        <v>88</v>
      </c>
      <c r="F63" s="96">
        <v>229500</v>
      </c>
      <c r="G63" s="96">
        <f>E63*F63</f>
        <v>20196000</v>
      </c>
      <c r="H63" s="96">
        <v>151000</v>
      </c>
      <c r="I63" s="96">
        <f>E63*H63</f>
        <v>13288000</v>
      </c>
      <c r="J63" s="183">
        <f>I63-G63</f>
        <v>-6908000</v>
      </c>
      <c r="K63" s="182">
        <f>((I63/G63)-1)*100</f>
        <v>-34.204793028322442</v>
      </c>
      <c r="L63" s="253"/>
      <c r="M63" s="269"/>
      <c r="N63" s="96"/>
      <c r="O63" s="96"/>
      <c r="P63" s="75"/>
      <c r="Q63" s="75"/>
      <c r="R63" s="75"/>
    </row>
    <row r="64" spans="1:18">
      <c r="C64" s="254" t="s">
        <v>375</v>
      </c>
      <c r="D64" s="96" t="s">
        <v>376</v>
      </c>
      <c r="E64" s="96">
        <v>90</v>
      </c>
      <c r="F64" s="96">
        <v>228500</v>
      </c>
      <c r="G64" s="96">
        <f>E64*F64</f>
        <v>20565000</v>
      </c>
      <c r="H64" s="96">
        <v>154000</v>
      </c>
      <c r="I64" s="96">
        <f>E64*H64</f>
        <v>13860000</v>
      </c>
      <c r="J64" s="229">
        <f>I64-G64</f>
        <v>-6705000</v>
      </c>
      <c r="K64" s="230">
        <f>((I64/G64)-1)*100</f>
        <v>-32.603938730853386</v>
      </c>
      <c r="L64" s="253"/>
      <c r="M64" s="269"/>
      <c r="N64" s="96"/>
      <c r="O64" s="96"/>
    </row>
    <row r="65" spans="1:18" ht="12.75" customHeight="1">
      <c r="C65" s="270" t="s">
        <v>377</v>
      </c>
      <c r="D65" s="271"/>
      <c r="E65" s="175">
        <f t="shared" ref="E65:J65" si="7">SUM(E62:E64)</f>
        <v>445</v>
      </c>
      <c r="F65" s="175">
        <f t="shared" si="7"/>
        <v>732195</v>
      </c>
      <c r="G65" s="175">
        <f t="shared" si="7"/>
        <v>113971000</v>
      </c>
      <c r="H65" s="175">
        <f t="shared" si="7"/>
        <v>465500</v>
      </c>
      <c r="I65" s="191">
        <f t="shared" si="7"/>
        <v>70001500</v>
      </c>
      <c r="J65" s="225">
        <f t="shared" si="7"/>
        <v>-43969500</v>
      </c>
      <c r="K65" s="175" t="s">
        <v>60</v>
      </c>
      <c r="L65" s="270"/>
      <c r="M65" s="271"/>
      <c r="N65" s="175" t="s">
        <v>60</v>
      </c>
      <c r="O65" s="175" t="s">
        <v>60</v>
      </c>
    </row>
    <row r="68" spans="1:18" ht="12" customHeight="1">
      <c r="A68" s="179" t="s">
        <v>155</v>
      </c>
      <c r="B68" s="160" t="s">
        <v>379</v>
      </c>
      <c r="C68" s="266" t="s">
        <v>352</v>
      </c>
      <c r="D68" s="267"/>
      <c r="E68" s="187">
        <v>77974548</v>
      </c>
      <c r="F68" s="176" t="s">
        <v>353</v>
      </c>
      <c r="G68" s="187">
        <v>113971000</v>
      </c>
      <c r="H68" s="176" t="s">
        <v>354</v>
      </c>
      <c r="I68" s="192">
        <v>0</v>
      </c>
      <c r="J68" s="189" t="s">
        <v>355</v>
      </c>
      <c r="K68" s="190" t="s">
        <v>60</v>
      </c>
      <c r="L68" s="176" t="s">
        <v>356</v>
      </c>
      <c r="M68" s="186">
        <f>J73</f>
        <v>-35997000</v>
      </c>
      <c r="N68" s="176" t="s">
        <v>357</v>
      </c>
      <c r="O68" s="232">
        <v>-0.31580000000000003</v>
      </c>
    </row>
    <row r="69" spans="1:18" s="1" customFormat="1">
      <c r="B69" s="170" t="s">
        <v>358</v>
      </c>
      <c r="C69" s="170" t="s">
        <v>359</v>
      </c>
      <c r="D69" s="170" t="s">
        <v>360</v>
      </c>
      <c r="E69" s="184" t="s">
        <v>361</v>
      </c>
      <c r="F69" s="184" t="s">
        <v>362</v>
      </c>
      <c r="G69" s="170" t="s">
        <v>363</v>
      </c>
      <c r="H69" s="178" t="s">
        <v>364</v>
      </c>
      <c r="I69" s="100" t="s">
        <v>365</v>
      </c>
      <c r="J69" s="100" t="s">
        <v>366</v>
      </c>
      <c r="K69" s="100" t="s">
        <v>367</v>
      </c>
      <c r="L69" s="252" t="s">
        <v>368</v>
      </c>
      <c r="M69" s="268"/>
      <c r="N69" s="100" t="s">
        <v>369</v>
      </c>
      <c r="O69" s="100" t="s">
        <v>370</v>
      </c>
      <c r="P69" s="75"/>
      <c r="Q69" s="75"/>
      <c r="R69" s="75"/>
    </row>
    <row r="70" spans="1:18" s="1" customFormat="1">
      <c r="C70" s="254" t="s">
        <v>371</v>
      </c>
      <c r="D70" s="96" t="s">
        <v>372</v>
      </c>
      <c r="E70" s="96">
        <v>267</v>
      </c>
      <c r="F70" s="96">
        <v>274195</v>
      </c>
      <c r="G70" s="231">
        <v>73210000</v>
      </c>
      <c r="H70" s="96">
        <v>176000</v>
      </c>
      <c r="I70" s="96">
        <f>E70*H70</f>
        <v>46992000</v>
      </c>
      <c r="J70" s="183">
        <f>I70-G70</f>
        <v>-26218000</v>
      </c>
      <c r="K70" s="182">
        <f>((I70/G70)-1)*100</f>
        <v>-35.812047534489821</v>
      </c>
      <c r="L70" s="253"/>
      <c r="M70" s="269"/>
      <c r="N70" s="96"/>
      <c r="O70" s="96"/>
      <c r="P70" s="75"/>
      <c r="Q70" s="75"/>
      <c r="R70" s="75"/>
    </row>
    <row r="71" spans="1:18" s="1" customFormat="1">
      <c r="C71" s="254" t="s">
        <v>373</v>
      </c>
      <c r="D71" s="96" t="s">
        <v>374</v>
      </c>
      <c r="E71" s="96">
        <v>88</v>
      </c>
      <c r="F71" s="96">
        <v>229500</v>
      </c>
      <c r="G71" s="96">
        <f>E71*F71</f>
        <v>20196000</v>
      </c>
      <c r="H71" s="96">
        <v>169000</v>
      </c>
      <c r="I71" s="96">
        <f>E71*H71</f>
        <v>14872000</v>
      </c>
      <c r="J71" s="183">
        <f>I71-G71</f>
        <v>-5324000</v>
      </c>
      <c r="K71" s="182">
        <f>((I71/G71)-1)*100</f>
        <v>-26.361655773420477</v>
      </c>
      <c r="L71" s="253"/>
      <c r="M71" s="269"/>
      <c r="N71" s="96"/>
      <c r="O71" s="96"/>
      <c r="P71" s="75"/>
      <c r="Q71" s="75"/>
      <c r="R71" s="75"/>
    </row>
    <row r="72" spans="1:18">
      <c r="C72" s="254" t="s">
        <v>375</v>
      </c>
      <c r="D72" s="96" t="s">
        <v>376</v>
      </c>
      <c r="E72" s="96">
        <v>90</v>
      </c>
      <c r="F72" s="96">
        <v>228500</v>
      </c>
      <c r="G72" s="96">
        <f>E72*F72</f>
        <v>20565000</v>
      </c>
      <c r="H72" s="96">
        <v>179000</v>
      </c>
      <c r="I72" s="96">
        <f>E72*H72</f>
        <v>16110000</v>
      </c>
      <c r="J72" s="229">
        <f>I72-G72</f>
        <v>-4455000</v>
      </c>
      <c r="K72" s="230">
        <f>((I72/G72)-1)*100</f>
        <v>-21.663019693654263</v>
      </c>
      <c r="L72" s="253"/>
      <c r="M72" s="269"/>
      <c r="N72" s="96"/>
      <c r="O72" s="96"/>
    </row>
    <row r="73" spans="1:18" ht="12.75" customHeight="1">
      <c r="C73" s="270" t="s">
        <v>377</v>
      </c>
      <c r="D73" s="271"/>
      <c r="E73" s="175">
        <f t="shared" ref="E73:J73" si="8">SUM(E70:E72)</f>
        <v>445</v>
      </c>
      <c r="F73" s="175">
        <f t="shared" si="8"/>
        <v>732195</v>
      </c>
      <c r="G73" s="175">
        <f t="shared" si="8"/>
        <v>113971000</v>
      </c>
      <c r="H73" s="175">
        <f t="shared" si="8"/>
        <v>524000</v>
      </c>
      <c r="I73" s="191">
        <f t="shared" si="8"/>
        <v>77974000</v>
      </c>
      <c r="J73" s="225">
        <f t="shared" si="8"/>
        <v>-35997000</v>
      </c>
      <c r="K73" s="175" t="s">
        <v>60</v>
      </c>
      <c r="L73" s="270"/>
      <c r="M73" s="271"/>
      <c r="N73" s="175" t="s">
        <v>60</v>
      </c>
      <c r="O73" s="175" t="s">
        <v>60</v>
      </c>
    </row>
    <row r="76" spans="1:18" ht="12.75" customHeight="1">
      <c r="A76" s="179" t="s">
        <v>155</v>
      </c>
      <c r="B76" s="160" t="s">
        <v>145</v>
      </c>
      <c r="C76" s="266" t="s">
        <v>352</v>
      </c>
      <c r="D76" s="267"/>
      <c r="E76" s="187">
        <v>81384548</v>
      </c>
      <c r="F76" s="176" t="s">
        <v>353</v>
      </c>
      <c r="G76" s="187">
        <v>113971000</v>
      </c>
      <c r="H76" s="176" t="s">
        <v>354</v>
      </c>
      <c r="I76" s="192">
        <v>0</v>
      </c>
      <c r="J76" s="189" t="s">
        <v>355</v>
      </c>
      <c r="K76" s="190" t="s">
        <v>60</v>
      </c>
      <c r="L76" s="176" t="s">
        <v>356</v>
      </c>
      <c r="M76" s="186">
        <f>J81</f>
        <v>-32661000</v>
      </c>
      <c r="N76" s="176" t="s">
        <v>357</v>
      </c>
      <c r="O76" s="232">
        <v>-0.28660000000000002</v>
      </c>
    </row>
    <row r="77" spans="1:18" s="1" customFormat="1">
      <c r="B77" s="170" t="s">
        <v>358</v>
      </c>
      <c r="C77" s="170" t="s">
        <v>359</v>
      </c>
      <c r="D77" s="170" t="s">
        <v>360</v>
      </c>
      <c r="E77" s="184" t="s">
        <v>361</v>
      </c>
      <c r="F77" s="184" t="s">
        <v>362</v>
      </c>
      <c r="G77" s="170" t="s">
        <v>363</v>
      </c>
      <c r="H77" s="178" t="s">
        <v>364</v>
      </c>
      <c r="I77" s="100" t="s">
        <v>365</v>
      </c>
      <c r="J77" s="100" t="s">
        <v>366</v>
      </c>
      <c r="K77" s="100" t="s">
        <v>367</v>
      </c>
      <c r="L77" s="252" t="s">
        <v>368</v>
      </c>
      <c r="M77" s="268"/>
      <c r="N77" s="100" t="s">
        <v>369</v>
      </c>
      <c r="O77" s="100" t="s">
        <v>370</v>
      </c>
      <c r="P77" s="75"/>
      <c r="Q77" s="75"/>
      <c r="R77" s="75"/>
    </row>
    <row r="78" spans="1:18" s="1" customFormat="1">
      <c r="C78" s="254" t="s">
        <v>371</v>
      </c>
      <c r="D78" s="96" t="s">
        <v>372</v>
      </c>
      <c r="E78" s="96">
        <v>267</v>
      </c>
      <c r="F78" s="96">
        <v>274195</v>
      </c>
      <c r="G78" s="231">
        <v>73210000</v>
      </c>
      <c r="H78" s="96">
        <v>192000</v>
      </c>
      <c r="I78" s="96">
        <f>E78*H78</f>
        <v>51264000</v>
      </c>
      <c r="J78" s="183">
        <f>I78-G78</f>
        <v>-21946000</v>
      </c>
      <c r="K78" s="182">
        <f>((I78/G78)-1)*100</f>
        <v>-29.976779128534361</v>
      </c>
      <c r="L78" s="253"/>
      <c r="M78" s="269"/>
      <c r="N78" s="96"/>
      <c r="O78" s="96"/>
      <c r="P78" s="75"/>
      <c r="Q78" s="75"/>
      <c r="R78" s="75"/>
    </row>
    <row r="79" spans="1:18" s="1" customFormat="1">
      <c r="C79" s="254" t="s">
        <v>373</v>
      </c>
      <c r="D79" s="96" t="s">
        <v>374</v>
      </c>
      <c r="E79" s="96">
        <v>88</v>
      </c>
      <c r="F79" s="96">
        <v>229500</v>
      </c>
      <c r="G79" s="96">
        <f>E79*F79</f>
        <v>20196000</v>
      </c>
      <c r="H79" s="96">
        <v>164500</v>
      </c>
      <c r="I79" s="96">
        <f>E79*H79</f>
        <v>14476000</v>
      </c>
      <c r="J79" s="183">
        <f>I79-G79</f>
        <v>-5720000</v>
      </c>
      <c r="K79" s="182">
        <f>((I79/G79)-1)*100</f>
        <v>-28.322440087145971</v>
      </c>
      <c r="L79" s="253"/>
      <c r="M79" s="269"/>
      <c r="N79" s="96"/>
      <c r="O79" s="96"/>
      <c r="P79" s="75"/>
      <c r="Q79" s="75"/>
      <c r="R79" s="75"/>
    </row>
    <row r="80" spans="1:18">
      <c r="C80" s="254" t="s">
        <v>375</v>
      </c>
      <c r="D80" s="96" t="s">
        <v>376</v>
      </c>
      <c r="E80" s="96">
        <v>90</v>
      </c>
      <c r="F80" s="96">
        <v>228500</v>
      </c>
      <c r="G80" s="96">
        <f>E80*F80</f>
        <v>20565000</v>
      </c>
      <c r="H80" s="96">
        <v>173000</v>
      </c>
      <c r="I80" s="96">
        <f>E80*H80</f>
        <v>15570000</v>
      </c>
      <c r="J80" s="229">
        <f>I80-G80</f>
        <v>-4995000</v>
      </c>
      <c r="K80" s="230">
        <f>((I80/G80)-1)*100</f>
        <v>-24.288840262582056</v>
      </c>
      <c r="L80" s="253"/>
      <c r="M80" s="269"/>
      <c r="N80" s="96"/>
      <c r="O80" s="96"/>
    </row>
    <row r="81" spans="1:18" ht="12.75" customHeight="1">
      <c r="C81" s="270" t="s">
        <v>377</v>
      </c>
      <c r="D81" s="271"/>
      <c r="E81" s="175">
        <f t="shared" ref="E81:J81" si="9">SUM(E78:E80)</f>
        <v>445</v>
      </c>
      <c r="F81" s="175">
        <f t="shared" si="9"/>
        <v>732195</v>
      </c>
      <c r="G81" s="175">
        <f t="shared" si="9"/>
        <v>113971000</v>
      </c>
      <c r="H81" s="175">
        <f t="shared" si="9"/>
        <v>529500</v>
      </c>
      <c r="I81" s="191">
        <f t="shared" si="9"/>
        <v>81310000</v>
      </c>
      <c r="J81" s="225">
        <f t="shared" si="9"/>
        <v>-32661000</v>
      </c>
      <c r="K81" s="175" t="s">
        <v>60</v>
      </c>
      <c r="L81" s="270"/>
      <c r="M81" s="271"/>
      <c r="N81" s="175" t="s">
        <v>60</v>
      </c>
      <c r="O81" s="175" t="s">
        <v>60</v>
      </c>
    </row>
    <row r="84" spans="1:18" ht="12.75" customHeight="1">
      <c r="A84" s="179" t="s">
        <v>155</v>
      </c>
      <c r="B84" s="160" t="s">
        <v>141</v>
      </c>
      <c r="C84" s="266" t="s">
        <v>352</v>
      </c>
      <c r="D84" s="267"/>
      <c r="E84" s="187">
        <v>84944500</v>
      </c>
      <c r="F84" s="176" t="s">
        <v>353</v>
      </c>
      <c r="G84" s="187">
        <v>113971000</v>
      </c>
      <c r="H84" s="176" t="s">
        <v>354</v>
      </c>
      <c r="I84" s="192">
        <v>0</v>
      </c>
      <c r="J84" s="189" t="s">
        <v>355</v>
      </c>
      <c r="K84" s="190" t="s">
        <v>60</v>
      </c>
      <c r="L84" s="176" t="s">
        <v>356</v>
      </c>
      <c r="M84" s="186">
        <f>J89</f>
        <v>-29026500</v>
      </c>
      <c r="N84" s="176" t="s">
        <v>357</v>
      </c>
      <c r="O84" s="232">
        <v>-0.25469999999999998</v>
      </c>
    </row>
    <row r="85" spans="1:18" s="1" customFormat="1">
      <c r="B85" s="170" t="s">
        <v>358</v>
      </c>
      <c r="C85" s="170" t="s">
        <v>359</v>
      </c>
      <c r="D85" s="170" t="s">
        <v>360</v>
      </c>
      <c r="E85" s="184" t="s">
        <v>361</v>
      </c>
      <c r="F85" s="184" t="s">
        <v>362</v>
      </c>
      <c r="G85" s="170" t="s">
        <v>363</v>
      </c>
      <c r="H85" s="178" t="s">
        <v>364</v>
      </c>
      <c r="I85" s="100" t="s">
        <v>365</v>
      </c>
      <c r="J85" s="100" t="s">
        <v>366</v>
      </c>
      <c r="K85" s="100" t="s">
        <v>367</v>
      </c>
      <c r="L85" s="252" t="s">
        <v>368</v>
      </c>
      <c r="M85" s="268"/>
      <c r="N85" s="100" t="s">
        <v>369</v>
      </c>
      <c r="O85" s="100" t="s">
        <v>370</v>
      </c>
      <c r="P85" s="75"/>
      <c r="Q85" s="75"/>
      <c r="R85" s="75"/>
    </row>
    <row r="86" spans="1:18" s="1" customFormat="1">
      <c r="C86" s="254" t="s">
        <v>371</v>
      </c>
      <c r="D86" s="96" t="s">
        <v>372</v>
      </c>
      <c r="E86" s="96">
        <v>267</v>
      </c>
      <c r="F86" s="96">
        <v>274195</v>
      </c>
      <c r="G86" s="231">
        <v>73210000</v>
      </c>
      <c r="H86" s="96">
        <v>189500</v>
      </c>
      <c r="I86" s="96">
        <f>E86*H86</f>
        <v>50596500</v>
      </c>
      <c r="J86" s="183">
        <f>I86-G86</f>
        <v>-22613500</v>
      </c>
      <c r="K86" s="182">
        <f>((I86/G86)-1)*100</f>
        <v>-30.888539816964901</v>
      </c>
      <c r="L86" s="253"/>
      <c r="M86" s="269"/>
      <c r="N86" s="96"/>
      <c r="O86" s="96"/>
      <c r="P86" s="75"/>
      <c r="Q86" s="75"/>
      <c r="R86" s="75"/>
    </row>
    <row r="87" spans="1:18" s="1" customFormat="1">
      <c r="C87" s="254" t="s">
        <v>373</v>
      </c>
      <c r="D87" s="96" t="s">
        <v>374</v>
      </c>
      <c r="E87" s="96">
        <v>88</v>
      </c>
      <c r="F87" s="96">
        <v>229500</v>
      </c>
      <c r="G87" s="96">
        <f>E87*F87</f>
        <v>20196000</v>
      </c>
      <c r="H87" s="96">
        <v>196000</v>
      </c>
      <c r="I87" s="96">
        <f>E87*H87</f>
        <v>17248000</v>
      </c>
      <c r="J87" s="183">
        <f>I87-G87</f>
        <v>-2948000</v>
      </c>
      <c r="K87" s="182">
        <f>((I87/G87)-1)*100</f>
        <v>-14.596949891067535</v>
      </c>
      <c r="L87" s="253"/>
      <c r="M87" s="269"/>
      <c r="N87" s="96"/>
      <c r="O87" s="96"/>
      <c r="P87" s="75"/>
      <c r="Q87" s="75"/>
      <c r="R87" s="75"/>
    </row>
    <row r="88" spans="1:18">
      <c r="C88" s="254" t="s">
        <v>375</v>
      </c>
      <c r="D88" s="96" t="s">
        <v>376</v>
      </c>
      <c r="E88" s="96">
        <v>90</v>
      </c>
      <c r="F88" s="96">
        <v>228500</v>
      </c>
      <c r="G88" s="96">
        <f>E88*F88</f>
        <v>20565000</v>
      </c>
      <c r="H88" s="96">
        <v>190000</v>
      </c>
      <c r="I88" s="96">
        <f>E88*H88</f>
        <v>17100000</v>
      </c>
      <c r="J88" s="229">
        <f>I88-G88</f>
        <v>-3465000</v>
      </c>
      <c r="K88" s="230">
        <f>((I88/G88)-1)*100</f>
        <v>-16.849015317286653</v>
      </c>
      <c r="L88" s="253"/>
      <c r="M88" s="269"/>
      <c r="N88" s="96"/>
      <c r="O88" s="96"/>
    </row>
    <row r="89" spans="1:18" ht="12.75" customHeight="1">
      <c r="C89" s="270" t="s">
        <v>377</v>
      </c>
      <c r="D89" s="271"/>
      <c r="E89" s="175">
        <f t="shared" ref="E89:J89" si="10">SUM(E86:E88)</f>
        <v>445</v>
      </c>
      <c r="F89" s="175">
        <f t="shared" si="10"/>
        <v>732195</v>
      </c>
      <c r="G89" s="175">
        <f t="shared" si="10"/>
        <v>113971000</v>
      </c>
      <c r="H89" s="175">
        <f t="shared" si="10"/>
        <v>575500</v>
      </c>
      <c r="I89" s="191">
        <f t="shared" si="10"/>
        <v>84944500</v>
      </c>
      <c r="J89" s="225">
        <f t="shared" si="10"/>
        <v>-29026500</v>
      </c>
      <c r="K89" s="175" t="s">
        <v>60</v>
      </c>
      <c r="L89" s="270"/>
      <c r="M89" s="271"/>
      <c r="N89" s="175" t="s">
        <v>60</v>
      </c>
      <c r="O89" s="175" t="s">
        <v>60</v>
      </c>
    </row>
    <row r="92" spans="1:18" ht="12.75" customHeight="1">
      <c r="A92" s="179" t="s">
        <v>155</v>
      </c>
      <c r="B92" s="160" t="s">
        <v>380</v>
      </c>
      <c r="C92" s="266" t="s">
        <v>352</v>
      </c>
      <c r="D92" s="267"/>
      <c r="E92" s="187">
        <v>84853000</v>
      </c>
      <c r="F92" s="176" t="s">
        <v>353</v>
      </c>
      <c r="G92" s="187">
        <v>113971000</v>
      </c>
      <c r="H92" s="176" t="s">
        <v>354</v>
      </c>
      <c r="I92" s="192">
        <v>0</v>
      </c>
      <c r="J92" s="189" t="s">
        <v>355</v>
      </c>
      <c r="K92" s="190" t="s">
        <v>60</v>
      </c>
      <c r="L92" s="176" t="s">
        <v>356</v>
      </c>
      <c r="M92" s="186">
        <f>J97</f>
        <v>-29118000</v>
      </c>
      <c r="N92" s="176" t="s">
        <v>357</v>
      </c>
      <c r="O92" s="232">
        <v>-0.2555</v>
      </c>
    </row>
    <row r="93" spans="1:18" s="1" customFormat="1">
      <c r="B93" s="170" t="s">
        <v>358</v>
      </c>
      <c r="C93" s="170" t="s">
        <v>359</v>
      </c>
      <c r="D93" s="170" t="s">
        <v>360</v>
      </c>
      <c r="E93" s="184" t="s">
        <v>361</v>
      </c>
      <c r="F93" s="184" t="s">
        <v>362</v>
      </c>
      <c r="G93" s="170" t="s">
        <v>363</v>
      </c>
      <c r="H93" s="178" t="s">
        <v>364</v>
      </c>
      <c r="I93" s="100" t="s">
        <v>365</v>
      </c>
      <c r="J93" s="100" t="s">
        <v>366</v>
      </c>
      <c r="K93" s="100" t="s">
        <v>367</v>
      </c>
      <c r="L93" s="252" t="s">
        <v>368</v>
      </c>
      <c r="M93" s="268"/>
      <c r="N93" s="100" t="s">
        <v>369</v>
      </c>
      <c r="O93" s="100" t="s">
        <v>370</v>
      </c>
      <c r="P93" s="75"/>
      <c r="Q93" s="75"/>
      <c r="R93" s="75"/>
    </row>
    <row r="94" spans="1:18" s="1" customFormat="1">
      <c r="C94" s="254" t="s">
        <v>371</v>
      </c>
      <c r="D94" s="96" t="s">
        <v>372</v>
      </c>
      <c r="E94" s="96">
        <v>267</v>
      </c>
      <c r="F94" s="96">
        <v>274195</v>
      </c>
      <c r="G94" s="231">
        <v>73210000</v>
      </c>
      <c r="H94" s="96">
        <v>190000</v>
      </c>
      <c r="I94" s="96">
        <f>E94*H94</f>
        <v>50730000</v>
      </c>
      <c r="J94" s="183">
        <f>I94-G94</f>
        <v>-22480000</v>
      </c>
      <c r="K94" s="182">
        <f>((I94/G94)-1)*100</f>
        <v>-30.706187679278784</v>
      </c>
      <c r="L94" s="253"/>
      <c r="M94" s="269"/>
      <c r="N94" s="96"/>
      <c r="O94" s="96"/>
      <c r="P94" s="75"/>
      <c r="Q94" s="75"/>
      <c r="R94" s="75"/>
    </row>
    <row r="95" spans="1:18" s="1" customFormat="1">
      <c r="C95" s="254" t="s">
        <v>373</v>
      </c>
      <c r="D95" s="96" t="s">
        <v>374</v>
      </c>
      <c r="E95" s="96">
        <v>88</v>
      </c>
      <c r="F95" s="96">
        <v>229500</v>
      </c>
      <c r="G95" s="96">
        <f>E95*F95</f>
        <v>20196000</v>
      </c>
      <c r="H95" s="96">
        <v>196000</v>
      </c>
      <c r="I95" s="96">
        <f>E95*H95</f>
        <v>17248000</v>
      </c>
      <c r="J95" s="183">
        <f>I95-G95</f>
        <v>-2948000</v>
      </c>
      <c r="K95" s="182">
        <f>((I95/G95)-1)*100</f>
        <v>-14.596949891067535</v>
      </c>
      <c r="L95" s="253"/>
      <c r="M95" s="269"/>
      <c r="N95" s="96"/>
      <c r="O95" s="96"/>
      <c r="P95" s="75"/>
      <c r="Q95" s="75"/>
      <c r="R95" s="75"/>
    </row>
    <row r="96" spans="1:18">
      <c r="C96" s="254" t="s">
        <v>375</v>
      </c>
      <c r="D96" s="96" t="s">
        <v>376</v>
      </c>
      <c r="E96" s="96">
        <v>90</v>
      </c>
      <c r="F96" s="96">
        <v>228500</v>
      </c>
      <c r="G96" s="96">
        <f>E96*F96</f>
        <v>20565000</v>
      </c>
      <c r="H96" s="96">
        <v>187500</v>
      </c>
      <c r="I96" s="96">
        <f>E96*H96</f>
        <v>16875000</v>
      </c>
      <c r="J96" s="229">
        <f>I96-G96</f>
        <v>-3690000</v>
      </c>
      <c r="K96" s="230">
        <f>((I96/G96)-1)*100</f>
        <v>-17.94310722100656</v>
      </c>
      <c r="L96" s="253"/>
      <c r="M96" s="269"/>
      <c r="N96" s="96"/>
      <c r="O96" s="96"/>
    </row>
    <row r="97" spans="1:18" ht="12.75" customHeight="1">
      <c r="C97" s="270" t="s">
        <v>377</v>
      </c>
      <c r="D97" s="271"/>
      <c r="E97" s="175">
        <f t="shared" ref="E97:J97" si="11">SUM(E94:E96)</f>
        <v>445</v>
      </c>
      <c r="F97" s="175">
        <f t="shared" si="11"/>
        <v>732195</v>
      </c>
      <c r="G97" s="175">
        <f t="shared" si="11"/>
        <v>113971000</v>
      </c>
      <c r="H97" s="175">
        <f t="shared" si="11"/>
        <v>573500</v>
      </c>
      <c r="I97" s="191">
        <f t="shared" si="11"/>
        <v>84853000</v>
      </c>
      <c r="J97" s="225">
        <f t="shared" si="11"/>
        <v>-29118000</v>
      </c>
      <c r="K97" s="175" t="s">
        <v>60</v>
      </c>
      <c r="L97" s="270"/>
      <c r="M97" s="271"/>
      <c r="N97" s="175" t="s">
        <v>60</v>
      </c>
      <c r="O97" s="175" t="s">
        <v>60</v>
      </c>
    </row>
    <row r="100" spans="1:18" ht="12.75" customHeight="1">
      <c r="A100" s="179" t="s">
        <v>155</v>
      </c>
      <c r="B100" s="160" t="s">
        <v>381</v>
      </c>
      <c r="C100" s="266" t="s">
        <v>352</v>
      </c>
      <c r="D100" s="267"/>
      <c r="E100" s="187">
        <v>80823500</v>
      </c>
      <c r="F100" s="176" t="s">
        <v>353</v>
      </c>
      <c r="G100" s="187">
        <v>113971000</v>
      </c>
      <c r="H100" s="176" t="s">
        <v>354</v>
      </c>
      <c r="I100" s="192">
        <v>0</v>
      </c>
      <c r="J100" s="189" t="s">
        <v>355</v>
      </c>
      <c r="K100" s="190" t="s">
        <v>60</v>
      </c>
      <c r="L100" s="176" t="s">
        <v>356</v>
      </c>
      <c r="M100" s="186">
        <f>J105</f>
        <v>-33147500</v>
      </c>
      <c r="N100" s="176" t="s">
        <v>357</v>
      </c>
      <c r="O100" s="232">
        <v>-0.2908</v>
      </c>
    </row>
    <row r="101" spans="1:18" s="1" customFormat="1">
      <c r="B101" s="170" t="s">
        <v>358</v>
      </c>
      <c r="C101" s="170" t="s">
        <v>359</v>
      </c>
      <c r="D101" s="170" t="s">
        <v>360</v>
      </c>
      <c r="E101" s="184" t="s">
        <v>361</v>
      </c>
      <c r="F101" s="184" t="s">
        <v>362</v>
      </c>
      <c r="G101" s="170" t="s">
        <v>363</v>
      </c>
      <c r="H101" s="178" t="s">
        <v>364</v>
      </c>
      <c r="I101" s="100" t="s">
        <v>365</v>
      </c>
      <c r="J101" s="100" t="s">
        <v>366</v>
      </c>
      <c r="K101" s="100" t="s">
        <v>367</v>
      </c>
      <c r="L101" s="252" t="s">
        <v>368</v>
      </c>
      <c r="M101" s="268"/>
      <c r="N101" s="100" t="s">
        <v>369</v>
      </c>
      <c r="O101" s="100" t="s">
        <v>370</v>
      </c>
      <c r="P101" s="75"/>
      <c r="Q101" s="75"/>
      <c r="R101" s="75"/>
    </row>
    <row r="102" spans="1:18" s="1" customFormat="1">
      <c r="C102" s="254" t="s">
        <v>371</v>
      </c>
      <c r="D102" s="96" t="s">
        <v>372</v>
      </c>
      <c r="E102" s="96">
        <v>267</v>
      </c>
      <c r="F102" s="96">
        <v>274195</v>
      </c>
      <c r="G102" s="231">
        <v>73210000</v>
      </c>
      <c r="H102" s="96">
        <v>178500</v>
      </c>
      <c r="I102" s="96">
        <f>E102*H102</f>
        <v>47659500</v>
      </c>
      <c r="J102" s="183">
        <f>I102-G102</f>
        <v>-25550500</v>
      </c>
      <c r="K102" s="182">
        <f>((I102/G102)-1)*100</f>
        <v>-34.900286846059281</v>
      </c>
      <c r="L102" s="253"/>
      <c r="M102" s="269"/>
      <c r="N102" s="96"/>
      <c r="O102" s="96"/>
      <c r="P102" s="75"/>
      <c r="Q102" s="75"/>
      <c r="R102" s="75"/>
    </row>
    <row r="103" spans="1:18" s="1" customFormat="1">
      <c r="C103" s="254" t="s">
        <v>373</v>
      </c>
      <c r="D103" s="96" t="s">
        <v>374</v>
      </c>
      <c r="E103" s="96">
        <v>88</v>
      </c>
      <c r="F103" s="96">
        <v>229500</v>
      </c>
      <c r="G103" s="96">
        <f>E103*F103</f>
        <v>20196000</v>
      </c>
      <c r="H103" s="96">
        <v>180500</v>
      </c>
      <c r="I103" s="96">
        <f>E103*H103</f>
        <v>15884000</v>
      </c>
      <c r="J103" s="183">
        <f>I103-G103</f>
        <v>-4312000</v>
      </c>
      <c r="K103" s="182">
        <f>((I103/G103)-1)*100</f>
        <v>-21.350762527233115</v>
      </c>
      <c r="L103" s="253"/>
      <c r="M103" s="269"/>
      <c r="N103" s="96"/>
      <c r="O103" s="96"/>
      <c r="P103" s="75"/>
      <c r="Q103" s="75"/>
      <c r="R103" s="75"/>
    </row>
    <row r="104" spans="1:18">
      <c r="C104" s="254" t="s">
        <v>375</v>
      </c>
      <c r="D104" s="96" t="s">
        <v>376</v>
      </c>
      <c r="E104" s="96">
        <v>90</v>
      </c>
      <c r="F104" s="96">
        <v>228500</v>
      </c>
      <c r="G104" s="96">
        <f>E104*F104</f>
        <v>20565000</v>
      </c>
      <c r="H104" s="96">
        <v>192000</v>
      </c>
      <c r="I104" s="96">
        <f>E104*H104</f>
        <v>17280000</v>
      </c>
      <c r="J104" s="229">
        <f>I104-G104</f>
        <v>-3285000</v>
      </c>
      <c r="K104" s="230">
        <f>((I104/G104)-1)*100</f>
        <v>-15.973741794310726</v>
      </c>
      <c r="L104" s="253"/>
      <c r="M104" s="269"/>
      <c r="N104" s="96"/>
      <c r="O104" s="96"/>
    </row>
    <row r="105" spans="1:18" ht="12.75" customHeight="1">
      <c r="C105" s="270" t="s">
        <v>377</v>
      </c>
      <c r="D105" s="271"/>
      <c r="E105" s="175">
        <f t="shared" ref="E105:J105" si="12">SUM(E102:E104)</f>
        <v>445</v>
      </c>
      <c r="F105" s="175">
        <f t="shared" si="12"/>
        <v>732195</v>
      </c>
      <c r="G105" s="175">
        <f t="shared" si="12"/>
        <v>113971000</v>
      </c>
      <c r="H105" s="175">
        <f t="shared" si="12"/>
        <v>551000</v>
      </c>
      <c r="I105" s="191">
        <f t="shared" si="12"/>
        <v>80823500</v>
      </c>
      <c r="J105" s="225">
        <f t="shared" si="12"/>
        <v>-33147500</v>
      </c>
      <c r="K105" s="175" t="s">
        <v>60</v>
      </c>
      <c r="L105" s="270"/>
      <c r="M105" s="271"/>
      <c r="N105" s="175" t="s">
        <v>60</v>
      </c>
      <c r="O105" s="175" t="s">
        <v>60</v>
      </c>
    </row>
    <row r="108" spans="1:18" ht="12.75" customHeight="1">
      <c r="A108" s="179" t="s">
        <v>155</v>
      </c>
      <c r="B108" s="160" t="s">
        <v>382</v>
      </c>
      <c r="C108" s="375" t="s">
        <v>352</v>
      </c>
      <c r="D108" s="350"/>
      <c r="E108" s="187">
        <v>78924500</v>
      </c>
      <c r="F108" s="176" t="s">
        <v>353</v>
      </c>
      <c r="G108" s="187">
        <v>113971000</v>
      </c>
      <c r="H108" s="176" t="s">
        <v>354</v>
      </c>
      <c r="I108" s="192">
        <v>0</v>
      </c>
      <c r="J108" s="189" t="s">
        <v>355</v>
      </c>
      <c r="K108" s="190" t="s">
        <v>60</v>
      </c>
      <c r="L108" s="176" t="s">
        <v>356</v>
      </c>
      <c r="M108" s="186">
        <f>J113</f>
        <v>-35046500</v>
      </c>
      <c r="N108" s="176" t="s">
        <v>357</v>
      </c>
      <c r="O108" s="232">
        <v>-0.3075</v>
      </c>
    </row>
    <row r="109" spans="1:18" s="1" customFormat="1">
      <c r="B109" s="170" t="s">
        <v>358</v>
      </c>
      <c r="C109" s="170" t="s">
        <v>359</v>
      </c>
      <c r="D109" s="170" t="s">
        <v>360</v>
      </c>
      <c r="E109" s="184" t="s">
        <v>361</v>
      </c>
      <c r="F109" s="184" t="s">
        <v>362</v>
      </c>
      <c r="G109" s="170" t="s">
        <v>363</v>
      </c>
      <c r="H109" s="178" t="s">
        <v>364</v>
      </c>
      <c r="I109" s="100" t="s">
        <v>365</v>
      </c>
      <c r="J109" s="100" t="s">
        <v>366</v>
      </c>
      <c r="K109" s="100" t="s">
        <v>367</v>
      </c>
      <c r="L109" s="379" t="s">
        <v>368</v>
      </c>
      <c r="M109" s="350"/>
      <c r="N109" s="100" t="s">
        <v>369</v>
      </c>
      <c r="O109" s="100" t="s">
        <v>370</v>
      </c>
      <c r="P109" s="75"/>
      <c r="Q109" s="75"/>
      <c r="R109" s="75"/>
    </row>
    <row r="110" spans="1:18" s="1" customFormat="1">
      <c r="C110" s="254" t="s">
        <v>371</v>
      </c>
      <c r="D110" s="96" t="s">
        <v>372</v>
      </c>
      <c r="E110" s="96">
        <v>267</v>
      </c>
      <c r="F110" s="96">
        <v>274195</v>
      </c>
      <c r="G110" s="231">
        <v>73210000</v>
      </c>
      <c r="H110" s="96">
        <v>160500</v>
      </c>
      <c r="I110" s="96">
        <f>E110*H110</f>
        <v>42853500</v>
      </c>
      <c r="J110" s="183">
        <f>I110-G110</f>
        <v>-30356500</v>
      </c>
      <c r="K110" s="182">
        <f>((I110/G110)-1)*100</f>
        <v>-41.464963802759179</v>
      </c>
      <c r="L110" s="378"/>
      <c r="M110" s="350"/>
      <c r="N110" s="96"/>
      <c r="O110" s="96"/>
      <c r="P110" s="75"/>
      <c r="Q110" s="75"/>
      <c r="R110" s="75"/>
    </row>
    <row r="111" spans="1:18" s="1" customFormat="1">
      <c r="C111" s="254" t="s">
        <v>373</v>
      </c>
      <c r="D111" s="96" t="s">
        <v>374</v>
      </c>
      <c r="E111" s="96">
        <v>88</v>
      </c>
      <c r="F111" s="96">
        <v>229500</v>
      </c>
      <c r="G111" s="96">
        <f>E111*F111</f>
        <v>20196000</v>
      </c>
      <c r="H111" s="96">
        <v>189500</v>
      </c>
      <c r="I111" s="96">
        <f>E111*H111</f>
        <v>16676000</v>
      </c>
      <c r="J111" s="183">
        <f>I111-G111</f>
        <v>-3520000</v>
      </c>
      <c r="K111" s="182">
        <f>((I111/G111)-1)*100</f>
        <v>-17.429193899782135</v>
      </c>
      <c r="L111" s="378"/>
      <c r="M111" s="350"/>
      <c r="N111" s="96"/>
      <c r="O111" s="96"/>
      <c r="P111" s="75"/>
      <c r="Q111" s="75"/>
      <c r="R111" s="75"/>
    </row>
    <row r="112" spans="1:18">
      <c r="C112" s="254" t="s">
        <v>375</v>
      </c>
      <c r="D112" s="96" t="s">
        <v>376</v>
      </c>
      <c r="E112" s="96">
        <v>90</v>
      </c>
      <c r="F112" s="96">
        <v>228500</v>
      </c>
      <c r="G112" s="96">
        <f>E112*F112</f>
        <v>20565000</v>
      </c>
      <c r="H112" s="96">
        <v>215500</v>
      </c>
      <c r="I112" s="96">
        <f>E112*H112</f>
        <v>19395000</v>
      </c>
      <c r="J112" s="229">
        <f>I112-G112</f>
        <v>-1170000</v>
      </c>
      <c r="K112" s="230">
        <f>((I112/G112)-1)*100</f>
        <v>-5.6892778993435478</v>
      </c>
      <c r="L112" s="378"/>
      <c r="M112" s="350"/>
      <c r="N112" s="96"/>
      <c r="O112" s="96"/>
    </row>
    <row r="113" spans="1:18" ht="12.75" customHeight="1">
      <c r="C113" s="377" t="s">
        <v>377</v>
      </c>
      <c r="D113" s="350"/>
      <c r="E113" s="175">
        <f t="shared" ref="E113:J113" si="13">SUM(E110:E112)</f>
        <v>445</v>
      </c>
      <c r="F113" s="175">
        <f t="shared" si="13"/>
        <v>732195</v>
      </c>
      <c r="G113" s="175">
        <f t="shared" si="13"/>
        <v>113971000</v>
      </c>
      <c r="H113" s="175">
        <f t="shared" si="13"/>
        <v>565500</v>
      </c>
      <c r="I113" s="191">
        <f t="shared" si="13"/>
        <v>78924500</v>
      </c>
      <c r="J113" s="225">
        <f t="shared" si="13"/>
        <v>-35046500</v>
      </c>
      <c r="K113" s="175" t="s">
        <v>60</v>
      </c>
      <c r="L113" s="377"/>
      <c r="M113" s="350"/>
      <c r="N113" s="175" t="s">
        <v>60</v>
      </c>
      <c r="O113" s="175" t="s">
        <v>60</v>
      </c>
    </row>
    <row r="115" spans="1:18" ht="12.75" customHeight="1">
      <c r="A115" s="179" t="s">
        <v>155</v>
      </c>
      <c r="B115" s="160" t="s">
        <v>383</v>
      </c>
      <c r="C115" s="375" t="s">
        <v>352</v>
      </c>
      <c r="D115" s="350"/>
      <c r="E115" s="187">
        <v>81810000</v>
      </c>
      <c r="F115" s="176" t="s">
        <v>353</v>
      </c>
      <c r="G115" s="187">
        <v>113971000</v>
      </c>
      <c r="H115" s="176" t="s">
        <v>354</v>
      </c>
      <c r="I115" s="192">
        <v>0</v>
      </c>
      <c r="J115" s="189" t="s">
        <v>355</v>
      </c>
      <c r="K115" s="190" t="s">
        <v>60</v>
      </c>
      <c r="L115" s="176" t="s">
        <v>356</v>
      </c>
      <c r="M115" s="186">
        <f>J120</f>
        <v>-32161000</v>
      </c>
      <c r="N115" s="176" t="s">
        <v>357</v>
      </c>
      <c r="O115" s="232">
        <v>-0.28220000000000001</v>
      </c>
    </row>
    <row r="116" spans="1:18" s="1" customFormat="1">
      <c r="B116" s="170" t="s">
        <v>358</v>
      </c>
      <c r="C116" s="170" t="s">
        <v>359</v>
      </c>
      <c r="D116" s="170" t="s">
        <v>360</v>
      </c>
      <c r="E116" s="184" t="s">
        <v>361</v>
      </c>
      <c r="F116" s="184" t="s">
        <v>362</v>
      </c>
      <c r="G116" s="170" t="s">
        <v>363</v>
      </c>
      <c r="H116" s="178" t="s">
        <v>364</v>
      </c>
      <c r="I116" s="100" t="s">
        <v>365</v>
      </c>
      <c r="J116" s="100" t="s">
        <v>366</v>
      </c>
      <c r="K116" s="100" t="s">
        <v>367</v>
      </c>
      <c r="L116" s="379" t="s">
        <v>368</v>
      </c>
      <c r="M116" s="350"/>
      <c r="N116" s="100" t="s">
        <v>369</v>
      </c>
      <c r="O116" s="100" t="s">
        <v>370</v>
      </c>
      <c r="P116" s="75"/>
      <c r="Q116" s="75"/>
      <c r="R116" s="75"/>
    </row>
    <row r="117" spans="1:18" s="1" customFormat="1">
      <c r="C117" s="254" t="s">
        <v>371</v>
      </c>
      <c r="D117" s="96" t="s">
        <v>372</v>
      </c>
      <c r="E117" s="96">
        <v>267</v>
      </c>
      <c r="F117" s="96">
        <v>274195</v>
      </c>
      <c r="G117" s="231">
        <v>73210000</v>
      </c>
      <c r="H117" s="96">
        <v>176000</v>
      </c>
      <c r="I117" s="96">
        <f>E117*H117</f>
        <v>46992000</v>
      </c>
      <c r="J117" s="183">
        <f>I117-G117</f>
        <v>-26218000</v>
      </c>
      <c r="K117" s="182">
        <f>((I117/G117)-1)*100</f>
        <v>-35.812047534489821</v>
      </c>
      <c r="L117" s="378"/>
      <c r="M117" s="350"/>
      <c r="N117" s="96"/>
      <c r="O117" s="96"/>
      <c r="P117" s="75"/>
      <c r="Q117" s="75"/>
      <c r="R117" s="75"/>
    </row>
    <row r="118" spans="1:18" s="1" customFormat="1">
      <c r="C118" s="254" t="s">
        <v>373</v>
      </c>
      <c r="D118" s="96" t="s">
        <v>374</v>
      </c>
      <c r="E118" s="96">
        <v>88</v>
      </c>
      <c r="F118" s="96">
        <v>229500</v>
      </c>
      <c r="G118" s="96">
        <f>E118*F118</f>
        <v>20196000</v>
      </c>
      <c r="H118" s="96">
        <v>186000</v>
      </c>
      <c r="I118" s="96">
        <f>E118*H118</f>
        <v>16368000</v>
      </c>
      <c r="J118" s="183">
        <f>I118-G118</f>
        <v>-3828000</v>
      </c>
      <c r="K118" s="182">
        <f>((I118/G118)-1)*100</f>
        <v>-18.954248366013072</v>
      </c>
      <c r="L118" s="378"/>
      <c r="M118" s="350"/>
      <c r="N118" s="96"/>
      <c r="O118" s="96"/>
      <c r="P118" s="75"/>
      <c r="Q118" s="75"/>
      <c r="R118" s="75"/>
    </row>
    <row r="119" spans="1:18">
      <c r="C119" s="254" t="s">
        <v>375</v>
      </c>
      <c r="D119" s="96" t="s">
        <v>376</v>
      </c>
      <c r="E119" s="96">
        <v>90</v>
      </c>
      <c r="F119" s="96">
        <v>228500</v>
      </c>
      <c r="G119" s="96">
        <f>E119*F119</f>
        <v>20565000</v>
      </c>
      <c r="H119" s="96">
        <v>205000</v>
      </c>
      <c r="I119" s="96">
        <f>E119*H119</f>
        <v>18450000</v>
      </c>
      <c r="J119" s="229">
        <f>I119-G119</f>
        <v>-2115000</v>
      </c>
      <c r="K119" s="230">
        <f>((I119/G119)-1)*100</f>
        <v>-10.284463894967178</v>
      </c>
      <c r="L119" s="378"/>
      <c r="M119" s="350"/>
      <c r="N119" s="96"/>
      <c r="O119" s="96"/>
    </row>
    <row r="120" spans="1:18" ht="12.75" customHeight="1">
      <c r="C120" s="377" t="s">
        <v>377</v>
      </c>
      <c r="D120" s="350"/>
      <c r="E120" s="175">
        <f t="shared" ref="E120:J120" si="14">SUM(E117:E119)</f>
        <v>445</v>
      </c>
      <c r="F120" s="175">
        <f t="shared" si="14"/>
        <v>732195</v>
      </c>
      <c r="G120" s="175">
        <f t="shared" si="14"/>
        <v>113971000</v>
      </c>
      <c r="H120" s="175">
        <f t="shared" si="14"/>
        <v>567000</v>
      </c>
      <c r="I120" s="191">
        <f t="shared" si="14"/>
        <v>81810000</v>
      </c>
      <c r="J120" s="225">
        <f t="shared" si="14"/>
        <v>-32161000</v>
      </c>
      <c r="K120" s="175" t="s">
        <v>60</v>
      </c>
      <c r="L120" s="377"/>
      <c r="M120" s="350"/>
      <c r="N120" s="175" t="s">
        <v>60</v>
      </c>
      <c r="O120" s="175" t="s">
        <v>60</v>
      </c>
    </row>
    <row r="122" spans="1:18" ht="12.75" customHeight="1">
      <c r="A122" s="179" t="s">
        <v>155</v>
      </c>
      <c r="B122" s="160" t="s">
        <v>384</v>
      </c>
      <c r="C122" s="375" t="s">
        <v>352</v>
      </c>
      <c r="D122" s="350"/>
      <c r="E122" s="187">
        <v>81101000</v>
      </c>
      <c r="F122" s="176" t="s">
        <v>353</v>
      </c>
      <c r="G122" s="187">
        <v>113971000</v>
      </c>
      <c r="H122" s="176" t="s">
        <v>354</v>
      </c>
      <c r="I122" s="192">
        <v>0</v>
      </c>
      <c r="J122" s="189" t="s">
        <v>355</v>
      </c>
      <c r="K122" s="190" t="s">
        <v>60</v>
      </c>
      <c r="L122" s="176" t="s">
        <v>356</v>
      </c>
      <c r="M122" s="186">
        <f>J127</f>
        <v>-33804000</v>
      </c>
      <c r="N122" s="176" t="s">
        <v>357</v>
      </c>
      <c r="O122" s="232">
        <v>-0.29659999999999997</v>
      </c>
    </row>
    <row r="123" spans="1:18" s="1" customFormat="1">
      <c r="B123" s="170" t="s">
        <v>358</v>
      </c>
      <c r="C123" s="170" t="s">
        <v>359</v>
      </c>
      <c r="D123" s="170" t="s">
        <v>360</v>
      </c>
      <c r="E123" s="184" t="s">
        <v>361</v>
      </c>
      <c r="F123" s="184" t="s">
        <v>362</v>
      </c>
      <c r="G123" s="170" t="s">
        <v>363</v>
      </c>
      <c r="H123" s="178" t="s">
        <v>364</v>
      </c>
      <c r="I123" s="100" t="s">
        <v>365</v>
      </c>
      <c r="J123" s="100" t="s">
        <v>366</v>
      </c>
      <c r="K123" s="100" t="s">
        <v>367</v>
      </c>
      <c r="L123" s="379" t="s">
        <v>368</v>
      </c>
      <c r="M123" s="350"/>
      <c r="N123" s="100" t="s">
        <v>369</v>
      </c>
      <c r="O123" s="100" t="s">
        <v>370</v>
      </c>
      <c r="P123" s="75"/>
      <c r="Q123" s="75"/>
      <c r="R123" s="75"/>
    </row>
    <row r="124" spans="1:18" s="1" customFormat="1">
      <c r="C124" s="254" t="s">
        <v>371</v>
      </c>
      <c r="D124" s="96" t="s">
        <v>372</v>
      </c>
      <c r="E124" s="96">
        <v>262</v>
      </c>
      <c r="F124" s="96">
        <v>279427</v>
      </c>
      <c r="G124" s="231">
        <v>73210000</v>
      </c>
      <c r="H124" s="96">
        <v>171500</v>
      </c>
      <c r="I124" s="96">
        <f>E124*H124</f>
        <v>44933000</v>
      </c>
      <c r="J124" s="183">
        <f>I124-G124</f>
        <v>-28277000</v>
      </c>
      <c r="K124" s="182">
        <f>((I124/G124)-1)*100</f>
        <v>-38.624504849064337</v>
      </c>
      <c r="L124" s="378"/>
      <c r="M124" s="350"/>
      <c r="N124" s="96"/>
      <c r="O124" s="96"/>
      <c r="P124" s="75"/>
      <c r="Q124" s="75"/>
      <c r="R124" s="75"/>
    </row>
    <row r="125" spans="1:18" s="1" customFormat="1">
      <c r="C125" s="254" t="s">
        <v>373</v>
      </c>
      <c r="D125" s="96" t="s">
        <v>374</v>
      </c>
      <c r="E125" s="96">
        <v>88</v>
      </c>
      <c r="F125" s="96">
        <v>229500</v>
      </c>
      <c r="G125" s="96">
        <f>E125*F125</f>
        <v>20196000</v>
      </c>
      <c r="H125" s="96">
        <v>180500</v>
      </c>
      <c r="I125" s="96">
        <f>E125*H125</f>
        <v>15884000</v>
      </c>
      <c r="J125" s="183">
        <f>I125-G125</f>
        <v>-4312000</v>
      </c>
      <c r="K125" s="182">
        <f>((I125/G125)-1)*100</f>
        <v>-21.350762527233115</v>
      </c>
      <c r="L125" s="378"/>
      <c r="M125" s="350"/>
      <c r="N125" s="96"/>
      <c r="O125" s="96"/>
      <c r="P125" s="75"/>
      <c r="Q125" s="75"/>
      <c r="R125" s="75"/>
    </row>
    <row r="126" spans="1:18">
      <c r="C126" s="254" t="s">
        <v>375</v>
      </c>
      <c r="D126" s="96" t="s">
        <v>376</v>
      </c>
      <c r="E126" s="96">
        <v>90</v>
      </c>
      <c r="F126" s="96">
        <v>228500</v>
      </c>
      <c r="G126" s="96">
        <f>E126*F126</f>
        <v>20565000</v>
      </c>
      <c r="H126" s="96">
        <v>215000</v>
      </c>
      <c r="I126" s="96">
        <f>E126*H126</f>
        <v>19350000</v>
      </c>
      <c r="J126" s="229">
        <f>I126-G126</f>
        <v>-1215000</v>
      </c>
      <c r="K126" s="230">
        <f>((I126/G126)-1)*100</f>
        <v>-5.908096280087527</v>
      </c>
      <c r="L126" s="378"/>
      <c r="M126" s="350"/>
      <c r="N126" s="96"/>
      <c r="O126" s="96"/>
    </row>
    <row r="127" spans="1:18" ht="12.75" customHeight="1">
      <c r="C127" s="377" t="s">
        <v>377</v>
      </c>
      <c r="D127" s="350"/>
      <c r="E127" s="175">
        <f t="shared" ref="E127:J127" si="15">SUM(E124:E126)</f>
        <v>440</v>
      </c>
      <c r="F127" s="175">
        <f t="shared" si="15"/>
        <v>737427</v>
      </c>
      <c r="G127" s="175">
        <f t="shared" si="15"/>
        <v>113971000</v>
      </c>
      <c r="H127" s="175">
        <f t="shared" si="15"/>
        <v>567000</v>
      </c>
      <c r="I127" s="191">
        <f t="shared" si="15"/>
        <v>80167000</v>
      </c>
      <c r="J127" s="225">
        <f t="shared" si="15"/>
        <v>-33804000</v>
      </c>
      <c r="K127" s="175" t="s">
        <v>60</v>
      </c>
      <c r="L127" s="377"/>
      <c r="M127" s="350"/>
      <c r="N127" s="175" t="s">
        <v>60</v>
      </c>
      <c r="O127" s="175" t="s">
        <v>60</v>
      </c>
    </row>
    <row r="129" spans="1:18" ht="12.75" customHeight="1">
      <c r="A129" s="179" t="s">
        <v>155</v>
      </c>
      <c r="B129" s="160" t="s">
        <v>385</v>
      </c>
      <c r="C129" s="375" t="s">
        <v>352</v>
      </c>
      <c r="D129" s="350"/>
      <c r="E129" s="187">
        <v>76031500</v>
      </c>
      <c r="F129" s="176" t="s">
        <v>353</v>
      </c>
      <c r="G129" s="187">
        <v>113971000</v>
      </c>
      <c r="H129" s="176" t="s">
        <v>354</v>
      </c>
      <c r="I129" s="192">
        <v>0</v>
      </c>
      <c r="J129" s="189" t="s">
        <v>355</v>
      </c>
      <c r="K129" s="190" t="s">
        <v>60</v>
      </c>
      <c r="L129" s="176" t="s">
        <v>356</v>
      </c>
      <c r="M129" s="186">
        <f>J134</f>
        <v>-38737000</v>
      </c>
      <c r="N129" s="176" t="s">
        <v>357</v>
      </c>
      <c r="O129" s="232">
        <v>-0.33989999999999998</v>
      </c>
    </row>
    <row r="130" spans="1:18" s="1" customFormat="1">
      <c r="B130" s="170" t="s">
        <v>358</v>
      </c>
      <c r="C130" s="170" t="s">
        <v>359</v>
      </c>
      <c r="D130" s="170" t="s">
        <v>360</v>
      </c>
      <c r="E130" s="184" t="s">
        <v>361</v>
      </c>
      <c r="F130" s="184" t="s">
        <v>362</v>
      </c>
      <c r="G130" s="170" t="s">
        <v>363</v>
      </c>
      <c r="H130" s="178" t="s">
        <v>364</v>
      </c>
      <c r="I130" s="100" t="s">
        <v>365</v>
      </c>
      <c r="J130" s="100" t="s">
        <v>366</v>
      </c>
      <c r="K130" s="100" t="s">
        <v>367</v>
      </c>
      <c r="L130" s="379" t="s">
        <v>368</v>
      </c>
      <c r="M130" s="350"/>
      <c r="N130" s="100" t="s">
        <v>369</v>
      </c>
      <c r="O130" s="100" t="s">
        <v>370</v>
      </c>
      <c r="P130" s="75"/>
      <c r="Q130" s="75"/>
      <c r="R130" s="75"/>
    </row>
    <row r="131" spans="1:18" s="1" customFormat="1">
      <c r="C131" s="254" t="s">
        <v>371</v>
      </c>
      <c r="D131" s="96" t="s">
        <v>372</v>
      </c>
      <c r="E131" s="96">
        <v>262</v>
      </c>
      <c r="F131" s="96">
        <v>279427</v>
      </c>
      <c r="G131" s="231">
        <v>73210000</v>
      </c>
      <c r="H131" s="96">
        <v>159500</v>
      </c>
      <c r="I131" s="96">
        <f>E131*H131</f>
        <v>41789000</v>
      </c>
      <c r="J131" s="183">
        <f>I131-G131</f>
        <v>-31421000</v>
      </c>
      <c r="K131" s="182">
        <f>((I131/G131)-1)*100</f>
        <v>-42.919000136593368</v>
      </c>
      <c r="L131" s="378"/>
      <c r="M131" s="350"/>
      <c r="N131" s="96"/>
      <c r="O131" s="96"/>
      <c r="P131" s="75"/>
      <c r="Q131" s="75"/>
      <c r="R131" s="75"/>
    </row>
    <row r="132" spans="1:18" s="1" customFormat="1">
      <c r="C132" s="254" t="s">
        <v>373</v>
      </c>
      <c r="D132" s="96" t="s">
        <v>374</v>
      </c>
      <c r="E132" s="96">
        <v>88</v>
      </c>
      <c r="F132" s="96">
        <v>229500</v>
      </c>
      <c r="G132" s="96">
        <f>E132*F132</f>
        <v>20196000</v>
      </c>
      <c r="H132" s="96">
        <v>175000</v>
      </c>
      <c r="I132" s="96">
        <f>E132*H132</f>
        <v>15400000</v>
      </c>
      <c r="J132" s="183">
        <f>I132-G132</f>
        <v>-4796000</v>
      </c>
      <c r="K132" s="182">
        <f>((I132/G132)-1)*100</f>
        <v>-23.747276688453155</v>
      </c>
      <c r="L132" s="378"/>
      <c r="M132" s="350"/>
      <c r="N132" s="96"/>
      <c r="O132" s="96"/>
      <c r="P132" s="75"/>
      <c r="Q132" s="75"/>
      <c r="R132" s="75"/>
    </row>
    <row r="133" spans="1:18">
      <c r="C133" s="254" t="s">
        <v>375</v>
      </c>
      <c r="D133" s="96" t="s">
        <v>376</v>
      </c>
      <c r="E133" s="96">
        <v>90</v>
      </c>
      <c r="F133" s="96">
        <v>228500</v>
      </c>
      <c r="G133" s="96">
        <f>E133*F133</f>
        <v>20565000</v>
      </c>
      <c r="H133" s="96">
        <v>200500</v>
      </c>
      <c r="I133" s="96">
        <f>E133*H133</f>
        <v>18045000</v>
      </c>
      <c r="J133" s="229">
        <f>I133-G133</f>
        <v>-2520000</v>
      </c>
      <c r="K133" s="230">
        <f>((I133/G133)-1)*100</f>
        <v>-12.253829321663023</v>
      </c>
      <c r="L133" s="378"/>
      <c r="M133" s="350"/>
      <c r="N133" s="96"/>
      <c r="O133" s="96"/>
    </row>
    <row r="134" spans="1:18" ht="12.75" customHeight="1">
      <c r="C134" s="377" t="s">
        <v>377</v>
      </c>
      <c r="D134" s="350"/>
      <c r="E134" s="175">
        <f t="shared" ref="E134:J134" si="16">SUM(E131:E133)</f>
        <v>440</v>
      </c>
      <c r="F134" s="175">
        <f t="shared" si="16"/>
        <v>737427</v>
      </c>
      <c r="G134" s="175">
        <f t="shared" si="16"/>
        <v>113971000</v>
      </c>
      <c r="H134" s="175">
        <f t="shared" si="16"/>
        <v>535000</v>
      </c>
      <c r="I134" s="191">
        <f t="shared" si="16"/>
        <v>75234000</v>
      </c>
      <c r="J134" s="225">
        <f t="shared" si="16"/>
        <v>-38737000</v>
      </c>
      <c r="K134" s="175" t="s">
        <v>60</v>
      </c>
      <c r="L134" s="377"/>
      <c r="M134" s="350"/>
      <c r="N134" s="175" t="s">
        <v>60</v>
      </c>
      <c r="O134" s="175" t="s">
        <v>60</v>
      </c>
    </row>
    <row r="136" spans="1:18" ht="12.75" customHeight="1">
      <c r="A136" s="179" t="s">
        <v>155</v>
      </c>
      <c r="B136" s="160" t="s">
        <v>386</v>
      </c>
      <c r="C136" s="375" t="s">
        <v>352</v>
      </c>
      <c r="D136" s="350"/>
      <c r="E136" s="187">
        <f>G136+M136</f>
        <v>75678000</v>
      </c>
      <c r="F136" s="176" t="s">
        <v>353</v>
      </c>
      <c r="G136" s="187">
        <v>113971000</v>
      </c>
      <c r="H136" s="176" t="s">
        <v>354</v>
      </c>
      <c r="I136" s="192">
        <v>0</v>
      </c>
      <c r="J136" s="189" t="s">
        <v>355</v>
      </c>
      <c r="K136" s="190" t="s">
        <v>60</v>
      </c>
      <c r="L136" s="176" t="s">
        <v>356</v>
      </c>
      <c r="M136" s="186">
        <f>J141</f>
        <v>-38293000</v>
      </c>
      <c r="N136" s="176" t="s">
        <v>357</v>
      </c>
      <c r="O136" s="232">
        <v>-0.33600000000000002</v>
      </c>
    </row>
    <row r="137" spans="1:18" s="1" customFormat="1">
      <c r="B137" s="170" t="s">
        <v>358</v>
      </c>
      <c r="C137" s="170" t="s">
        <v>359</v>
      </c>
      <c r="D137" s="170" t="s">
        <v>360</v>
      </c>
      <c r="E137" s="184" t="s">
        <v>361</v>
      </c>
      <c r="F137" s="184" t="s">
        <v>362</v>
      </c>
      <c r="G137" s="170" t="s">
        <v>363</v>
      </c>
      <c r="H137" s="178" t="s">
        <v>364</v>
      </c>
      <c r="I137" s="100" t="s">
        <v>365</v>
      </c>
      <c r="J137" s="100" t="s">
        <v>366</v>
      </c>
      <c r="K137" s="100" t="s">
        <v>367</v>
      </c>
      <c r="L137" s="379" t="s">
        <v>368</v>
      </c>
      <c r="M137" s="350"/>
      <c r="N137" s="100" t="s">
        <v>369</v>
      </c>
      <c r="O137" s="100" t="s">
        <v>370</v>
      </c>
      <c r="P137" s="75"/>
      <c r="Q137" s="75"/>
      <c r="R137" s="75"/>
    </row>
    <row r="138" spans="1:18" s="1" customFormat="1">
      <c r="C138" s="254" t="s">
        <v>371</v>
      </c>
      <c r="D138" s="96" t="s">
        <v>372</v>
      </c>
      <c r="E138" s="96">
        <v>262</v>
      </c>
      <c r="F138" s="96">
        <v>279427</v>
      </c>
      <c r="G138" s="231">
        <v>73210000</v>
      </c>
      <c r="H138" s="96">
        <v>151000</v>
      </c>
      <c r="I138" s="96">
        <f>E138*H138</f>
        <v>39562000</v>
      </c>
      <c r="J138" s="183">
        <f>I138-G138</f>
        <v>-33648000</v>
      </c>
      <c r="K138" s="182">
        <f>((I138/G138)-1)*100</f>
        <v>-45.960934298593095</v>
      </c>
      <c r="L138" s="378"/>
      <c r="M138" s="350"/>
      <c r="N138" s="96"/>
      <c r="O138" s="96"/>
      <c r="P138" s="75"/>
      <c r="Q138" s="75"/>
      <c r="R138" s="75"/>
    </row>
    <row r="139" spans="1:18" s="1" customFormat="1">
      <c r="C139" s="254" t="s">
        <v>373</v>
      </c>
      <c r="D139" s="96" t="s">
        <v>374</v>
      </c>
      <c r="E139" s="96">
        <v>88</v>
      </c>
      <c r="F139" s="96">
        <v>229500</v>
      </c>
      <c r="G139" s="96">
        <f>E139*F139</f>
        <v>20196000</v>
      </c>
      <c r="H139" s="96">
        <v>189500</v>
      </c>
      <c r="I139" s="96">
        <f>E139*H139</f>
        <v>16676000</v>
      </c>
      <c r="J139" s="183">
        <f>I139-G139</f>
        <v>-3520000</v>
      </c>
      <c r="K139" s="182">
        <f>((I139/G139)-1)*100</f>
        <v>-17.429193899782135</v>
      </c>
      <c r="L139" s="378"/>
      <c r="M139" s="350"/>
      <c r="N139" s="96"/>
      <c r="O139" s="96"/>
      <c r="P139" s="75"/>
      <c r="Q139" s="75"/>
      <c r="R139" s="75"/>
    </row>
    <row r="140" spans="1:18">
      <c r="C140" s="254" t="s">
        <v>375</v>
      </c>
      <c r="D140" s="96" t="s">
        <v>376</v>
      </c>
      <c r="E140" s="96">
        <v>90</v>
      </c>
      <c r="F140" s="96">
        <v>228500</v>
      </c>
      <c r="G140" s="96">
        <f>E140*F140</f>
        <v>20565000</v>
      </c>
      <c r="H140" s="96">
        <v>216000</v>
      </c>
      <c r="I140" s="96">
        <f>E140*H140</f>
        <v>19440000</v>
      </c>
      <c r="J140" s="229">
        <f>I140-G140</f>
        <v>-1125000</v>
      </c>
      <c r="K140" s="230">
        <f>((I140/G140)-1)*100</f>
        <v>-5.4704595185995579</v>
      </c>
      <c r="L140" s="378"/>
      <c r="M140" s="350"/>
      <c r="N140" s="96"/>
      <c r="O140" s="96"/>
    </row>
    <row r="141" spans="1:18" ht="12.75" customHeight="1">
      <c r="C141" s="377" t="s">
        <v>377</v>
      </c>
      <c r="D141" s="350"/>
      <c r="E141" s="175">
        <f t="shared" ref="E141:J141" si="17">SUM(E138:E140)</f>
        <v>440</v>
      </c>
      <c r="F141" s="175">
        <f t="shared" si="17"/>
        <v>737427</v>
      </c>
      <c r="G141" s="175">
        <f t="shared" si="17"/>
        <v>113971000</v>
      </c>
      <c r="H141" s="175">
        <f t="shared" si="17"/>
        <v>556500</v>
      </c>
      <c r="I141" s="191">
        <f t="shared" si="17"/>
        <v>75678000</v>
      </c>
      <c r="J141" s="225">
        <f t="shared" si="17"/>
        <v>-38293000</v>
      </c>
      <c r="K141" s="175" t="s">
        <v>60</v>
      </c>
      <c r="L141" s="377"/>
      <c r="M141" s="350"/>
      <c r="N141" s="175" t="s">
        <v>60</v>
      </c>
      <c r="O141" s="175" t="s">
        <v>60</v>
      </c>
    </row>
    <row r="143" spans="1:18" ht="13.5" customHeight="1">
      <c r="A143" s="179" t="s">
        <v>155</v>
      </c>
      <c r="B143" s="160" t="s">
        <v>83</v>
      </c>
      <c r="C143" s="375" t="s">
        <v>352</v>
      </c>
      <c r="D143" s="350"/>
      <c r="E143" s="187">
        <v>92723000</v>
      </c>
      <c r="F143" s="176" t="s">
        <v>353</v>
      </c>
      <c r="G143" s="187">
        <v>113971000</v>
      </c>
      <c r="H143" s="176" t="s">
        <v>354</v>
      </c>
      <c r="I143" s="192">
        <v>0</v>
      </c>
      <c r="J143" s="189" t="s">
        <v>355</v>
      </c>
      <c r="K143" s="190" t="s">
        <v>60</v>
      </c>
      <c r="L143" s="176" t="s">
        <v>356</v>
      </c>
      <c r="M143" s="186">
        <f>J148</f>
        <v>-22238000</v>
      </c>
      <c r="N143" s="176" t="s">
        <v>357</v>
      </c>
      <c r="O143" s="232">
        <v>-0.1951</v>
      </c>
    </row>
    <row r="144" spans="1:18" s="1" customFormat="1">
      <c r="B144" s="170" t="s">
        <v>358</v>
      </c>
      <c r="C144" s="170" t="s">
        <v>359</v>
      </c>
      <c r="D144" s="170" t="s">
        <v>360</v>
      </c>
      <c r="E144" s="184" t="s">
        <v>361</v>
      </c>
      <c r="F144" s="184" t="s">
        <v>362</v>
      </c>
      <c r="G144" s="170" t="s">
        <v>363</v>
      </c>
      <c r="H144" s="178" t="s">
        <v>364</v>
      </c>
      <c r="I144" s="100" t="s">
        <v>365</v>
      </c>
      <c r="J144" s="100" t="s">
        <v>366</v>
      </c>
      <c r="K144" s="100" t="s">
        <v>367</v>
      </c>
      <c r="L144" s="379" t="s">
        <v>368</v>
      </c>
      <c r="M144" s="350"/>
      <c r="N144" s="100" t="s">
        <v>369</v>
      </c>
      <c r="O144" s="100" t="s">
        <v>370</v>
      </c>
      <c r="P144" s="75"/>
      <c r="Q144" s="75"/>
      <c r="R144" s="75"/>
    </row>
    <row r="145" spans="1:18" s="1" customFormat="1">
      <c r="C145" s="254" t="s">
        <v>371</v>
      </c>
      <c r="D145" s="96" t="s">
        <v>372</v>
      </c>
      <c r="E145" s="96">
        <v>262</v>
      </c>
      <c r="F145" s="96">
        <v>279427</v>
      </c>
      <c r="G145" s="231">
        <v>73210000</v>
      </c>
      <c r="H145" s="96">
        <v>198000</v>
      </c>
      <c r="I145" s="96">
        <f>E145*H145</f>
        <v>51876000</v>
      </c>
      <c r="J145" s="183">
        <f>I145-G145</f>
        <v>-21334000</v>
      </c>
      <c r="K145" s="182">
        <f>((I145/G145)-1)*100</f>
        <v>-29.14082775577107</v>
      </c>
      <c r="L145" s="378"/>
      <c r="M145" s="350"/>
      <c r="N145" s="96"/>
      <c r="O145" s="96"/>
      <c r="P145" s="75"/>
      <c r="Q145" s="75"/>
      <c r="R145" s="75"/>
    </row>
    <row r="146" spans="1:18" s="1" customFormat="1">
      <c r="C146" s="254" t="s">
        <v>373</v>
      </c>
      <c r="D146" s="96" t="s">
        <v>374</v>
      </c>
      <c r="E146" s="96">
        <v>88</v>
      </c>
      <c r="F146" s="96">
        <v>229500</v>
      </c>
      <c r="G146" s="96">
        <f>E146*F146</f>
        <v>20196000</v>
      </c>
      <c r="H146" s="96">
        <v>209000</v>
      </c>
      <c r="I146" s="96">
        <f>E146*H146</f>
        <v>18392000</v>
      </c>
      <c r="J146" s="183">
        <f>I146-G146</f>
        <v>-1804000</v>
      </c>
      <c r="K146" s="182">
        <f>((I146/G146)-1)*100</f>
        <v>-8.9324618736383421</v>
      </c>
      <c r="L146" s="378"/>
      <c r="M146" s="350"/>
      <c r="N146" s="96"/>
      <c r="O146" s="96"/>
      <c r="P146" s="75"/>
      <c r="Q146" s="75"/>
      <c r="R146" s="75"/>
    </row>
    <row r="147" spans="1:18">
      <c r="C147" s="254" t="s">
        <v>375</v>
      </c>
      <c r="D147" s="96" t="s">
        <v>376</v>
      </c>
      <c r="E147" s="96">
        <v>90</v>
      </c>
      <c r="F147" s="96">
        <v>228500</v>
      </c>
      <c r="G147" s="96">
        <f>E147*F147</f>
        <v>20565000</v>
      </c>
      <c r="H147" s="96">
        <v>238500</v>
      </c>
      <c r="I147" s="96">
        <f>E147*H147</f>
        <v>21465000</v>
      </c>
      <c r="J147" s="229">
        <f>I147-G147</f>
        <v>900000</v>
      </c>
      <c r="K147" s="181">
        <f>((I147/G147)-1)*100</f>
        <v>4.3763676148796504</v>
      </c>
      <c r="L147" s="378"/>
      <c r="M147" s="350"/>
      <c r="N147" s="96"/>
      <c r="O147" s="96"/>
    </row>
    <row r="148" spans="1:18">
      <c r="C148" s="377" t="s">
        <v>377</v>
      </c>
      <c r="D148" s="350"/>
      <c r="E148" s="175">
        <f t="shared" ref="E148:J148" si="18">SUM(E145:E147)</f>
        <v>440</v>
      </c>
      <c r="F148" s="175">
        <f t="shared" si="18"/>
        <v>737427</v>
      </c>
      <c r="G148" s="175">
        <f t="shared" si="18"/>
        <v>113971000</v>
      </c>
      <c r="H148" s="175">
        <f t="shared" si="18"/>
        <v>645500</v>
      </c>
      <c r="I148" s="191">
        <f t="shared" si="18"/>
        <v>91733000</v>
      </c>
      <c r="J148" s="225">
        <f t="shared" si="18"/>
        <v>-22238000</v>
      </c>
      <c r="K148" s="175" t="s">
        <v>60</v>
      </c>
      <c r="L148" s="377"/>
      <c r="M148" s="350"/>
      <c r="N148" s="175" t="s">
        <v>60</v>
      </c>
      <c r="O148" s="175" t="s">
        <v>60</v>
      </c>
    </row>
    <row r="150" spans="1:18" ht="13.5" customHeight="1">
      <c r="A150" s="179" t="s">
        <v>155</v>
      </c>
      <c r="B150" s="160" t="s">
        <v>196</v>
      </c>
      <c r="C150" s="375" t="s">
        <v>352</v>
      </c>
      <c r="D150" s="350"/>
      <c r="E150" s="187">
        <f>I155+I150</f>
        <v>88943000</v>
      </c>
      <c r="F150" s="176" t="s">
        <v>387</v>
      </c>
      <c r="G150" s="187">
        <f>I155</f>
        <v>88943000</v>
      </c>
      <c r="H150" s="176" t="s">
        <v>354</v>
      </c>
      <c r="I150" s="192">
        <v>0</v>
      </c>
      <c r="J150" s="189" t="s">
        <v>355</v>
      </c>
      <c r="K150" s="190">
        <v>-1356000</v>
      </c>
      <c r="L150" s="176" t="s">
        <v>356</v>
      </c>
      <c r="M150" s="186">
        <f>J155</f>
        <v>-25028000</v>
      </c>
      <c r="N150" s="176" t="s">
        <v>357</v>
      </c>
      <c r="O150" s="232">
        <v>-0.21959999999999999</v>
      </c>
    </row>
    <row r="151" spans="1:18" s="1" customFormat="1">
      <c r="B151" s="170" t="s">
        <v>358</v>
      </c>
      <c r="C151" s="170" t="s">
        <v>359</v>
      </c>
      <c r="D151" s="170" t="s">
        <v>360</v>
      </c>
      <c r="E151" s="184" t="s">
        <v>361</v>
      </c>
      <c r="F151" s="184" t="s">
        <v>362</v>
      </c>
      <c r="G151" s="170" t="s">
        <v>363</v>
      </c>
      <c r="H151" s="178" t="s">
        <v>364</v>
      </c>
      <c r="I151" s="100" t="s">
        <v>365</v>
      </c>
      <c r="J151" s="100" t="s">
        <v>366</v>
      </c>
      <c r="K151" s="100" t="s">
        <v>367</v>
      </c>
      <c r="L151" s="379" t="s">
        <v>368</v>
      </c>
      <c r="M151" s="350"/>
      <c r="N151" s="100" t="s">
        <v>369</v>
      </c>
      <c r="O151" s="100" t="s">
        <v>370</v>
      </c>
      <c r="P151" s="75"/>
      <c r="Q151" s="75"/>
      <c r="R151" s="75"/>
    </row>
    <row r="152" spans="1:18" s="1" customFormat="1">
      <c r="C152" s="254" t="s">
        <v>371</v>
      </c>
      <c r="D152" s="96" t="s">
        <v>372</v>
      </c>
      <c r="E152" s="96">
        <v>262</v>
      </c>
      <c r="F152" s="96">
        <v>279427</v>
      </c>
      <c r="G152" s="231">
        <v>73210000</v>
      </c>
      <c r="H152" s="96">
        <v>207000</v>
      </c>
      <c r="I152" s="96">
        <f>E152*H152</f>
        <v>54234000</v>
      </c>
      <c r="J152" s="183">
        <f>I152-G152</f>
        <v>-18976000</v>
      </c>
      <c r="K152" s="182">
        <f>((I152/G152)-1)*100</f>
        <v>-25.919956290124301</v>
      </c>
      <c r="L152" s="378"/>
      <c r="M152" s="350"/>
      <c r="N152" s="96"/>
      <c r="O152" s="96"/>
      <c r="P152" s="75"/>
      <c r="Q152" s="75"/>
      <c r="R152" s="75"/>
    </row>
    <row r="153" spans="1:18" s="1" customFormat="1">
      <c r="C153" s="254" t="s">
        <v>373</v>
      </c>
      <c r="D153" s="96" t="s">
        <v>374</v>
      </c>
      <c r="E153" s="96">
        <v>88</v>
      </c>
      <c r="F153" s="96">
        <v>229500</v>
      </c>
      <c r="G153" s="96">
        <f>E153*F153</f>
        <v>20196000</v>
      </c>
      <c r="H153" s="96">
        <v>195500</v>
      </c>
      <c r="I153" s="96">
        <f>E153*H153</f>
        <v>17204000</v>
      </c>
      <c r="J153" s="183">
        <f>I153-G153</f>
        <v>-2992000</v>
      </c>
      <c r="K153" s="182">
        <f>((I153/G153)-1)*100</f>
        <v>-14.814814814814813</v>
      </c>
      <c r="L153" s="378"/>
      <c r="M153" s="350"/>
      <c r="N153" s="96"/>
      <c r="O153" s="96"/>
      <c r="P153" s="75"/>
      <c r="Q153" s="75"/>
      <c r="R153" s="75"/>
    </row>
    <row r="154" spans="1:18">
      <c r="C154" s="254" t="s">
        <v>375</v>
      </c>
      <c r="D154" s="96" t="s">
        <v>376</v>
      </c>
      <c r="E154" s="96">
        <v>90</v>
      </c>
      <c r="F154" s="96">
        <v>228500</v>
      </c>
      <c r="G154" s="96">
        <f>E154*F154</f>
        <v>20565000</v>
      </c>
      <c r="H154" s="96">
        <v>194500</v>
      </c>
      <c r="I154" s="96">
        <f>E154*H154</f>
        <v>17505000</v>
      </c>
      <c r="J154" s="229">
        <f>I154-G154</f>
        <v>-3060000</v>
      </c>
      <c r="K154" s="230">
        <f>((I154/G154)-1)*100</f>
        <v>-14.879649890590807</v>
      </c>
      <c r="L154" s="378"/>
      <c r="M154" s="350"/>
      <c r="N154" s="96"/>
      <c r="O154" s="96"/>
    </row>
    <row r="155" spans="1:18">
      <c r="C155" s="377" t="s">
        <v>377</v>
      </c>
      <c r="D155" s="350"/>
      <c r="E155" s="175">
        <f t="shared" ref="E155:J155" si="19">SUM(E152:E154)</f>
        <v>440</v>
      </c>
      <c r="F155" s="175">
        <f t="shared" si="19"/>
        <v>737427</v>
      </c>
      <c r="G155" s="175">
        <f t="shared" si="19"/>
        <v>113971000</v>
      </c>
      <c r="H155" s="175">
        <f t="shared" si="19"/>
        <v>597000</v>
      </c>
      <c r="I155" s="191">
        <f t="shared" si="19"/>
        <v>88943000</v>
      </c>
      <c r="J155" s="225">
        <f t="shared" si="19"/>
        <v>-25028000</v>
      </c>
      <c r="K155" s="175" t="s">
        <v>60</v>
      </c>
      <c r="L155" s="377"/>
      <c r="M155" s="350"/>
      <c r="N155" s="175" t="s">
        <v>60</v>
      </c>
      <c r="O155" s="175" t="s">
        <v>60</v>
      </c>
    </row>
    <row r="157" spans="1:18" ht="13.5" customHeight="1">
      <c r="A157" s="179" t="s">
        <v>155</v>
      </c>
      <c r="B157" s="160" t="s">
        <v>194</v>
      </c>
      <c r="C157" s="375" t="s">
        <v>352</v>
      </c>
      <c r="D157" s="350"/>
      <c r="E157" s="187">
        <f>I162+I157</f>
        <v>93700000</v>
      </c>
      <c r="F157" s="176" t="s">
        <v>387</v>
      </c>
      <c r="G157" s="187">
        <f>I162</f>
        <v>93700000</v>
      </c>
      <c r="H157" s="176" t="s">
        <v>354</v>
      </c>
      <c r="I157" s="192">
        <v>0</v>
      </c>
      <c r="J157" s="189" t="s">
        <v>355</v>
      </c>
      <c r="K157" s="190">
        <v>-1356000</v>
      </c>
      <c r="L157" s="176" t="s">
        <v>356</v>
      </c>
      <c r="M157" s="186">
        <f>J162</f>
        <v>-20270874</v>
      </c>
    </row>
    <row r="158" spans="1:18" s="1" customFormat="1">
      <c r="B158" s="170" t="s">
        <v>358</v>
      </c>
      <c r="C158" s="170" t="s">
        <v>359</v>
      </c>
      <c r="D158" s="170" t="s">
        <v>360</v>
      </c>
      <c r="E158" s="184" t="s">
        <v>361</v>
      </c>
      <c r="F158" s="184" t="s">
        <v>362</v>
      </c>
      <c r="G158" s="170" t="s">
        <v>363</v>
      </c>
      <c r="H158" s="178" t="s">
        <v>364</v>
      </c>
      <c r="I158" s="100" t="s">
        <v>365</v>
      </c>
      <c r="J158" s="100" t="s">
        <v>366</v>
      </c>
      <c r="K158" s="100" t="s">
        <v>367</v>
      </c>
      <c r="L158" s="379" t="s">
        <v>368</v>
      </c>
      <c r="M158" s="350"/>
      <c r="N158" s="100" t="s">
        <v>369</v>
      </c>
      <c r="O158" s="100" t="s">
        <v>370</v>
      </c>
      <c r="P158" s="75"/>
      <c r="Q158" s="75"/>
      <c r="R158" s="75"/>
    </row>
    <row r="159" spans="1:18" s="1" customFormat="1">
      <c r="C159" s="254" t="s">
        <v>371</v>
      </c>
      <c r="D159" s="96" t="s">
        <v>372</v>
      </c>
      <c r="E159" s="96">
        <v>262</v>
      </c>
      <c r="F159" s="96">
        <v>279427</v>
      </c>
      <c r="G159" s="96">
        <f>E159*F159</f>
        <v>73209874</v>
      </c>
      <c r="H159" s="96">
        <v>205500</v>
      </c>
      <c r="I159" s="96">
        <f>E159*H159</f>
        <v>53841000</v>
      </c>
      <c r="J159" s="183">
        <f>I159-G159</f>
        <v>-19368874</v>
      </c>
      <c r="K159" s="182">
        <f>((I159/G159)-1)*100</f>
        <v>-26.456641627330214</v>
      </c>
      <c r="L159" s="378"/>
      <c r="M159" s="350"/>
      <c r="N159" s="96"/>
      <c r="O159" s="96"/>
      <c r="P159" s="75"/>
      <c r="Q159" s="75"/>
      <c r="R159" s="75"/>
    </row>
    <row r="160" spans="1:18" s="1" customFormat="1">
      <c r="C160" s="254" t="s">
        <v>373</v>
      </c>
      <c r="D160" s="96" t="s">
        <v>374</v>
      </c>
      <c r="E160" s="96">
        <v>88</v>
      </c>
      <c r="F160" s="96">
        <v>229500</v>
      </c>
      <c r="G160" s="96">
        <f>E160*F160</f>
        <v>20196000</v>
      </c>
      <c r="H160" s="96">
        <v>208000</v>
      </c>
      <c r="I160" s="96">
        <f>E160*H160</f>
        <v>18304000</v>
      </c>
      <c r="J160" s="183">
        <f>I160-G160</f>
        <v>-1892000</v>
      </c>
      <c r="K160" s="182">
        <f>((I160/G160)-1)*100</f>
        <v>-9.3681917211329022</v>
      </c>
      <c r="L160" s="378"/>
      <c r="M160" s="350"/>
      <c r="N160" s="96"/>
      <c r="O160" s="96"/>
      <c r="P160" s="75"/>
      <c r="Q160" s="75"/>
      <c r="R160" s="75"/>
    </row>
    <row r="161" spans="1:18">
      <c r="C161" s="254" t="s">
        <v>375</v>
      </c>
      <c r="D161" s="96" t="s">
        <v>376</v>
      </c>
      <c r="E161" s="96">
        <v>90</v>
      </c>
      <c r="F161" s="96">
        <v>228500</v>
      </c>
      <c r="G161" s="96">
        <f>E161*F161</f>
        <v>20565000</v>
      </c>
      <c r="H161" s="96">
        <v>239500</v>
      </c>
      <c r="I161" s="96">
        <f>E161*H161</f>
        <v>21555000</v>
      </c>
      <c r="J161" s="180">
        <f>I161-G161</f>
        <v>990000</v>
      </c>
      <c r="K161" s="181">
        <f>((I161/G161)-1)*100</f>
        <v>4.8140043763676088</v>
      </c>
      <c r="L161" s="378"/>
      <c r="M161" s="350"/>
      <c r="N161" s="96"/>
      <c r="O161" s="96"/>
    </row>
    <row r="162" spans="1:18">
      <c r="C162" s="377" t="s">
        <v>377</v>
      </c>
      <c r="D162" s="350"/>
      <c r="E162" s="175">
        <f t="shared" ref="E162:J162" si="20">SUM(E159:E161)</f>
        <v>440</v>
      </c>
      <c r="F162" s="175">
        <f t="shared" si="20"/>
        <v>737427</v>
      </c>
      <c r="G162" s="175">
        <f t="shared" si="20"/>
        <v>113970874</v>
      </c>
      <c r="H162" s="175">
        <f t="shared" si="20"/>
        <v>653000</v>
      </c>
      <c r="I162" s="191">
        <f t="shared" si="20"/>
        <v>93700000</v>
      </c>
      <c r="J162" s="225">
        <f t="shared" si="20"/>
        <v>-20270874</v>
      </c>
      <c r="K162" s="175" t="s">
        <v>60</v>
      </c>
      <c r="L162" s="377"/>
      <c r="M162" s="350"/>
      <c r="N162" s="175" t="s">
        <v>60</v>
      </c>
      <c r="O162" s="175" t="s">
        <v>60</v>
      </c>
    </row>
    <row r="164" spans="1:18" ht="13.5" customHeight="1">
      <c r="A164" s="179" t="s">
        <v>155</v>
      </c>
      <c r="B164" s="160" t="s">
        <v>192</v>
      </c>
      <c r="C164" s="375" t="s">
        <v>388</v>
      </c>
      <c r="D164" s="350"/>
      <c r="E164" s="187">
        <f>I169+I164</f>
        <v>105719000</v>
      </c>
      <c r="F164" s="176" t="s">
        <v>387</v>
      </c>
      <c r="G164" s="187">
        <f>I169</f>
        <v>105719000</v>
      </c>
      <c r="H164" s="176" t="s">
        <v>354</v>
      </c>
      <c r="I164" s="192">
        <v>0</v>
      </c>
      <c r="J164" s="189" t="s">
        <v>355</v>
      </c>
      <c r="K164" s="190">
        <v>-1356000</v>
      </c>
      <c r="L164" s="176" t="s">
        <v>356</v>
      </c>
      <c r="M164" s="186">
        <f>J169</f>
        <v>-8251874</v>
      </c>
    </row>
    <row r="165" spans="1:18" s="1" customFormat="1">
      <c r="B165" s="170" t="s">
        <v>358</v>
      </c>
      <c r="C165" s="170" t="s">
        <v>359</v>
      </c>
      <c r="D165" s="170" t="s">
        <v>360</v>
      </c>
      <c r="E165" s="184" t="s">
        <v>361</v>
      </c>
      <c r="F165" s="184" t="s">
        <v>362</v>
      </c>
      <c r="G165" s="170" t="s">
        <v>363</v>
      </c>
      <c r="H165" s="178" t="s">
        <v>364</v>
      </c>
      <c r="I165" s="100" t="s">
        <v>365</v>
      </c>
      <c r="J165" s="100" t="s">
        <v>366</v>
      </c>
      <c r="K165" s="100" t="s">
        <v>367</v>
      </c>
      <c r="L165" s="379" t="s">
        <v>368</v>
      </c>
      <c r="M165" s="350"/>
      <c r="N165" s="100" t="s">
        <v>369</v>
      </c>
      <c r="O165" s="100" t="s">
        <v>370</v>
      </c>
      <c r="P165" s="75"/>
      <c r="Q165" s="75"/>
      <c r="R165" s="75"/>
    </row>
    <row r="166" spans="1:18" s="1" customFormat="1">
      <c r="C166" s="254" t="s">
        <v>371</v>
      </c>
      <c r="D166" s="96" t="s">
        <v>372</v>
      </c>
      <c r="E166" s="96">
        <v>262</v>
      </c>
      <c r="F166" s="96">
        <v>279427</v>
      </c>
      <c r="G166" s="96">
        <f>E166*F166</f>
        <v>73209874</v>
      </c>
      <c r="H166" s="96">
        <v>248000</v>
      </c>
      <c r="I166" s="96">
        <f>E166*H166</f>
        <v>64976000</v>
      </c>
      <c r="J166" s="183">
        <f>I166-G166</f>
        <v>-8233874</v>
      </c>
      <c r="K166" s="182">
        <f>((I166/G166)-1)*100</f>
        <v>-11.24694464028172</v>
      </c>
      <c r="L166" s="378"/>
      <c r="M166" s="350"/>
      <c r="N166" s="96"/>
      <c r="O166" s="96"/>
      <c r="P166" s="75"/>
      <c r="Q166" s="75"/>
      <c r="R166" s="75"/>
    </row>
    <row r="167" spans="1:18" s="1" customFormat="1">
      <c r="C167" s="254" t="s">
        <v>373</v>
      </c>
      <c r="D167" s="96" t="s">
        <v>374</v>
      </c>
      <c r="E167" s="96">
        <v>88</v>
      </c>
      <c r="F167" s="96">
        <v>229500</v>
      </c>
      <c r="G167" s="96">
        <f>E167*F167</f>
        <v>20196000</v>
      </c>
      <c r="H167" s="96">
        <v>193500</v>
      </c>
      <c r="I167" s="96">
        <f>E167*H167</f>
        <v>17028000</v>
      </c>
      <c r="J167" s="183">
        <f>I167-G167</f>
        <v>-3168000</v>
      </c>
      <c r="K167" s="182">
        <f>((I167/G167)-1)*100</f>
        <v>-15.686274509803921</v>
      </c>
      <c r="L167" s="378"/>
      <c r="M167" s="350"/>
      <c r="N167" s="96"/>
      <c r="O167" s="96"/>
      <c r="P167" s="75"/>
      <c r="Q167" s="75"/>
      <c r="R167" s="75"/>
    </row>
    <row r="168" spans="1:18">
      <c r="C168" s="254" t="s">
        <v>375</v>
      </c>
      <c r="D168" s="96" t="s">
        <v>376</v>
      </c>
      <c r="E168" s="96">
        <v>90</v>
      </c>
      <c r="F168" s="96">
        <v>228500</v>
      </c>
      <c r="G168" s="96">
        <f>E168*F168</f>
        <v>20565000</v>
      </c>
      <c r="H168" s="96">
        <v>263500</v>
      </c>
      <c r="I168" s="96">
        <f>E168*H168</f>
        <v>23715000</v>
      </c>
      <c r="J168" s="180">
        <f>I168-G168</f>
        <v>3150000</v>
      </c>
      <c r="K168" s="181">
        <f>((I168/G168)-1)*100</f>
        <v>15.317286652078765</v>
      </c>
      <c r="L168" s="378"/>
      <c r="M168" s="350"/>
      <c r="N168" s="96"/>
      <c r="O168" s="96"/>
    </row>
    <row r="169" spans="1:18">
      <c r="C169" s="377" t="s">
        <v>377</v>
      </c>
      <c r="D169" s="350"/>
      <c r="E169" s="175">
        <f t="shared" ref="E169:J169" si="21">SUM(E166:E168)</f>
        <v>440</v>
      </c>
      <c r="F169" s="175">
        <f t="shared" si="21"/>
        <v>737427</v>
      </c>
      <c r="G169" s="175">
        <f t="shared" si="21"/>
        <v>113970874</v>
      </c>
      <c r="H169" s="175">
        <f t="shared" si="21"/>
        <v>705000</v>
      </c>
      <c r="I169" s="191">
        <f t="shared" si="21"/>
        <v>105719000</v>
      </c>
      <c r="J169" s="225">
        <f t="shared" si="21"/>
        <v>-8251874</v>
      </c>
      <c r="K169" s="175" t="s">
        <v>60</v>
      </c>
      <c r="L169" s="377"/>
      <c r="M169" s="350"/>
      <c r="N169" s="175" t="s">
        <v>60</v>
      </c>
      <c r="O169" s="175" t="s">
        <v>60</v>
      </c>
    </row>
    <row r="171" spans="1:18" ht="13.5" customHeight="1">
      <c r="A171" s="179" t="s">
        <v>155</v>
      </c>
      <c r="B171" s="160" t="s">
        <v>191</v>
      </c>
      <c r="C171" s="375" t="s">
        <v>388</v>
      </c>
      <c r="D171" s="350"/>
      <c r="E171" s="187">
        <f>I176+I171</f>
        <v>117921000</v>
      </c>
      <c r="F171" s="176" t="s">
        <v>387</v>
      </c>
      <c r="G171" s="187">
        <f>I176</f>
        <v>117921000</v>
      </c>
      <c r="H171" s="176" t="s">
        <v>354</v>
      </c>
      <c r="I171" s="192">
        <v>0</v>
      </c>
      <c r="J171" s="189" t="s">
        <v>355</v>
      </c>
      <c r="K171" s="190">
        <v>-1356000</v>
      </c>
      <c r="L171" s="176" t="s">
        <v>356</v>
      </c>
      <c r="M171" s="185">
        <f>J176</f>
        <v>3950126</v>
      </c>
    </row>
    <row r="172" spans="1:18" s="1" customFormat="1">
      <c r="B172" s="170" t="s">
        <v>358</v>
      </c>
      <c r="C172" s="170" t="s">
        <v>359</v>
      </c>
      <c r="D172" s="170" t="s">
        <v>360</v>
      </c>
      <c r="E172" s="184" t="s">
        <v>361</v>
      </c>
      <c r="F172" s="184" t="s">
        <v>362</v>
      </c>
      <c r="G172" s="170" t="s">
        <v>363</v>
      </c>
      <c r="H172" s="178" t="s">
        <v>364</v>
      </c>
      <c r="I172" s="100" t="s">
        <v>365</v>
      </c>
      <c r="J172" s="100" t="s">
        <v>366</v>
      </c>
      <c r="K172" s="100" t="s">
        <v>367</v>
      </c>
      <c r="L172" s="379" t="s">
        <v>368</v>
      </c>
      <c r="M172" s="350"/>
      <c r="O172" s="75"/>
      <c r="P172" s="75"/>
      <c r="Q172" s="75"/>
      <c r="R172" s="75"/>
    </row>
    <row r="173" spans="1:18" s="1" customFormat="1">
      <c r="C173" s="254" t="s">
        <v>371</v>
      </c>
      <c r="D173" s="96" t="s">
        <v>372</v>
      </c>
      <c r="E173" s="96">
        <v>262</v>
      </c>
      <c r="F173" s="96">
        <v>279427</v>
      </c>
      <c r="G173" s="96">
        <f>E173*F173</f>
        <v>73209874</v>
      </c>
      <c r="H173" s="96">
        <v>293000</v>
      </c>
      <c r="I173" s="96">
        <f>E173*H173</f>
        <v>76766000</v>
      </c>
      <c r="J173" s="180">
        <f>I173-G173</f>
        <v>3556126</v>
      </c>
      <c r="K173" s="181">
        <f>((I173/G173)-1)*100</f>
        <v>4.8574404048284503</v>
      </c>
      <c r="L173" s="378"/>
      <c r="M173" s="350"/>
      <c r="O173" s="75"/>
      <c r="P173" s="75"/>
      <c r="Q173" s="75"/>
      <c r="R173" s="75"/>
    </row>
    <row r="174" spans="1:18" s="1" customFormat="1">
      <c r="C174" s="254" t="s">
        <v>373</v>
      </c>
      <c r="D174" s="96" t="s">
        <v>374</v>
      </c>
      <c r="E174" s="96">
        <v>88</v>
      </c>
      <c r="F174" s="96">
        <v>229500</v>
      </c>
      <c r="G174" s="96">
        <f>E174*F174</f>
        <v>20196000</v>
      </c>
      <c r="H174" s="96">
        <v>212500</v>
      </c>
      <c r="I174" s="96">
        <f>E174*H174</f>
        <v>18700000</v>
      </c>
      <c r="J174" s="183">
        <f>I174-G174</f>
        <v>-1496000</v>
      </c>
      <c r="K174" s="182">
        <f>((I174/G174)-1)*100</f>
        <v>-7.4074074074074066</v>
      </c>
      <c r="L174" s="378"/>
      <c r="M174" s="350"/>
      <c r="O174" s="75"/>
      <c r="P174" s="75"/>
      <c r="Q174" s="75"/>
      <c r="R174" s="75"/>
    </row>
    <row r="175" spans="1:18">
      <c r="C175" s="254" t="s">
        <v>375</v>
      </c>
      <c r="D175" s="96" t="s">
        <v>376</v>
      </c>
      <c r="E175" s="96">
        <v>90</v>
      </c>
      <c r="F175" s="96">
        <v>228500</v>
      </c>
      <c r="G175" s="96">
        <f>E175*F175</f>
        <v>20565000</v>
      </c>
      <c r="H175" s="96">
        <v>249500</v>
      </c>
      <c r="I175" s="96">
        <f>E175*H175</f>
        <v>22455000</v>
      </c>
      <c r="J175" s="180">
        <f>I175-G175</f>
        <v>1890000</v>
      </c>
      <c r="K175" s="181">
        <f>((I175/G175)-1)*100</f>
        <v>9.1903719912472592</v>
      </c>
      <c r="L175" s="378"/>
      <c r="M175" s="350"/>
    </row>
    <row r="176" spans="1:18">
      <c r="C176" s="377" t="s">
        <v>377</v>
      </c>
      <c r="D176" s="350"/>
      <c r="E176" s="175">
        <f t="shared" ref="E176:J176" si="22">SUM(E173:E175)</f>
        <v>440</v>
      </c>
      <c r="F176" s="175">
        <f t="shared" si="22"/>
        <v>737427</v>
      </c>
      <c r="G176" s="175">
        <f t="shared" si="22"/>
        <v>113970874</v>
      </c>
      <c r="H176" s="175">
        <f t="shared" si="22"/>
        <v>755000</v>
      </c>
      <c r="I176" s="191">
        <f t="shared" si="22"/>
        <v>117921000</v>
      </c>
      <c r="J176" s="175">
        <f t="shared" si="22"/>
        <v>3950126</v>
      </c>
      <c r="K176" s="175" t="s">
        <v>60</v>
      </c>
      <c r="L176" s="377"/>
      <c r="M176" s="350"/>
    </row>
    <row r="178" spans="1:18" ht="13.5" customHeight="1">
      <c r="A178" s="179" t="s">
        <v>155</v>
      </c>
      <c r="B178" s="160" t="s">
        <v>389</v>
      </c>
      <c r="C178" s="375" t="s">
        <v>388</v>
      </c>
      <c r="D178" s="350"/>
      <c r="E178" s="187">
        <f>I183+I178</f>
        <v>108371000</v>
      </c>
      <c r="F178" s="176" t="s">
        <v>387</v>
      </c>
      <c r="G178" s="187">
        <f>I183</f>
        <v>108371000</v>
      </c>
      <c r="H178" s="176" t="s">
        <v>354</v>
      </c>
      <c r="I178" s="192">
        <v>0</v>
      </c>
      <c r="J178" s="189" t="s">
        <v>355</v>
      </c>
      <c r="K178" s="190">
        <v>-1356000</v>
      </c>
      <c r="L178" s="176" t="s">
        <v>356</v>
      </c>
      <c r="M178" s="186">
        <f>J183</f>
        <v>-5599874</v>
      </c>
    </row>
    <row r="179" spans="1:18" s="1" customFormat="1">
      <c r="B179" s="170" t="s">
        <v>358</v>
      </c>
      <c r="C179" s="170" t="s">
        <v>359</v>
      </c>
      <c r="D179" s="170" t="s">
        <v>360</v>
      </c>
      <c r="E179" s="184" t="s">
        <v>361</v>
      </c>
      <c r="F179" s="184" t="s">
        <v>362</v>
      </c>
      <c r="G179" s="170" t="s">
        <v>363</v>
      </c>
      <c r="H179" s="178" t="s">
        <v>364</v>
      </c>
      <c r="I179" s="100" t="s">
        <v>365</v>
      </c>
      <c r="J179" s="100" t="s">
        <v>366</v>
      </c>
      <c r="K179" s="100" t="s">
        <v>367</v>
      </c>
      <c r="L179" s="379" t="s">
        <v>368</v>
      </c>
      <c r="M179" s="350"/>
      <c r="O179" s="75"/>
      <c r="P179" s="75"/>
      <c r="Q179" s="75"/>
      <c r="R179" s="75"/>
    </row>
    <row r="180" spans="1:18" s="1" customFormat="1">
      <c r="C180" s="254" t="s">
        <v>371</v>
      </c>
      <c r="D180" s="96" t="s">
        <v>372</v>
      </c>
      <c r="E180" s="96">
        <v>262</v>
      </c>
      <c r="F180" s="96">
        <v>279427</v>
      </c>
      <c r="G180" s="96">
        <f>E180*F180</f>
        <v>73209874</v>
      </c>
      <c r="H180" s="96">
        <v>253500</v>
      </c>
      <c r="I180" s="96">
        <f>E180*H180</f>
        <v>66417000</v>
      </c>
      <c r="J180" s="183">
        <f>I180-G180</f>
        <v>-6792874</v>
      </c>
      <c r="K180" s="182">
        <f>((I180/G180)-1)*100</f>
        <v>-9.278630912546026</v>
      </c>
      <c r="L180" s="378"/>
      <c r="M180" s="350"/>
      <c r="O180" s="75"/>
      <c r="P180" s="75"/>
      <c r="Q180" s="75"/>
      <c r="R180" s="75"/>
    </row>
    <row r="181" spans="1:18" s="1" customFormat="1">
      <c r="C181" s="254" t="s">
        <v>373</v>
      </c>
      <c r="D181" s="96" t="s">
        <v>374</v>
      </c>
      <c r="E181" s="96">
        <v>88</v>
      </c>
      <c r="F181" s="96">
        <v>229500</v>
      </c>
      <c r="G181" s="96">
        <f>E181*F181</f>
        <v>20196000</v>
      </c>
      <c r="H181" s="96">
        <v>218000</v>
      </c>
      <c r="I181" s="96">
        <f>E181*H181</f>
        <v>19184000</v>
      </c>
      <c r="J181" s="180">
        <f>I181-G181</f>
        <v>-1012000</v>
      </c>
      <c r="K181" s="181">
        <f>((I181/G181)-1)*100</f>
        <v>-5.010893246187365</v>
      </c>
      <c r="L181" s="378"/>
      <c r="M181" s="350"/>
      <c r="O181" s="75"/>
      <c r="P181" s="75"/>
      <c r="Q181" s="75"/>
      <c r="R181" s="75"/>
    </row>
    <row r="182" spans="1:18">
      <c r="C182" s="254" t="s">
        <v>375</v>
      </c>
      <c r="D182" s="96" t="s">
        <v>376</v>
      </c>
      <c r="E182" s="96">
        <v>90</v>
      </c>
      <c r="F182" s="96">
        <v>228500</v>
      </c>
      <c r="G182" s="96">
        <f>E182*F182</f>
        <v>20565000</v>
      </c>
      <c r="H182" s="96">
        <v>253000</v>
      </c>
      <c r="I182" s="96">
        <f>E182*H182</f>
        <v>22770000</v>
      </c>
      <c r="J182" s="180">
        <f>I182-G182</f>
        <v>2205000</v>
      </c>
      <c r="K182" s="181">
        <f>((I182/G182)-1)*100</f>
        <v>10.722100656455137</v>
      </c>
      <c r="L182" s="378"/>
      <c r="M182" s="350"/>
    </row>
    <row r="183" spans="1:18">
      <c r="C183" s="377" t="s">
        <v>377</v>
      </c>
      <c r="D183" s="350"/>
      <c r="E183" s="175">
        <f t="shared" ref="E183:J183" si="23">SUM(E180:E182)</f>
        <v>440</v>
      </c>
      <c r="F183" s="175">
        <f t="shared" si="23"/>
        <v>737427</v>
      </c>
      <c r="G183" s="175">
        <f t="shared" si="23"/>
        <v>113970874</v>
      </c>
      <c r="H183" s="175">
        <f t="shared" si="23"/>
        <v>724500</v>
      </c>
      <c r="I183" s="191">
        <f t="shared" si="23"/>
        <v>108371000</v>
      </c>
      <c r="J183" s="175">
        <f t="shared" si="23"/>
        <v>-5599874</v>
      </c>
      <c r="K183" s="175" t="s">
        <v>60</v>
      </c>
      <c r="L183" s="377"/>
      <c r="M183" s="350"/>
    </row>
    <row r="185" spans="1:18" ht="13.5" customHeight="1">
      <c r="A185" s="179" t="s">
        <v>155</v>
      </c>
      <c r="B185" s="160" t="s">
        <v>390</v>
      </c>
      <c r="C185" s="375" t="s">
        <v>388</v>
      </c>
      <c r="D185" s="350"/>
      <c r="E185" s="187">
        <f>I190+I185</f>
        <v>118018000</v>
      </c>
      <c r="F185" s="176" t="s">
        <v>387</v>
      </c>
      <c r="G185" s="187">
        <f>I190</f>
        <v>118018000</v>
      </c>
      <c r="H185" s="176" t="s">
        <v>354</v>
      </c>
      <c r="I185" s="192">
        <v>0</v>
      </c>
      <c r="J185" s="189" t="s">
        <v>355</v>
      </c>
      <c r="K185" s="190">
        <v>-1356000</v>
      </c>
      <c r="L185" s="176" t="s">
        <v>356</v>
      </c>
      <c r="M185" s="185">
        <f>J190</f>
        <v>4047126</v>
      </c>
    </row>
    <row r="186" spans="1:18" s="1" customFormat="1">
      <c r="B186" s="170" t="s">
        <v>358</v>
      </c>
      <c r="C186" s="170" t="s">
        <v>359</v>
      </c>
      <c r="D186" s="170" t="s">
        <v>360</v>
      </c>
      <c r="E186" s="184" t="s">
        <v>361</v>
      </c>
      <c r="F186" s="184" t="s">
        <v>362</v>
      </c>
      <c r="G186" s="170" t="s">
        <v>363</v>
      </c>
      <c r="H186" s="178" t="s">
        <v>364</v>
      </c>
      <c r="I186" s="100" t="s">
        <v>365</v>
      </c>
      <c r="J186" s="100" t="s">
        <v>366</v>
      </c>
      <c r="K186" s="100" t="s">
        <v>367</v>
      </c>
      <c r="L186" s="379" t="s">
        <v>368</v>
      </c>
      <c r="M186" s="350"/>
      <c r="O186" s="75"/>
      <c r="P186" s="75"/>
      <c r="Q186" s="75"/>
      <c r="R186" s="75"/>
    </row>
    <row r="187" spans="1:18" s="1" customFormat="1">
      <c r="C187" s="254" t="s">
        <v>371</v>
      </c>
      <c r="D187" s="96" t="s">
        <v>372</v>
      </c>
      <c r="E187" s="96">
        <v>262</v>
      </c>
      <c r="F187" s="96">
        <v>279427</v>
      </c>
      <c r="G187" s="96">
        <f>E187*F187</f>
        <v>73209874</v>
      </c>
      <c r="H187" s="96">
        <v>268500</v>
      </c>
      <c r="I187" s="96">
        <f>E187*H187</f>
        <v>70347000</v>
      </c>
      <c r="J187" s="183">
        <f>I187-G187</f>
        <v>-2862874</v>
      </c>
      <c r="K187" s="182">
        <f>((I187/G187)-1)*100</f>
        <v>-3.9105025641759772</v>
      </c>
      <c r="L187" s="378"/>
      <c r="M187" s="350"/>
      <c r="O187" s="75"/>
      <c r="P187" s="75"/>
      <c r="Q187" s="75"/>
      <c r="R187" s="75"/>
    </row>
    <row r="188" spans="1:18" s="1" customFormat="1">
      <c r="C188" s="254" t="s">
        <v>373</v>
      </c>
      <c r="D188" s="96" t="s">
        <v>374</v>
      </c>
      <c r="E188" s="96">
        <v>88</v>
      </c>
      <c r="F188" s="96">
        <v>229500</v>
      </c>
      <c r="G188" s="96">
        <f>E188*F188</f>
        <v>20196000</v>
      </c>
      <c r="H188" s="96">
        <v>239500</v>
      </c>
      <c r="I188" s="96">
        <f>E188*H188</f>
        <v>21076000</v>
      </c>
      <c r="J188" s="180">
        <f>I188-G188</f>
        <v>880000</v>
      </c>
      <c r="K188" s="181">
        <f>((I188/G188)-1)*100</f>
        <v>4.3572984749455257</v>
      </c>
      <c r="L188" s="378"/>
      <c r="M188" s="350"/>
      <c r="O188" s="75"/>
      <c r="P188" s="75"/>
      <c r="Q188" s="75"/>
      <c r="R188" s="75"/>
    </row>
    <row r="189" spans="1:18">
      <c r="C189" s="254" t="s">
        <v>375</v>
      </c>
      <c r="D189" s="96" t="s">
        <v>376</v>
      </c>
      <c r="E189" s="96">
        <v>90</v>
      </c>
      <c r="F189" s="96">
        <v>228500</v>
      </c>
      <c r="G189" s="96">
        <f>E189*F189</f>
        <v>20565000</v>
      </c>
      <c r="H189" s="96">
        <v>295500</v>
      </c>
      <c r="I189" s="96">
        <f>E189*H189</f>
        <v>26595000</v>
      </c>
      <c r="J189" s="180">
        <f>I189-G189</f>
        <v>6030000</v>
      </c>
      <c r="K189" s="181">
        <f>((I189/G189)-1)*100</f>
        <v>29.321663019693656</v>
      </c>
      <c r="L189" s="378"/>
      <c r="M189" s="350"/>
    </row>
    <row r="190" spans="1:18">
      <c r="C190" s="377" t="s">
        <v>377</v>
      </c>
      <c r="D190" s="350"/>
      <c r="E190" s="175">
        <f t="shared" ref="E190:J190" si="24">SUM(E187:E189)</f>
        <v>440</v>
      </c>
      <c r="F190" s="175">
        <f t="shared" si="24"/>
        <v>737427</v>
      </c>
      <c r="G190" s="175">
        <f t="shared" si="24"/>
        <v>113970874</v>
      </c>
      <c r="H190" s="175">
        <f t="shared" si="24"/>
        <v>803500</v>
      </c>
      <c r="I190" s="191">
        <f t="shared" si="24"/>
        <v>118018000</v>
      </c>
      <c r="J190" s="175">
        <f t="shared" si="24"/>
        <v>4047126</v>
      </c>
      <c r="K190" s="175" t="s">
        <v>60</v>
      </c>
      <c r="L190" s="377"/>
      <c r="M190" s="350"/>
    </row>
    <row r="192" spans="1:18" ht="13.5" customHeight="1">
      <c r="A192" s="179" t="s">
        <v>155</v>
      </c>
      <c r="B192" s="160" t="s">
        <v>391</v>
      </c>
      <c r="C192" s="375" t="s">
        <v>388</v>
      </c>
      <c r="D192" s="350"/>
      <c r="E192" s="187">
        <f>I197+I192</f>
        <v>138005218</v>
      </c>
      <c r="F192" s="176" t="s">
        <v>387</v>
      </c>
      <c r="G192" s="187">
        <f>I197</f>
        <v>116449000</v>
      </c>
      <c r="H192" s="176" t="s">
        <v>354</v>
      </c>
      <c r="I192" s="192">
        <v>21556218</v>
      </c>
      <c r="J192" s="189" t="s">
        <v>355</v>
      </c>
      <c r="K192" s="190">
        <v>-1356000</v>
      </c>
      <c r="L192" s="176" t="s">
        <v>356</v>
      </c>
      <c r="M192" s="185">
        <f>J197</f>
        <v>2478126</v>
      </c>
    </row>
    <row r="193" spans="1:18" s="1" customFormat="1">
      <c r="B193" s="170" t="s">
        <v>358</v>
      </c>
      <c r="C193" s="170" t="s">
        <v>359</v>
      </c>
      <c r="D193" s="170" t="s">
        <v>360</v>
      </c>
      <c r="E193" s="184" t="s">
        <v>361</v>
      </c>
      <c r="F193" s="184" t="s">
        <v>362</v>
      </c>
      <c r="G193" s="170" t="s">
        <v>363</v>
      </c>
      <c r="H193" s="178" t="s">
        <v>364</v>
      </c>
      <c r="I193" s="100" t="s">
        <v>365</v>
      </c>
      <c r="J193" s="100" t="s">
        <v>366</v>
      </c>
      <c r="K193" s="100" t="s">
        <v>367</v>
      </c>
      <c r="L193" s="379" t="s">
        <v>368</v>
      </c>
      <c r="M193" s="350"/>
      <c r="O193" s="75"/>
      <c r="P193" s="75"/>
      <c r="Q193" s="75"/>
      <c r="R193" s="75"/>
    </row>
    <row r="194" spans="1:18" s="1" customFormat="1">
      <c r="C194" s="254" t="s">
        <v>371</v>
      </c>
      <c r="D194" s="96" t="s">
        <v>372</v>
      </c>
      <c r="E194" s="96">
        <v>262</v>
      </c>
      <c r="F194" s="96">
        <v>279427</v>
      </c>
      <c r="G194" s="96">
        <f>E194*F194</f>
        <v>73209874</v>
      </c>
      <c r="H194" s="96">
        <v>274500</v>
      </c>
      <c r="I194" s="96">
        <f>E194*H194</f>
        <v>71919000</v>
      </c>
      <c r="J194" s="183">
        <f>I194-G194</f>
        <v>-1290874</v>
      </c>
      <c r="K194" s="182">
        <f>((I194/G194)-1)*100</f>
        <v>-1.7632512248279553</v>
      </c>
      <c r="L194" s="378"/>
      <c r="M194" s="350"/>
      <c r="O194" s="75"/>
      <c r="P194" s="75"/>
      <c r="Q194" s="75"/>
      <c r="R194" s="75"/>
    </row>
    <row r="195" spans="1:18" s="1" customFormat="1">
      <c r="C195" s="254" t="s">
        <v>373</v>
      </c>
      <c r="D195" s="96" t="s">
        <v>374</v>
      </c>
      <c r="E195" s="96">
        <v>88</v>
      </c>
      <c r="F195" s="96">
        <v>229500</v>
      </c>
      <c r="G195" s="96">
        <f>E195*F195</f>
        <v>20196000</v>
      </c>
      <c r="H195" s="96">
        <v>235000</v>
      </c>
      <c r="I195" s="96">
        <f>E195*H195</f>
        <v>20680000</v>
      </c>
      <c r="J195" s="180">
        <f>I195-G195</f>
        <v>484000</v>
      </c>
      <c r="K195" s="181">
        <f>((I195/G195)-1)*100</f>
        <v>2.3965141612200425</v>
      </c>
      <c r="L195" s="378"/>
      <c r="M195" s="350"/>
      <c r="O195" s="75"/>
      <c r="P195" s="75"/>
      <c r="Q195" s="75"/>
      <c r="R195" s="75"/>
    </row>
    <row r="196" spans="1:18">
      <c r="C196" s="254" t="s">
        <v>375</v>
      </c>
      <c r="D196" s="96" t="s">
        <v>376</v>
      </c>
      <c r="E196" s="96">
        <v>90</v>
      </c>
      <c r="F196" s="96">
        <v>228500</v>
      </c>
      <c r="G196" s="96">
        <f>E196*F196</f>
        <v>20565000</v>
      </c>
      <c r="H196" s="96">
        <v>265000</v>
      </c>
      <c r="I196" s="96">
        <f>E196*H196</f>
        <v>23850000</v>
      </c>
      <c r="J196" s="180">
        <f>I196-G196</f>
        <v>3285000</v>
      </c>
      <c r="K196" s="181">
        <f>((I196/G196)-1)*100</f>
        <v>15.973741794310726</v>
      </c>
      <c r="L196" s="378"/>
      <c r="M196" s="350"/>
    </row>
    <row r="197" spans="1:18">
      <c r="C197" s="377" t="s">
        <v>377</v>
      </c>
      <c r="D197" s="350"/>
      <c r="E197" s="175">
        <f t="shared" ref="E197:J197" si="25">SUM(E194:E196)</f>
        <v>440</v>
      </c>
      <c r="F197" s="175">
        <f t="shared" si="25"/>
        <v>737427</v>
      </c>
      <c r="G197" s="175">
        <f t="shared" si="25"/>
        <v>113970874</v>
      </c>
      <c r="H197" s="175">
        <f t="shared" si="25"/>
        <v>774500</v>
      </c>
      <c r="I197" s="191">
        <f t="shared" si="25"/>
        <v>116449000</v>
      </c>
      <c r="J197" s="175">
        <f t="shared" si="25"/>
        <v>2478126</v>
      </c>
      <c r="K197" s="175" t="s">
        <v>60</v>
      </c>
      <c r="L197" s="377"/>
      <c r="M197" s="350"/>
    </row>
    <row r="199" spans="1:18" ht="13.5" customHeight="1">
      <c r="A199" s="179" t="s">
        <v>155</v>
      </c>
      <c r="B199" s="160" t="s">
        <v>392</v>
      </c>
      <c r="C199" s="375" t="s">
        <v>388</v>
      </c>
      <c r="D199" s="350"/>
      <c r="E199" s="187">
        <f>I204+I199</f>
        <v>113007103</v>
      </c>
      <c r="F199" s="176" t="s">
        <v>387</v>
      </c>
      <c r="G199" s="187">
        <f>I204</f>
        <v>112693000</v>
      </c>
      <c r="H199" s="176" t="s">
        <v>354</v>
      </c>
      <c r="I199" s="192">
        <v>314103</v>
      </c>
      <c r="J199" s="189" t="s">
        <v>355</v>
      </c>
      <c r="K199" s="190">
        <v>-1356000</v>
      </c>
      <c r="L199" s="176" t="s">
        <v>356</v>
      </c>
      <c r="M199" s="186">
        <f>J204</f>
        <v>-1277874</v>
      </c>
    </row>
    <row r="200" spans="1:18" s="1" customFormat="1">
      <c r="B200" s="170" t="s">
        <v>358</v>
      </c>
      <c r="C200" s="170" t="s">
        <v>359</v>
      </c>
      <c r="D200" s="170" t="s">
        <v>360</v>
      </c>
      <c r="E200" s="184" t="s">
        <v>361</v>
      </c>
      <c r="F200" s="184" t="s">
        <v>362</v>
      </c>
      <c r="G200" s="170" t="s">
        <v>363</v>
      </c>
      <c r="H200" s="178" t="s">
        <v>364</v>
      </c>
      <c r="I200" s="100" t="s">
        <v>365</v>
      </c>
      <c r="J200" s="100" t="s">
        <v>366</v>
      </c>
      <c r="K200" s="100" t="s">
        <v>367</v>
      </c>
      <c r="L200" s="379" t="s">
        <v>368</v>
      </c>
      <c r="M200" s="350"/>
      <c r="O200" s="75"/>
      <c r="P200" s="75"/>
      <c r="Q200" s="75"/>
      <c r="R200" s="75"/>
    </row>
    <row r="201" spans="1:18" s="1" customFormat="1">
      <c r="C201" s="254" t="s">
        <v>371</v>
      </c>
      <c r="D201" s="96" t="s">
        <v>372</v>
      </c>
      <c r="E201" s="96">
        <v>262</v>
      </c>
      <c r="F201" s="96">
        <v>279427</v>
      </c>
      <c r="G201" s="96">
        <f>E201*F201</f>
        <v>73209874</v>
      </c>
      <c r="H201" s="96">
        <v>266000</v>
      </c>
      <c r="I201" s="96">
        <f>E201*H201</f>
        <v>69692000</v>
      </c>
      <c r="J201" s="183">
        <f>I201-G201</f>
        <v>-3517874</v>
      </c>
      <c r="K201" s="182">
        <f>((I201/G201)-1)*100</f>
        <v>-4.8051906222376539</v>
      </c>
      <c r="L201" s="378"/>
      <c r="M201" s="350"/>
      <c r="O201" s="75"/>
      <c r="P201" s="75"/>
      <c r="Q201" s="75"/>
      <c r="R201" s="75"/>
    </row>
    <row r="202" spans="1:18" s="1" customFormat="1">
      <c r="C202" s="254" t="s">
        <v>373</v>
      </c>
      <c r="D202" s="96" t="s">
        <v>374</v>
      </c>
      <c r="E202" s="96">
        <v>88</v>
      </c>
      <c r="F202" s="96">
        <v>229500</v>
      </c>
      <c r="G202" s="96">
        <f>E202*F202</f>
        <v>20196000</v>
      </c>
      <c r="H202" s="96">
        <v>212000</v>
      </c>
      <c r="I202" s="96">
        <f>E202*H202</f>
        <v>18656000</v>
      </c>
      <c r="J202" s="183">
        <f>I202-G202</f>
        <v>-1540000</v>
      </c>
      <c r="K202" s="182">
        <f>((I202/G202)-1)*100</f>
        <v>-7.6252723311546866</v>
      </c>
      <c r="L202" s="378"/>
      <c r="M202" s="350"/>
      <c r="O202" s="75"/>
      <c r="P202" s="75"/>
      <c r="Q202" s="75"/>
      <c r="R202" s="75"/>
    </row>
    <row r="203" spans="1:18">
      <c r="C203" s="254" t="s">
        <v>375</v>
      </c>
      <c r="D203" s="96" t="s">
        <v>376</v>
      </c>
      <c r="E203" s="96">
        <v>90</v>
      </c>
      <c r="F203" s="96">
        <v>228500</v>
      </c>
      <c r="G203" s="96">
        <f>E203*F203</f>
        <v>20565000</v>
      </c>
      <c r="H203" s="96">
        <v>270500</v>
      </c>
      <c r="I203" s="96">
        <f>E203*H203</f>
        <v>24345000</v>
      </c>
      <c r="J203" s="180">
        <f>I203-G203</f>
        <v>3780000</v>
      </c>
      <c r="K203" s="181">
        <f>((I203/G203)-1)*100</f>
        <v>18.380743982494518</v>
      </c>
      <c r="L203" s="378"/>
      <c r="M203" s="350"/>
    </row>
    <row r="204" spans="1:18">
      <c r="C204" s="377" t="s">
        <v>377</v>
      </c>
      <c r="D204" s="350"/>
      <c r="E204" s="175">
        <f t="shared" ref="E204:J204" si="26">SUM(E201:E203)</f>
        <v>440</v>
      </c>
      <c r="F204" s="175">
        <f t="shared" si="26"/>
        <v>737427</v>
      </c>
      <c r="G204" s="175">
        <f t="shared" si="26"/>
        <v>113970874</v>
      </c>
      <c r="H204" s="175">
        <f t="shared" si="26"/>
        <v>748500</v>
      </c>
      <c r="I204" s="191">
        <f t="shared" si="26"/>
        <v>112693000</v>
      </c>
      <c r="J204" s="175">
        <f t="shared" si="26"/>
        <v>-1277874</v>
      </c>
      <c r="K204" s="175" t="s">
        <v>60</v>
      </c>
      <c r="L204" s="377"/>
      <c r="M204" s="350"/>
    </row>
    <row r="206" spans="1:18" ht="13.5" customHeight="1">
      <c r="A206" s="179" t="s">
        <v>155</v>
      </c>
      <c r="B206" s="160" t="s">
        <v>393</v>
      </c>
      <c r="C206" s="375" t="s">
        <v>387</v>
      </c>
      <c r="D206" s="350"/>
      <c r="E206" s="187">
        <f>I214</f>
        <v>114532000</v>
      </c>
      <c r="F206" s="176" t="s">
        <v>354</v>
      </c>
      <c r="G206" s="114">
        <v>314103</v>
      </c>
      <c r="H206" s="375" t="s">
        <v>394</v>
      </c>
      <c r="I206" s="350"/>
      <c r="J206" s="381">
        <v>-1356000</v>
      </c>
      <c r="K206" s="350"/>
      <c r="L206" s="176" t="s">
        <v>356</v>
      </c>
      <c r="M206" s="185">
        <f>J214</f>
        <v>561126</v>
      </c>
    </row>
    <row r="207" spans="1:18" s="1" customFormat="1">
      <c r="B207" s="188" t="s">
        <v>395</v>
      </c>
      <c r="C207" s="170" t="s">
        <v>359</v>
      </c>
      <c r="D207" s="170" t="s">
        <v>360</v>
      </c>
      <c r="E207" s="184" t="s">
        <v>361</v>
      </c>
      <c r="F207" s="184" t="s">
        <v>362</v>
      </c>
      <c r="G207" s="170" t="s">
        <v>363</v>
      </c>
      <c r="H207" s="178" t="s">
        <v>364</v>
      </c>
      <c r="I207" s="100" t="s">
        <v>365</v>
      </c>
      <c r="J207" s="100" t="s">
        <v>366</v>
      </c>
      <c r="K207" s="100" t="s">
        <v>367</v>
      </c>
      <c r="L207" s="379" t="s">
        <v>368</v>
      </c>
      <c r="M207" s="350"/>
      <c r="O207" s="75"/>
      <c r="P207" s="75"/>
      <c r="Q207" s="75"/>
      <c r="R207" s="75"/>
    </row>
    <row r="208" spans="1:18" s="1" customFormat="1">
      <c r="C208" s="254" t="s">
        <v>371</v>
      </c>
      <c r="D208" s="96" t="s">
        <v>372</v>
      </c>
      <c r="E208" s="96">
        <v>112</v>
      </c>
      <c r="F208" s="96">
        <v>272500</v>
      </c>
      <c r="G208" s="96">
        <f>E208*F208</f>
        <v>30520000</v>
      </c>
      <c r="H208" s="96">
        <v>270000</v>
      </c>
      <c r="I208" s="96">
        <f>E208*H208</f>
        <v>30240000</v>
      </c>
      <c r="J208" s="180">
        <f>I208-G208</f>
        <v>-280000</v>
      </c>
      <c r="K208" s="181">
        <f>((I208/G208)-1)*100</f>
        <v>-0.91743119266054496</v>
      </c>
      <c r="L208" s="378"/>
      <c r="M208" s="350"/>
      <c r="O208" s="75"/>
      <c r="P208" s="75"/>
      <c r="Q208" s="75"/>
      <c r="R208" s="75"/>
    </row>
    <row r="209" spans="1:18">
      <c r="C209" s="377" t="s">
        <v>377</v>
      </c>
      <c r="D209" s="350"/>
      <c r="E209" s="175">
        <f t="shared" ref="E209:J209" si="27">SUM(E208:E208)</f>
        <v>112</v>
      </c>
      <c r="F209" s="175">
        <f t="shared" si="27"/>
        <v>272500</v>
      </c>
      <c r="G209" s="175">
        <f t="shared" si="27"/>
        <v>30520000</v>
      </c>
      <c r="H209" s="175">
        <f t="shared" si="27"/>
        <v>270000</v>
      </c>
      <c r="I209" s="175">
        <f t="shared" si="27"/>
        <v>30240000</v>
      </c>
      <c r="J209" s="175">
        <f t="shared" si="27"/>
        <v>-280000</v>
      </c>
      <c r="K209" s="175" t="s">
        <v>60</v>
      </c>
      <c r="L209" s="377"/>
      <c r="M209" s="350"/>
    </row>
    <row r="210" spans="1:18" s="1" customFormat="1">
      <c r="B210" s="170" t="s">
        <v>358</v>
      </c>
      <c r="C210" s="170" t="s">
        <v>359</v>
      </c>
      <c r="D210" s="170" t="s">
        <v>360</v>
      </c>
      <c r="E210" s="184" t="s">
        <v>361</v>
      </c>
      <c r="F210" s="184" t="s">
        <v>362</v>
      </c>
      <c r="G210" s="170" t="s">
        <v>363</v>
      </c>
      <c r="H210" s="178" t="s">
        <v>364</v>
      </c>
      <c r="I210" s="100" t="s">
        <v>365</v>
      </c>
      <c r="J210" s="100" t="s">
        <v>366</v>
      </c>
      <c r="K210" s="100" t="s">
        <v>367</v>
      </c>
      <c r="L210" s="379" t="s">
        <v>368</v>
      </c>
      <c r="M210" s="350"/>
      <c r="O210" s="75"/>
      <c r="P210" s="75"/>
      <c r="Q210" s="75"/>
      <c r="R210" s="75"/>
    </row>
    <row r="211" spans="1:18" s="1" customFormat="1">
      <c r="C211" s="254" t="s">
        <v>371</v>
      </c>
      <c r="D211" s="96" t="s">
        <v>372</v>
      </c>
      <c r="E211" s="96">
        <v>262</v>
      </c>
      <c r="F211" s="96">
        <v>279427</v>
      </c>
      <c r="G211" s="96">
        <f>E211*F211</f>
        <v>73209874</v>
      </c>
      <c r="H211" s="96">
        <v>270000</v>
      </c>
      <c r="I211" s="96">
        <f>E211*H211</f>
        <v>70740000</v>
      </c>
      <c r="J211" s="183">
        <f>I211-G211</f>
        <v>-2469874</v>
      </c>
      <c r="K211" s="182">
        <f>((I211/G211)-1)*100</f>
        <v>-3.3736897293389689</v>
      </c>
      <c r="L211" s="378"/>
      <c r="M211" s="350"/>
      <c r="O211" s="75"/>
      <c r="P211" s="75"/>
      <c r="Q211" s="75"/>
      <c r="R211" s="75"/>
    </row>
    <row r="212" spans="1:18" s="1" customFormat="1">
      <c r="C212" s="254" t="s">
        <v>373</v>
      </c>
      <c r="D212" s="96" t="s">
        <v>374</v>
      </c>
      <c r="E212" s="96">
        <v>88</v>
      </c>
      <c r="F212" s="96">
        <v>229500</v>
      </c>
      <c r="G212" s="96">
        <f>E212*F212</f>
        <v>20196000</v>
      </c>
      <c r="H212" s="96">
        <v>221500</v>
      </c>
      <c r="I212" s="96">
        <f>E212*H212</f>
        <v>19492000</v>
      </c>
      <c r="J212" s="183">
        <f>I212-G212</f>
        <v>-704000</v>
      </c>
      <c r="K212" s="182">
        <f>((I212/G212)-1)*100</f>
        <v>-3.4858387799564294</v>
      </c>
      <c r="L212" s="378"/>
      <c r="M212" s="350"/>
      <c r="O212" s="75"/>
      <c r="P212" s="75"/>
      <c r="Q212" s="75"/>
      <c r="R212" s="75"/>
    </row>
    <row r="213" spans="1:18">
      <c r="C213" s="254" t="s">
        <v>375</v>
      </c>
      <c r="D213" s="96" t="s">
        <v>376</v>
      </c>
      <c r="E213" s="96">
        <v>90</v>
      </c>
      <c r="F213" s="96">
        <v>228500</v>
      </c>
      <c r="G213" s="96">
        <f>E213*F213</f>
        <v>20565000</v>
      </c>
      <c r="H213" s="96">
        <v>270000</v>
      </c>
      <c r="I213" s="96">
        <f>E213*H213</f>
        <v>24300000</v>
      </c>
      <c r="J213" s="180">
        <f>I213-G213</f>
        <v>3735000</v>
      </c>
      <c r="K213" s="181">
        <f>((I213/G213)-1)*100</f>
        <v>18.161925601750539</v>
      </c>
      <c r="L213" s="378"/>
      <c r="M213" s="350"/>
    </row>
    <row r="214" spans="1:18">
      <c r="C214" s="377" t="s">
        <v>377</v>
      </c>
      <c r="D214" s="350"/>
      <c r="E214" s="175">
        <f t="shared" ref="E214:J214" si="28">SUM(E211:E213)</f>
        <v>440</v>
      </c>
      <c r="F214" s="175">
        <f t="shared" si="28"/>
        <v>737427</v>
      </c>
      <c r="G214" s="175">
        <f t="shared" si="28"/>
        <v>113970874</v>
      </c>
      <c r="H214" s="175">
        <f t="shared" si="28"/>
        <v>761500</v>
      </c>
      <c r="I214" s="175">
        <f t="shared" si="28"/>
        <v>114532000</v>
      </c>
      <c r="J214" s="175">
        <f t="shared" si="28"/>
        <v>561126</v>
      </c>
      <c r="K214" s="175" t="s">
        <v>60</v>
      </c>
      <c r="L214" s="377"/>
      <c r="M214" s="350"/>
    </row>
    <row r="216" spans="1:18" ht="13.5" customHeight="1">
      <c r="A216" s="179" t="s">
        <v>155</v>
      </c>
      <c r="B216" s="160" t="s">
        <v>396</v>
      </c>
      <c r="C216" s="375" t="s">
        <v>387</v>
      </c>
      <c r="D216" s="350"/>
      <c r="E216" s="187">
        <f>I224+I219</f>
        <v>89599000</v>
      </c>
      <c r="F216" s="176" t="s">
        <v>354</v>
      </c>
      <c r="G216" s="114">
        <v>33182985</v>
      </c>
      <c r="H216" s="375" t="s">
        <v>394</v>
      </c>
      <c r="I216" s="350"/>
      <c r="J216" s="381">
        <v>-1356000</v>
      </c>
      <c r="K216" s="350"/>
      <c r="L216" s="176" t="s">
        <v>356</v>
      </c>
      <c r="M216" s="185">
        <f>J224</f>
        <v>2194000</v>
      </c>
    </row>
    <row r="217" spans="1:18" s="1" customFormat="1">
      <c r="B217" s="188" t="s">
        <v>395</v>
      </c>
      <c r="C217" s="170" t="s">
        <v>359</v>
      </c>
      <c r="D217" s="170" t="s">
        <v>360</v>
      </c>
      <c r="E217" s="184" t="s">
        <v>361</v>
      </c>
      <c r="F217" s="184" t="s">
        <v>362</v>
      </c>
      <c r="G217" s="170" t="s">
        <v>363</v>
      </c>
      <c r="H217" s="178" t="s">
        <v>364</v>
      </c>
      <c r="I217" s="100" t="s">
        <v>365</v>
      </c>
      <c r="J217" s="100" t="s">
        <v>366</v>
      </c>
      <c r="K217" s="100" t="s">
        <v>367</v>
      </c>
      <c r="L217" s="379" t="s">
        <v>368</v>
      </c>
      <c r="M217" s="350"/>
      <c r="O217" s="75"/>
      <c r="P217" s="75"/>
      <c r="Q217" s="75"/>
      <c r="R217" s="75"/>
    </row>
    <row r="218" spans="1:18" s="1" customFormat="1">
      <c r="C218" s="254" t="s">
        <v>371</v>
      </c>
      <c r="D218" s="96" t="s">
        <v>372</v>
      </c>
      <c r="E218" s="96">
        <v>12</v>
      </c>
      <c r="F218" s="96">
        <v>280000</v>
      </c>
      <c r="G218" s="96">
        <f>E218*F218</f>
        <v>3360000</v>
      </c>
      <c r="H218" s="114">
        <v>324500</v>
      </c>
      <c r="I218" s="96">
        <f>E218*H218</f>
        <v>3894000</v>
      </c>
      <c r="J218" s="180">
        <f>I218-G218</f>
        <v>534000</v>
      </c>
      <c r="K218" s="181">
        <f>((I218/G218)-1)*100</f>
        <v>15.892857142857153</v>
      </c>
      <c r="L218" s="378"/>
      <c r="M218" s="350"/>
      <c r="O218" s="75"/>
      <c r="P218" s="75"/>
      <c r="Q218" s="75"/>
      <c r="R218" s="75"/>
    </row>
    <row r="219" spans="1:18">
      <c r="C219" s="377" t="s">
        <v>377</v>
      </c>
      <c r="D219" s="350"/>
      <c r="E219" s="175">
        <f t="shared" ref="E219:J219" si="29">SUM(E218:E218)</f>
        <v>12</v>
      </c>
      <c r="F219" s="175">
        <f t="shared" si="29"/>
        <v>280000</v>
      </c>
      <c r="G219" s="175">
        <f t="shared" si="29"/>
        <v>3360000</v>
      </c>
      <c r="H219" s="175">
        <f t="shared" si="29"/>
        <v>324500</v>
      </c>
      <c r="I219" s="175">
        <f t="shared" si="29"/>
        <v>3894000</v>
      </c>
      <c r="J219" s="175">
        <f t="shared" si="29"/>
        <v>534000</v>
      </c>
      <c r="K219" s="175" t="s">
        <v>60</v>
      </c>
      <c r="L219" s="377"/>
      <c r="M219" s="350"/>
    </row>
    <row r="220" spans="1:18" s="1" customFormat="1">
      <c r="B220" s="170" t="s">
        <v>358</v>
      </c>
      <c r="C220" s="170" t="s">
        <v>359</v>
      </c>
      <c r="D220" s="170" t="s">
        <v>360</v>
      </c>
      <c r="E220" s="184" t="s">
        <v>361</v>
      </c>
      <c r="F220" s="184" t="s">
        <v>362</v>
      </c>
      <c r="G220" s="170" t="s">
        <v>363</v>
      </c>
      <c r="H220" s="178" t="s">
        <v>364</v>
      </c>
      <c r="I220" s="100" t="s">
        <v>365</v>
      </c>
      <c r="J220" s="100" t="s">
        <v>366</v>
      </c>
      <c r="K220" s="100" t="s">
        <v>367</v>
      </c>
      <c r="L220" s="379" t="s">
        <v>368</v>
      </c>
      <c r="M220" s="350"/>
      <c r="O220" s="75"/>
      <c r="P220" s="75"/>
      <c r="Q220" s="75"/>
      <c r="R220" s="75"/>
    </row>
    <row r="221" spans="1:18" s="1" customFormat="1">
      <c r="C221" s="254" t="s">
        <v>371</v>
      </c>
      <c r="D221" s="96" t="s">
        <v>372</v>
      </c>
      <c r="E221" s="96">
        <v>150</v>
      </c>
      <c r="F221" s="96">
        <v>285000</v>
      </c>
      <c r="G221" s="96">
        <f>E221*F221</f>
        <v>42750000</v>
      </c>
      <c r="H221" s="114">
        <v>274000</v>
      </c>
      <c r="I221" s="96">
        <f>E221*H221</f>
        <v>41100000</v>
      </c>
      <c r="J221" s="183">
        <f>I221-G221</f>
        <v>-1650000</v>
      </c>
      <c r="K221" s="182">
        <f>((I221/G221)-1)*100</f>
        <v>-3.8596491228070184</v>
      </c>
      <c r="L221" s="378"/>
      <c r="M221" s="350"/>
      <c r="O221" s="75"/>
      <c r="P221" s="75"/>
      <c r="Q221" s="75"/>
      <c r="R221" s="75"/>
    </row>
    <row r="222" spans="1:18" s="1" customFormat="1">
      <c r="C222" s="254" t="s">
        <v>373</v>
      </c>
      <c r="D222" s="96" t="s">
        <v>374</v>
      </c>
      <c r="E222" s="96">
        <v>88</v>
      </c>
      <c r="F222" s="96">
        <v>229500</v>
      </c>
      <c r="G222" s="96">
        <f>E222*F222</f>
        <v>20196000</v>
      </c>
      <c r="H222" s="174">
        <v>220000</v>
      </c>
      <c r="I222" s="96">
        <f>E222*H222</f>
        <v>19360000</v>
      </c>
      <c r="J222" s="183">
        <f>I222-G222</f>
        <v>-836000</v>
      </c>
      <c r="K222" s="182">
        <f>((I222/G222)-1)*100</f>
        <v>-4.1394335511982572</v>
      </c>
      <c r="L222" s="378"/>
      <c r="M222" s="350"/>
      <c r="O222" s="75"/>
      <c r="P222" s="75"/>
      <c r="Q222" s="75"/>
      <c r="R222" s="75"/>
    </row>
    <row r="223" spans="1:18">
      <c r="C223" s="254" t="s">
        <v>375</v>
      </c>
      <c r="D223" s="96" t="s">
        <v>376</v>
      </c>
      <c r="E223" s="96">
        <v>90</v>
      </c>
      <c r="F223" s="96">
        <v>228500</v>
      </c>
      <c r="G223" s="96">
        <f>E223*F223</f>
        <v>20565000</v>
      </c>
      <c r="H223" s="174">
        <v>280500</v>
      </c>
      <c r="I223" s="96">
        <f>E223*H223</f>
        <v>25245000</v>
      </c>
      <c r="J223" s="180">
        <f>I223-G223</f>
        <v>4680000</v>
      </c>
      <c r="K223" s="181">
        <f>((I223/G223)-1)*100</f>
        <v>22.75711159737417</v>
      </c>
      <c r="L223" s="378"/>
      <c r="M223" s="350"/>
    </row>
    <row r="224" spans="1:18">
      <c r="C224" s="377" t="s">
        <v>377</v>
      </c>
      <c r="D224" s="350"/>
      <c r="E224" s="175">
        <f t="shared" ref="E224:J224" si="30">SUM(E221:E223)</f>
        <v>328</v>
      </c>
      <c r="F224" s="175">
        <f t="shared" si="30"/>
        <v>743000</v>
      </c>
      <c r="G224" s="175">
        <f t="shared" si="30"/>
        <v>83511000</v>
      </c>
      <c r="H224" s="175">
        <f t="shared" si="30"/>
        <v>774500</v>
      </c>
      <c r="I224" s="175">
        <f t="shared" si="30"/>
        <v>85705000</v>
      </c>
      <c r="J224" s="175">
        <f t="shared" si="30"/>
        <v>2194000</v>
      </c>
      <c r="K224" s="175" t="s">
        <v>60</v>
      </c>
      <c r="L224" s="377"/>
      <c r="M224" s="350"/>
    </row>
    <row r="226" spans="1:18" ht="13.5" customHeight="1">
      <c r="A226" s="179" t="s">
        <v>155</v>
      </c>
      <c r="B226" s="160" t="s">
        <v>397</v>
      </c>
      <c r="C226" s="375" t="s">
        <v>387</v>
      </c>
      <c r="D226" s="350"/>
      <c r="E226" s="119">
        <f>I231+G226</f>
        <v>116857985</v>
      </c>
      <c r="F226" s="176" t="s">
        <v>354</v>
      </c>
      <c r="G226" s="114">
        <v>33182985</v>
      </c>
      <c r="H226" s="375" t="s">
        <v>394</v>
      </c>
      <c r="I226" s="350"/>
      <c r="J226" s="381">
        <v>-1356000</v>
      </c>
      <c r="K226" s="350"/>
      <c r="L226" s="176" t="s">
        <v>356</v>
      </c>
      <c r="M226" s="185">
        <f>J231</f>
        <v>3584000</v>
      </c>
    </row>
    <row r="227" spans="1:18" s="1" customFormat="1">
      <c r="B227" s="170" t="s">
        <v>358</v>
      </c>
      <c r="C227" s="170" t="s">
        <v>359</v>
      </c>
      <c r="D227" s="170" t="s">
        <v>360</v>
      </c>
      <c r="E227" s="184" t="s">
        <v>361</v>
      </c>
      <c r="F227" s="184" t="s">
        <v>362</v>
      </c>
      <c r="G227" s="170" t="s">
        <v>363</v>
      </c>
      <c r="H227" s="178" t="s">
        <v>364</v>
      </c>
      <c r="I227" s="100" t="s">
        <v>365</v>
      </c>
      <c r="J227" s="100" t="s">
        <v>366</v>
      </c>
      <c r="K227" s="100" t="s">
        <v>367</v>
      </c>
      <c r="L227" s="379" t="s">
        <v>368</v>
      </c>
      <c r="M227" s="350"/>
      <c r="O227" s="75"/>
      <c r="P227" s="75"/>
      <c r="Q227" s="75"/>
      <c r="R227" s="75"/>
    </row>
    <row r="228" spans="1:18" s="1" customFormat="1">
      <c r="C228" s="254" t="s">
        <v>371</v>
      </c>
      <c r="D228" s="96" t="s">
        <v>372</v>
      </c>
      <c r="E228" s="96">
        <v>138</v>
      </c>
      <c r="F228" s="96">
        <v>285000</v>
      </c>
      <c r="G228" s="96">
        <f>E228*F228</f>
        <v>39330000</v>
      </c>
      <c r="H228" s="114">
        <v>324500</v>
      </c>
      <c r="I228" s="96">
        <f>E228*H228</f>
        <v>44781000</v>
      </c>
      <c r="J228" s="180">
        <f>I228-G228</f>
        <v>5451000</v>
      </c>
      <c r="K228" s="181">
        <f>((I228/G228)-1)*100</f>
        <v>13.859649122807017</v>
      </c>
      <c r="L228" s="378"/>
      <c r="M228" s="350"/>
      <c r="O228" s="75"/>
      <c r="P228" s="75"/>
      <c r="Q228" s="75"/>
      <c r="R228" s="75"/>
    </row>
    <row r="229" spans="1:18" s="1" customFormat="1">
      <c r="C229" s="254" t="s">
        <v>373</v>
      </c>
      <c r="D229" s="96" t="s">
        <v>374</v>
      </c>
      <c r="E229" s="96">
        <v>88</v>
      </c>
      <c r="F229" s="96">
        <v>229500</v>
      </c>
      <c r="G229" s="96">
        <f>E229*F229</f>
        <v>20196000</v>
      </c>
      <c r="H229" s="174">
        <v>218000</v>
      </c>
      <c r="I229" s="96">
        <f>E229*H229</f>
        <v>19184000</v>
      </c>
      <c r="J229" s="183">
        <f>I229-G229</f>
        <v>-1012000</v>
      </c>
      <c r="K229" s="182">
        <f>((I229/G229)-1)*100</f>
        <v>-5.010893246187365</v>
      </c>
      <c r="L229" s="378"/>
      <c r="M229" s="350"/>
      <c r="O229" s="75"/>
      <c r="P229" s="75"/>
      <c r="Q229" s="75"/>
      <c r="R229" s="75"/>
    </row>
    <row r="230" spans="1:18">
      <c r="C230" s="254" t="s">
        <v>375</v>
      </c>
      <c r="D230" s="96" t="s">
        <v>376</v>
      </c>
      <c r="E230" s="96">
        <v>90</v>
      </c>
      <c r="F230" s="96">
        <v>228500</v>
      </c>
      <c r="G230" s="96">
        <f>E230*F230</f>
        <v>20565000</v>
      </c>
      <c r="H230" s="174">
        <v>219000</v>
      </c>
      <c r="I230" s="96">
        <f>E230*H230</f>
        <v>19710000</v>
      </c>
      <c r="J230" s="183">
        <f>I230-G230</f>
        <v>-855000</v>
      </c>
      <c r="K230" s="182">
        <f>((I230/G230)-1)*100</f>
        <v>-4.1575492341356712</v>
      </c>
      <c r="L230" s="378"/>
      <c r="M230" s="350"/>
    </row>
    <row r="231" spans="1:18">
      <c r="C231" s="377" t="s">
        <v>377</v>
      </c>
      <c r="D231" s="350"/>
      <c r="E231" s="175">
        <f t="shared" ref="E231:J231" si="31">SUM(E228:E230)</f>
        <v>316</v>
      </c>
      <c r="F231" s="175">
        <f t="shared" si="31"/>
        <v>743000</v>
      </c>
      <c r="G231" s="175">
        <f t="shared" si="31"/>
        <v>80091000</v>
      </c>
      <c r="H231" s="175">
        <f t="shared" si="31"/>
        <v>761500</v>
      </c>
      <c r="I231" s="175">
        <f t="shared" si="31"/>
        <v>83675000</v>
      </c>
      <c r="J231" s="175">
        <f t="shared" si="31"/>
        <v>3584000</v>
      </c>
      <c r="K231" s="175" t="s">
        <v>60</v>
      </c>
      <c r="L231" s="377"/>
      <c r="M231" s="350"/>
    </row>
    <row r="233" spans="1:18" ht="13.5" customHeight="1">
      <c r="A233" s="179" t="s">
        <v>155</v>
      </c>
      <c r="B233" s="160" t="s">
        <v>398</v>
      </c>
      <c r="C233" s="375" t="s">
        <v>387</v>
      </c>
      <c r="D233" s="350"/>
      <c r="E233" s="119">
        <f>I238+G233</f>
        <v>112019985</v>
      </c>
      <c r="F233" s="176" t="s">
        <v>354</v>
      </c>
      <c r="G233" s="114">
        <v>33182985</v>
      </c>
      <c r="H233" s="375" t="s">
        <v>394</v>
      </c>
      <c r="I233" s="350"/>
      <c r="J233" s="381">
        <v>-1356000</v>
      </c>
      <c r="K233" s="350"/>
      <c r="L233" s="176" t="s">
        <v>356</v>
      </c>
      <c r="M233" s="186">
        <f>J238</f>
        <v>-1254000</v>
      </c>
    </row>
    <row r="234" spans="1:18" s="1" customFormat="1">
      <c r="B234" s="170" t="s">
        <v>358</v>
      </c>
      <c r="C234" s="170" t="s">
        <v>359</v>
      </c>
      <c r="D234" s="170" t="s">
        <v>360</v>
      </c>
      <c r="E234" s="184" t="s">
        <v>361</v>
      </c>
      <c r="F234" s="184" t="s">
        <v>362</v>
      </c>
      <c r="G234" s="170" t="s">
        <v>363</v>
      </c>
      <c r="H234" s="178" t="s">
        <v>364</v>
      </c>
      <c r="I234" s="100" t="s">
        <v>365</v>
      </c>
      <c r="J234" s="100" t="s">
        <v>366</v>
      </c>
      <c r="K234" s="100" t="s">
        <v>367</v>
      </c>
      <c r="L234" s="379" t="s">
        <v>368</v>
      </c>
      <c r="M234" s="350"/>
      <c r="O234" s="75"/>
      <c r="P234" s="75"/>
      <c r="Q234" s="75"/>
      <c r="R234" s="75"/>
    </row>
    <row r="235" spans="1:18" s="1" customFormat="1">
      <c r="C235" s="254" t="s">
        <v>371</v>
      </c>
      <c r="D235" s="96" t="s">
        <v>372</v>
      </c>
      <c r="E235" s="96">
        <v>138</v>
      </c>
      <c r="F235" s="96">
        <v>285000</v>
      </c>
      <c r="G235" s="96">
        <f>E235*F235</f>
        <v>39330000</v>
      </c>
      <c r="H235" s="114">
        <v>287000</v>
      </c>
      <c r="I235" s="96">
        <f>E235*H235</f>
        <v>39606000</v>
      </c>
      <c r="J235" s="180">
        <f>I235-G235</f>
        <v>276000</v>
      </c>
      <c r="K235" s="181">
        <f>((I235/G235)-1)*100</f>
        <v>0.70175438596491446</v>
      </c>
      <c r="L235" s="378"/>
      <c r="M235" s="350"/>
      <c r="O235" s="75"/>
      <c r="P235" s="75"/>
      <c r="Q235" s="75"/>
      <c r="R235" s="75"/>
    </row>
    <row r="236" spans="1:18" s="1" customFormat="1">
      <c r="C236" s="254" t="s">
        <v>373</v>
      </c>
      <c r="D236" s="96" t="s">
        <v>374</v>
      </c>
      <c r="E236" s="96">
        <v>88</v>
      </c>
      <c r="F236" s="96">
        <v>229500</v>
      </c>
      <c r="G236" s="96">
        <f>E236*F236</f>
        <v>20196000</v>
      </c>
      <c r="H236" s="114">
        <v>229500</v>
      </c>
      <c r="I236" s="96">
        <f>E236*H236</f>
        <v>20196000</v>
      </c>
      <c r="J236" s="180">
        <f>I236-G236</f>
        <v>0</v>
      </c>
      <c r="K236" s="181">
        <f>((I236/G236)-1)*100</f>
        <v>0</v>
      </c>
      <c r="L236" s="378"/>
      <c r="M236" s="350"/>
      <c r="O236" s="75"/>
      <c r="P236" s="75"/>
      <c r="Q236" s="75"/>
      <c r="R236" s="75"/>
    </row>
    <row r="237" spans="1:18">
      <c r="C237" s="254" t="s">
        <v>375</v>
      </c>
      <c r="D237" s="96" t="s">
        <v>376</v>
      </c>
      <c r="E237" s="96">
        <v>90</v>
      </c>
      <c r="F237" s="96">
        <v>228500</v>
      </c>
      <c r="G237" s="96">
        <f>E237*F237</f>
        <v>20565000</v>
      </c>
      <c r="H237" s="174">
        <v>211500</v>
      </c>
      <c r="I237" s="96">
        <f>E237*H237</f>
        <v>19035000</v>
      </c>
      <c r="J237" s="183">
        <f>I237-G237</f>
        <v>-1530000</v>
      </c>
      <c r="K237" s="182">
        <f>((I237/G237)-1)*100</f>
        <v>-7.4398249452954035</v>
      </c>
      <c r="L237" s="378"/>
      <c r="M237" s="350"/>
    </row>
    <row r="238" spans="1:18">
      <c r="C238" s="377" t="s">
        <v>377</v>
      </c>
      <c r="D238" s="350"/>
      <c r="E238" s="175">
        <f t="shared" ref="E238:J238" si="32">SUM(E235:E237)</f>
        <v>316</v>
      </c>
      <c r="F238" s="175">
        <f t="shared" si="32"/>
        <v>743000</v>
      </c>
      <c r="G238" s="175">
        <f t="shared" si="32"/>
        <v>80091000</v>
      </c>
      <c r="H238" s="175">
        <f t="shared" si="32"/>
        <v>728000</v>
      </c>
      <c r="I238" s="175">
        <f t="shared" si="32"/>
        <v>78837000</v>
      </c>
      <c r="J238" s="175">
        <f t="shared" si="32"/>
        <v>-1254000</v>
      </c>
      <c r="K238" s="175" t="s">
        <v>60</v>
      </c>
      <c r="L238" s="377"/>
      <c r="M238" s="350"/>
    </row>
    <row r="240" spans="1:18" ht="13.5" customHeight="1">
      <c r="A240" s="179" t="s">
        <v>155</v>
      </c>
      <c r="B240" s="160" t="s">
        <v>399</v>
      </c>
      <c r="C240" s="375" t="s">
        <v>387</v>
      </c>
      <c r="D240" s="350"/>
      <c r="E240" s="119">
        <f>I245+G240</f>
        <v>113375985</v>
      </c>
      <c r="F240" s="176" t="s">
        <v>354</v>
      </c>
      <c r="G240" s="114">
        <v>33182985</v>
      </c>
      <c r="H240" s="375" t="s">
        <v>394</v>
      </c>
      <c r="I240" s="350"/>
      <c r="J240" s="376">
        <v>27834000</v>
      </c>
      <c r="K240" s="350"/>
      <c r="L240" s="176" t="s">
        <v>356</v>
      </c>
      <c r="M240" s="185">
        <f>J245</f>
        <v>102000</v>
      </c>
    </row>
    <row r="241" spans="1:18" s="1" customFormat="1">
      <c r="B241" s="170" t="s">
        <v>358</v>
      </c>
      <c r="C241" s="170" t="s">
        <v>359</v>
      </c>
      <c r="D241" s="170" t="s">
        <v>360</v>
      </c>
      <c r="E241" s="184" t="s">
        <v>361</v>
      </c>
      <c r="F241" s="184" t="s">
        <v>362</v>
      </c>
      <c r="G241" s="170" t="s">
        <v>363</v>
      </c>
      <c r="H241" s="178" t="s">
        <v>364</v>
      </c>
      <c r="I241" s="100" t="s">
        <v>365</v>
      </c>
      <c r="J241" s="100" t="s">
        <v>366</v>
      </c>
      <c r="K241" s="100" t="s">
        <v>367</v>
      </c>
      <c r="L241" s="379" t="s">
        <v>368</v>
      </c>
      <c r="M241" s="350"/>
      <c r="O241" s="75"/>
      <c r="P241" s="75"/>
      <c r="Q241" s="75"/>
      <c r="R241" s="75"/>
    </row>
    <row r="242" spans="1:18" s="1" customFormat="1">
      <c r="C242" s="254" t="s">
        <v>371</v>
      </c>
      <c r="D242" s="96" t="s">
        <v>372</v>
      </c>
      <c r="E242" s="96">
        <v>138</v>
      </c>
      <c r="F242" s="96">
        <v>285000</v>
      </c>
      <c r="G242" s="96">
        <f>E242*F242</f>
        <v>39330000</v>
      </c>
      <c r="H242" s="114">
        <v>292000</v>
      </c>
      <c r="I242" s="96">
        <f>E242*H242</f>
        <v>40296000</v>
      </c>
      <c r="J242" s="180">
        <f>I242-G242</f>
        <v>966000</v>
      </c>
      <c r="K242" s="181">
        <f>((I242/G242)-1)*100</f>
        <v>2.4561403508772006</v>
      </c>
      <c r="L242" s="378"/>
      <c r="M242" s="350"/>
      <c r="O242" s="75"/>
      <c r="P242" s="75"/>
      <c r="Q242" s="75"/>
      <c r="R242" s="75"/>
    </row>
    <row r="243" spans="1:18" s="1" customFormat="1">
      <c r="C243" s="254" t="s">
        <v>373</v>
      </c>
      <c r="D243" s="96" t="s">
        <v>374</v>
      </c>
      <c r="E243" s="96">
        <v>88</v>
      </c>
      <c r="F243" s="96">
        <v>229500</v>
      </c>
      <c r="G243" s="96">
        <f>E243*F243</f>
        <v>20196000</v>
      </c>
      <c r="H243" s="114">
        <v>234000</v>
      </c>
      <c r="I243" s="96">
        <f>E243*H243</f>
        <v>20592000</v>
      </c>
      <c r="J243" s="180">
        <f>I243-G243</f>
        <v>396000</v>
      </c>
      <c r="K243" s="181">
        <f>((I243/G243)-1)*100</f>
        <v>1.9607843137254832</v>
      </c>
      <c r="L243" s="378"/>
      <c r="M243" s="350"/>
      <c r="O243" s="75"/>
      <c r="P243" s="75"/>
      <c r="Q243" s="75"/>
      <c r="R243" s="75"/>
    </row>
    <row r="244" spans="1:18">
      <c r="C244" s="254" t="s">
        <v>375</v>
      </c>
      <c r="D244" s="96" t="s">
        <v>376</v>
      </c>
      <c r="E244" s="96">
        <v>90</v>
      </c>
      <c r="F244" s="96">
        <v>228500</v>
      </c>
      <c r="G244" s="96">
        <f>E244*F244</f>
        <v>20565000</v>
      </c>
      <c r="H244" s="174">
        <v>214500</v>
      </c>
      <c r="I244" s="96">
        <f>E244*H244</f>
        <v>19305000</v>
      </c>
      <c r="J244" s="183">
        <f>I244-G244</f>
        <v>-1260000</v>
      </c>
      <c r="K244" s="182">
        <f>((I244/G244)-1)*100</f>
        <v>-6.1269146608315062</v>
      </c>
      <c r="L244" s="378"/>
      <c r="M244" s="350"/>
    </row>
    <row r="245" spans="1:18">
      <c r="C245" s="377" t="s">
        <v>377</v>
      </c>
      <c r="D245" s="350"/>
      <c r="E245" s="175">
        <f t="shared" ref="E245:J245" si="33">SUM(E242:E244)</f>
        <v>316</v>
      </c>
      <c r="F245" s="175">
        <f t="shared" si="33"/>
        <v>743000</v>
      </c>
      <c r="G245" s="175">
        <f t="shared" si="33"/>
        <v>80091000</v>
      </c>
      <c r="H245" s="175">
        <f t="shared" si="33"/>
        <v>740500</v>
      </c>
      <c r="I245" s="175">
        <f t="shared" si="33"/>
        <v>80193000</v>
      </c>
      <c r="J245" s="175">
        <f t="shared" si="33"/>
        <v>102000</v>
      </c>
      <c r="K245" s="175" t="s">
        <v>60</v>
      </c>
      <c r="L245" s="377"/>
      <c r="M245" s="350"/>
    </row>
    <row r="246" spans="1:18" ht="13.5" customHeight="1"/>
    <row r="247" spans="1:18" ht="13.5" customHeight="1">
      <c r="A247" s="179" t="s">
        <v>155</v>
      </c>
      <c r="B247" s="160" t="s">
        <v>400</v>
      </c>
      <c r="C247" s="375" t="s">
        <v>387</v>
      </c>
      <c r="D247" s="350"/>
      <c r="E247" s="119">
        <f>I252</f>
        <v>80193000</v>
      </c>
      <c r="F247" s="184" t="s">
        <v>362</v>
      </c>
      <c r="G247" s="114">
        <v>5182985</v>
      </c>
      <c r="H247" s="375" t="s">
        <v>394</v>
      </c>
      <c r="I247" s="350"/>
      <c r="J247" s="381">
        <v>-545000</v>
      </c>
      <c r="K247" s="350"/>
      <c r="L247" s="176" t="s">
        <v>356</v>
      </c>
      <c r="M247" s="185">
        <f>J252</f>
        <v>102000</v>
      </c>
    </row>
    <row r="248" spans="1:18">
      <c r="B248" s="170" t="s">
        <v>358</v>
      </c>
      <c r="C248" s="170" t="s">
        <v>359</v>
      </c>
      <c r="D248" s="170" t="s">
        <v>360</v>
      </c>
      <c r="E248" s="170" t="s">
        <v>361</v>
      </c>
      <c r="F248" s="170" t="s">
        <v>362</v>
      </c>
      <c r="G248" s="170" t="s">
        <v>363</v>
      </c>
      <c r="H248" s="178" t="s">
        <v>364</v>
      </c>
      <c r="I248" s="100" t="s">
        <v>365</v>
      </c>
      <c r="J248" s="100" t="s">
        <v>366</v>
      </c>
      <c r="K248" s="100" t="s">
        <v>367</v>
      </c>
      <c r="L248" s="380" t="s">
        <v>368</v>
      </c>
      <c r="M248" s="350"/>
    </row>
    <row r="249" spans="1:18">
      <c r="C249" s="254" t="s">
        <v>371</v>
      </c>
      <c r="D249" s="96" t="s">
        <v>372</v>
      </c>
      <c r="E249" s="96">
        <v>138</v>
      </c>
      <c r="F249" s="96">
        <v>285000</v>
      </c>
      <c r="G249" s="96">
        <f>E249*F249</f>
        <v>39330000</v>
      </c>
      <c r="H249" s="114">
        <v>292000</v>
      </c>
      <c r="I249" s="96">
        <f>E249*H249</f>
        <v>40296000</v>
      </c>
      <c r="J249" s="180">
        <f>I249-G249</f>
        <v>966000</v>
      </c>
      <c r="K249" s="181">
        <f>((I249/G249)-1)*100</f>
        <v>2.4561403508772006</v>
      </c>
      <c r="L249" s="378"/>
      <c r="M249" s="350"/>
    </row>
    <row r="250" spans="1:18">
      <c r="C250" s="254" t="s">
        <v>373</v>
      </c>
      <c r="D250" s="96" t="s">
        <v>374</v>
      </c>
      <c r="E250" s="96">
        <v>88</v>
      </c>
      <c r="F250" s="96">
        <v>229500</v>
      </c>
      <c r="G250" s="96">
        <f>E250*F250</f>
        <v>20196000</v>
      </c>
      <c r="H250" s="114">
        <v>234000</v>
      </c>
      <c r="I250" s="96">
        <f>E250*H250</f>
        <v>20592000</v>
      </c>
      <c r="J250" s="180">
        <f>I250-G250</f>
        <v>396000</v>
      </c>
      <c r="K250" s="181">
        <f>((I250/G250)-1)*100</f>
        <v>1.9607843137254832</v>
      </c>
      <c r="L250" s="378"/>
      <c r="M250" s="350"/>
    </row>
    <row r="251" spans="1:18">
      <c r="C251" s="254" t="s">
        <v>375</v>
      </c>
      <c r="D251" s="96" t="s">
        <v>376</v>
      </c>
      <c r="E251" s="96">
        <v>90</v>
      </c>
      <c r="F251" s="96">
        <v>228500</v>
      </c>
      <c r="G251" s="96">
        <f>E251*F251</f>
        <v>20565000</v>
      </c>
      <c r="H251" s="174">
        <v>214500</v>
      </c>
      <c r="I251" s="96">
        <f>E251*H251</f>
        <v>19305000</v>
      </c>
      <c r="J251" s="183">
        <f>I251-G251</f>
        <v>-1260000</v>
      </c>
      <c r="K251" s="182">
        <f>((I251/G251)-1)*100</f>
        <v>-6.1269146608315062</v>
      </c>
      <c r="L251" s="378"/>
      <c r="M251" s="350"/>
    </row>
    <row r="252" spans="1:18">
      <c r="C252" s="377" t="s">
        <v>377</v>
      </c>
      <c r="D252" s="350"/>
      <c r="E252" s="175">
        <f t="shared" ref="E252:J252" si="34">SUM(E249:E251)</f>
        <v>316</v>
      </c>
      <c r="F252" s="175">
        <f t="shared" si="34"/>
        <v>743000</v>
      </c>
      <c r="G252" s="175">
        <f t="shared" si="34"/>
        <v>80091000</v>
      </c>
      <c r="H252" s="175">
        <f t="shared" si="34"/>
        <v>740500</v>
      </c>
      <c r="I252" s="175">
        <f t="shared" si="34"/>
        <v>80193000</v>
      </c>
      <c r="J252" s="175">
        <f t="shared" si="34"/>
        <v>102000</v>
      </c>
      <c r="K252" s="175" t="s">
        <v>60</v>
      </c>
      <c r="L252" s="377"/>
      <c r="M252" s="350"/>
    </row>
    <row r="254" spans="1:18" ht="13.5" customHeight="1">
      <c r="A254" s="179" t="s">
        <v>155</v>
      </c>
      <c r="B254" s="160" t="s">
        <v>401</v>
      </c>
      <c r="C254" s="375" t="s">
        <v>387</v>
      </c>
      <c r="D254" s="350"/>
      <c r="E254" s="119">
        <f>I259</f>
        <v>82277000</v>
      </c>
      <c r="F254" s="176" t="s">
        <v>354</v>
      </c>
      <c r="G254" s="114">
        <v>5182985</v>
      </c>
      <c r="H254" s="375" t="s">
        <v>394</v>
      </c>
      <c r="I254" s="350"/>
      <c r="J254" s="381">
        <v>-545000</v>
      </c>
      <c r="K254" s="350"/>
      <c r="L254" s="176" t="s">
        <v>356</v>
      </c>
      <c r="M254" s="185">
        <f>J259</f>
        <v>2186000</v>
      </c>
    </row>
    <row r="255" spans="1:18">
      <c r="B255" s="188" t="s">
        <v>358</v>
      </c>
      <c r="C255" s="170" t="s">
        <v>359</v>
      </c>
      <c r="D255" s="170" t="s">
        <v>360</v>
      </c>
      <c r="E255" s="184" t="s">
        <v>361</v>
      </c>
      <c r="F255" s="184" t="s">
        <v>362</v>
      </c>
      <c r="G255" s="170" t="s">
        <v>363</v>
      </c>
      <c r="H255" s="178" t="s">
        <v>364</v>
      </c>
      <c r="I255" s="100" t="s">
        <v>365</v>
      </c>
      <c r="J255" s="100" t="s">
        <v>366</v>
      </c>
      <c r="K255" s="100" t="s">
        <v>367</v>
      </c>
      <c r="L255" s="379" t="s">
        <v>368</v>
      </c>
      <c r="M255" s="350"/>
    </row>
    <row r="256" spans="1:18">
      <c r="C256" s="254" t="s">
        <v>371</v>
      </c>
      <c r="D256" s="96" t="s">
        <v>372</v>
      </c>
      <c r="E256" s="96">
        <v>138</v>
      </c>
      <c r="F256" s="234">
        <v>285000</v>
      </c>
      <c r="G256" s="96">
        <f>E256*F256</f>
        <v>39330000</v>
      </c>
      <c r="H256" s="114">
        <v>293000</v>
      </c>
      <c r="I256" s="96">
        <f>E256*H256</f>
        <v>40434000</v>
      </c>
      <c r="J256" s="180">
        <f>I256-G256</f>
        <v>1104000</v>
      </c>
      <c r="K256" s="181">
        <f>((I256/G256)-1)*100</f>
        <v>2.8070175438596578</v>
      </c>
      <c r="L256" s="378"/>
      <c r="M256" s="350"/>
    </row>
    <row r="257" spans="3:13">
      <c r="C257" s="254" t="s">
        <v>373</v>
      </c>
      <c r="D257" s="96" t="s">
        <v>374</v>
      </c>
      <c r="E257" s="96">
        <v>88</v>
      </c>
      <c r="F257" s="96">
        <v>229500</v>
      </c>
      <c r="G257" s="96">
        <f>E257*F257</f>
        <v>20196000</v>
      </c>
      <c r="H257" s="174">
        <v>228500</v>
      </c>
      <c r="I257" s="96">
        <f>E257*H257</f>
        <v>20108000</v>
      </c>
      <c r="J257" s="183">
        <f>I257-G257</f>
        <v>-88000</v>
      </c>
      <c r="K257" s="182">
        <f>((I257/G257)-1)*100</f>
        <v>-0.43572984749454813</v>
      </c>
      <c r="L257" s="378"/>
      <c r="M257" s="350"/>
    </row>
    <row r="258" spans="3:13">
      <c r="C258" s="254" t="s">
        <v>375</v>
      </c>
      <c r="D258" s="96" t="s">
        <v>376</v>
      </c>
      <c r="E258" s="96">
        <v>90</v>
      </c>
      <c r="F258" s="96">
        <v>228500</v>
      </c>
      <c r="G258" s="96">
        <f>E258*F258</f>
        <v>20565000</v>
      </c>
      <c r="H258" s="114">
        <v>241500</v>
      </c>
      <c r="I258" s="96">
        <f>E258*H258</f>
        <v>21735000</v>
      </c>
      <c r="J258" s="180">
        <f>I258-G258</f>
        <v>1170000</v>
      </c>
      <c r="K258" s="181">
        <f>((I258/G258)-1)*100</f>
        <v>5.6892778993435478</v>
      </c>
      <c r="L258" s="378"/>
      <c r="M258" s="350"/>
    </row>
    <row r="259" spans="3:13">
      <c r="C259" s="377" t="s">
        <v>377</v>
      </c>
      <c r="D259" s="350"/>
      <c r="E259" s="175">
        <f t="shared" ref="E259:J259" si="35">SUM(E256:E258)</f>
        <v>316</v>
      </c>
      <c r="F259" s="175">
        <f t="shared" si="35"/>
        <v>743000</v>
      </c>
      <c r="G259" s="175">
        <f t="shared" si="35"/>
        <v>80091000</v>
      </c>
      <c r="H259" s="175">
        <f t="shared" si="35"/>
        <v>763000</v>
      </c>
      <c r="I259" s="175">
        <f t="shared" si="35"/>
        <v>82277000</v>
      </c>
      <c r="J259" s="175">
        <f t="shared" si="35"/>
        <v>2186000</v>
      </c>
      <c r="K259" s="175" t="s">
        <v>60</v>
      </c>
      <c r="L259" s="377"/>
      <c r="M259" s="350"/>
    </row>
    <row r="260" spans="3:13" ht="12.75" customHeight="1"/>
    <row r="261" spans="3:13" ht="13.5" customHeight="1"/>
  </sheetData>
  <mergeCells count="170">
    <mergeCell ref="C136:D136"/>
    <mergeCell ref="C259:D259"/>
    <mergeCell ref="L186:M186"/>
    <mergeCell ref="C197:D197"/>
    <mergeCell ref="C231:D231"/>
    <mergeCell ref="C206:D206"/>
    <mergeCell ref="L183:M183"/>
    <mergeCell ref="L165:M165"/>
    <mergeCell ref="L249:M249"/>
    <mergeCell ref="L235:M235"/>
    <mergeCell ref="L210:M210"/>
    <mergeCell ref="L234:M234"/>
    <mergeCell ref="L172:M172"/>
    <mergeCell ref="C238:D238"/>
    <mergeCell ref="L227:M227"/>
    <mergeCell ref="L236:M236"/>
    <mergeCell ref="C169:D169"/>
    <mergeCell ref="L212:M212"/>
    <mergeCell ref="L220:M220"/>
    <mergeCell ref="L252:M252"/>
    <mergeCell ref="C233:D233"/>
    <mergeCell ref="C224:D224"/>
    <mergeCell ref="L188:M188"/>
    <mergeCell ref="C199:D199"/>
    <mergeCell ref="L222:M222"/>
    <mergeCell ref="L259:M259"/>
    <mergeCell ref="L126:M126"/>
    <mergeCell ref="L197:M197"/>
    <mergeCell ref="L231:M231"/>
    <mergeCell ref="L153:M153"/>
    <mergeCell ref="L181:M181"/>
    <mergeCell ref="C178:D178"/>
    <mergeCell ref="L138:M138"/>
    <mergeCell ref="L123:M123"/>
    <mergeCell ref="L221:M221"/>
    <mergeCell ref="L230:M230"/>
    <mergeCell ref="L168:M168"/>
    <mergeCell ref="C219:D219"/>
    <mergeCell ref="L152:M152"/>
    <mergeCell ref="L223:M223"/>
    <mergeCell ref="C209:D209"/>
    <mergeCell ref="L155:M155"/>
    <mergeCell ref="L124:M124"/>
    <mergeCell ref="L207:M207"/>
    <mergeCell ref="H254:I254"/>
    <mergeCell ref="C245:D245"/>
    <mergeCell ref="L257:M257"/>
    <mergeCell ref="L179:M179"/>
    <mergeCell ref="L218:M218"/>
    <mergeCell ref="L258:M258"/>
    <mergeCell ref="C113:D113"/>
    <mergeCell ref="L245:M245"/>
    <mergeCell ref="C143:D143"/>
    <mergeCell ref="H226:I226"/>
    <mergeCell ref="C183:D183"/>
    <mergeCell ref="J226:K226"/>
    <mergeCell ref="L195:M195"/>
    <mergeCell ref="C127:D127"/>
    <mergeCell ref="C176:D176"/>
    <mergeCell ref="C247:D247"/>
    <mergeCell ref="C129:D129"/>
    <mergeCell ref="L244:M244"/>
    <mergeCell ref="L113:M113"/>
    <mergeCell ref="C204:D204"/>
    <mergeCell ref="J247:K247"/>
    <mergeCell ref="L131:M131"/>
    <mergeCell ref="L208:M208"/>
    <mergeCell ref="H240:I240"/>
    <mergeCell ref="L133:M133"/>
    <mergeCell ref="L127:M127"/>
    <mergeCell ref="L117:M117"/>
    <mergeCell ref="L162:M162"/>
    <mergeCell ref="C115:D115"/>
    <mergeCell ref="L256:M256"/>
    <mergeCell ref="H233:I233"/>
    <mergeCell ref="J233:K233"/>
    <mergeCell ref="L167:M167"/>
    <mergeCell ref="L176:M176"/>
    <mergeCell ref="L158:M158"/>
    <mergeCell ref="L182:M182"/>
    <mergeCell ref="L169:M169"/>
    <mergeCell ref="C155:D155"/>
    <mergeCell ref="H216:I216"/>
    <mergeCell ref="L219:M219"/>
    <mergeCell ref="C157:D157"/>
    <mergeCell ref="L217:M217"/>
    <mergeCell ref="L175:M175"/>
    <mergeCell ref="L251:M251"/>
    <mergeCell ref="L238:M238"/>
    <mergeCell ref="A2:O2"/>
    <mergeCell ref="L204:M204"/>
    <mergeCell ref="L213:M213"/>
    <mergeCell ref="L151:M151"/>
    <mergeCell ref="J254:K254"/>
    <mergeCell ref="L141:M141"/>
    <mergeCell ref="H247:I247"/>
    <mergeCell ref="J206:K206"/>
    <mergeCell ref="C192:D192"/>
    <mergeCell ref="C252:D252"/>
    <mergeCell ref="L224:M224"/>
    <mergeCell ref="L196:M196"/>
    <mergeCell ref="L111:M111"/>
    <mergeCell ref="C108:D108"/>
    <mergeCell ref="L125:M125"/>
    <mergeCell ref="L134:M134"/>
    <mergeCell ref="C141:D141"/>
    <mergeCell ref="L112:M112"/>
    <mergeCell ref="L119:M119"/>
    <mergeCell ref="C150:D150"/>
    <mergeCell ref="C122:D122"/>
    <mergeCell ref="L148:M148"/>
    <mergeCell ref="L139:M139"/>
    <mergeCell ref="L154:M154"/>
    <mergeCell ref="L243:M243"/>
    <mergeCell ref="L174:M174"/>
    <mergeCell ref="C185:D185"/>
    <mergeCell ref="C216:D216"/>
    <mergeCell ref="L140:M140"/>
    <mergeCell ref="L137:M137"/>
    <mergeCell ref="L214:M214"/>
    <mergeCell ref="L189:M189"/>
    <mergeCell ref="L229:M229"/>
    <mergeCell ref="L109:M109"/>
    <mergeCell ref="C120:D120"/>
    <mergeCell ref="L161:M161"/>
    <mergeCell ref="L193:M193"/>
    <mergeCell ref="L255:M255"/>
    <mergeCell ref="L202:M202"/>
    <mergeCell ref="L159:M159"/>
    <mergeCell ref="L144:M144"/>
    <mergeCell ref="L242:M242"/>
    <mergeCell ref="L211:M211"/>
    <mergeCell ref="C240:D240"/>
    <mergeCell ref="L201:M201"/>
    <mergeCell ref="C190:D190"/>
    <mergeCell ref="L173:M173"/>
    <mergeCell ref="L241:M241"/>
    <mergeCell ref="L145:M145"/>
    <mergeCell ref="L194:M194"/>
    <mergeCell ref="L250:M250"/>
    <mergeCell ref="L228:M228"/>
    <mergeCell ref="L110:M110"/>
    <mergeCell ref="L203:M203"/>
    <mergeCell ref="C254:D254"/>
    <mergeCell ref="L237:M237"/>
    <mergeCell ref="L120:M120"/>
    <mergeCell ref="H206:I206"/>
    <mergeCell ref="J240:K240"/>
    <mergeCell ref="L190:M190"/>
    <mergeCell ref="L146:M146"/>
    <mergeCell ref="C162:D162"/>
    <mergeCell ref="L116:M116"/>
    <mergeCell ref="C171:D171"/>
    <mergeCell ref="L130:M130"/>
    <mergeCell ref="L248:M248"/>
    <mergeCell ref="L166:M166"/>
    <mergeCell ref="C134:D134"/>
    <mergeCell ref="C226:D226"/>
    <mergeCell ref="C164:D164"/>
    <mergeCell ref="L180:M180"/>
    <mergeCell ref="L118:M118"/>
    <mergeCell ref="J216:K216"/>
    <mergeCell ref="L132:M132"/>
    <mergeCell ref="C148:D148"/>
    <mergeCell ref="C214:D214"/>
    <mergeCell ref="L200:M200"/>
    <mergeCell ref="L209:M209"/>
    <mergeCell ref="L147:M147"/>
    <mergeCell ref="L160:M160"/>
    <mergeCell ref="L187:M187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Normal="100" workbookViewId="0">
      <selection activeCell="K15" sqref="K15"/>
    </sheetView>
  </sheetViews>
  <sheetFormatPr defaultRowHeight="13.5"/>
  <cols>
    <col min="4" max="4" width="11.109375" bestFit="1" customWidth="1"/>
    <col min="7" max="7" width="11.109375" bestFit="1" customWidth="1"/>
    <col min="9" max="9" width="11.109375" bestFit="1" customWidth="1"/>
    <col min="10" max="10" width="9.88671875" bestFit="1" customWidth="1"/>
  </cols>
  <sheetData>
    <row r="1" spans="1:11" ht="14.25" customHeight="1" thickBot="1"/>
    <row r="2" spans="1:11" ht="13.5" customHeight="1" thickBot="1">
      <c r="B2" s="295" t="s">
        <v>402</v>
      </c>
      <c r="C2" s="170" t="s">
        <v>359</v>
      </c>
      <c r="D2" s="170" t="s">
        <v>360</v>
      </c>
      <c r="E2" s="184" t="s">
        <v>361</v>
      </c>
      <c r="F2" s="184" t="s">
        <v>362</v>
      </c>
      <c r="G2" s="170" t="s">
        <v>363</v>
      </c>
      <c r="H2" s="178" t="s">
        <v>364</v>
      </c>
      <c r="I2" s="100" t="s">
        <v>365</v>
      </c>
      <c r="J2" s="100" t="s">
        <v>366</v>
      </c>
      <c r="K2" s="100" t="s">
        <v>367</v>
      </c>
    </row>
    <row r="3" spans="1:11" ht="14.25" customHeight="1" thickBot="1">
      <c r="B3" s="296" t="s">
        <v>403</v>
      </c>
      <c r="C3" s="254" t="s">
        <v>375</v>
      </c>
      <c r="D3" s="96" t="s">
        <v>376</v>
      </c>
      <c r="E3" s="105">
        <v>93</v>
      </c>
      <c r="F3" s="105">
        <v>221129</v>
      </c>
      <c r="G3" s="96">
        <f>E3*F3</f>
        <v>20564997</v>
      </c>
      <c r="H3" s="114">
        <v>199400</v>
      </c>
      <c r="I3" s="96">
        <f>E3*H3</f>
        <v>18544200</v>
      </c>
      <c r="J3" s="229">
        <f>I3-G3</f>
        <v>-2020797</v>
      </c>
      <c r="K3" s="230">
        <f>((I3/G3)-1)*100</f>
        <v>-9.8263909301810273</v>
      </c>
    </row>
    <row r="4" spans="1:11" ht="14.25" customHeight="1" thickBot="1">
      <c r="B4" s="296" t="s">
        <v>404</v>
      </c>
      <c r="C4" s="254" t="s">
        <v>375</v>
      </c>
      <c r="D4" s="96" t="s">
        <v>376</v>
      </c>
      <c r="E4" s="105">
        <v>93</v>
      </c>
      <c r="F4" s="105">
        <v>221129</v>
      </c>
      <c r="G4" s="96">
        <f>E4*F4</f>
        <v>20564997</v>
      </c>
      <c r="H4" s="114">
        <v>207000</v>
      </c>
      <c r="I4" s="96">
        <f>E4*H4</f>
        <v>19251000</v>
      </c>
      <c r="J4" s="229">
        <f>I4-G4</f>
        <v>-1313997</v>
      </c>
      <c r="K4" s="230">
        <f>((I4/G4)-1)*100</f>
        <v>-6.3894830619231291</v>
      </c>
    </row>
    <row r="5" spans="1:11" ht="14.25" customHeight="1" thickBot="1">
      <c r="B5" s="296" t="s">
        <v>57</v>
      </c>
      <c r="C5" s="254" t="s">
        <v>375</v>
      </c>
      <c r="D5" s="96" t="s">
        <v>376</v>
      </c>
      <c r="E5" s="105">
        <v>93</v>
      </c>
      <c r="F5" s="105">
        <v>221129</v>
      </c>
      <c r="G5" s="96">
        <f>E5*F5</f>
        <v>20564997</v>
      </c>
      <c r="H5" s="114">
        <v>216000</v>
      </c>
      <c r="I5" s="96">
        <f>E5*H5</f>
        <v>20088000</v>
      </c>
      <c r="J5" s="229">
        <f>I5-G5</f>
        <v>-476997</v>
      </c>
      <c r="K5" s="230">
        <f>((I5/G5)-1)*100</f>
        <v>-2.3194605863545714</v>
      </c>
    </row>
    <row r="6" spans="1:11">
      <c r="B6" s="298"/>
      <c r="C6" s="299"/>
      <c r="D6" s="95"/>
      <c r="E6" s="300"/>
      <c r="F6" s="300"/>
      <c r="G6" s="95"/>
      <c r="H6" s="126"/>
      <c r="I6" s="95"/>
      <c r="J6" s="301"/>
      <c r="K6" s="302"/>
    </row>
    <row r="7" spans="1:11" ht="14.25" customHeight="1" thickBot="1"/>
    <row r="8" spans="1:11" ht="14.25" customHeight="1" thickBot="1">
      <c r="B8" s="295" t="s">
        <v>402</v>
      </c>
      <c r="C8" s="170" t="s">
        <v>359</v>
      </c>
      <c r="D8" s="170" t="s">
        <v>360</v>
      </c>
      <c r="E8" s="184" t="s">
        <v>361</v>
      </c>
      <c r="F8" s="184" t="s">
        <v>362</v>
      </c>
      <c r="G8" s="170" t="s">
        <v>363</v>
      </c>
      <c r="H8" s="178" t="s">
        <v>364</v>
      </c>
      <c r="I8" s="100" t="s">
        <v>365</v>
      </c>
      <c r="J8" s="100" t="s">
        <v>366</v>
      </c>
      <c r="K8" s="100" t="s">
        <v>367</v>
      </c>
    </row>
    <row r="9" spans="1:11" ht="14.25" customHeight="1" thickBot="1">
      <c r="A9" s="297" t="s">
        <v>369</v>
      </c>
      <c r="B9" s="303" t="s">
        <v>405</v>
      </c>
      <c r="C9" s="254" t="s">
        <v>375</v>
      </c>
      <c r="D9" s="96" t="s">
        <v>376</v>
      </c>
      <c r="E9" s="105">
        <v>93</v>
      </c>
      <c r="F9" s="105">
        <v>221129</v>
      </c>
      <c r="G9" s="96">
        <f>E9*F9</f>
        <v>20564997</v>
      </c>
      <c r="H9" s="114">
        <v>250000</v>
      </c>
      <c r="I9" s="96">
        <f>E9*H9</f>
        <v>23250000</v>
      </c>
      <c r="J9" s="180">
        <f>I9-G9</f>
        <v>2685003</v>
      </c>
      <c r="K9" s="230">
        <f>((I9/G9)-1)*100</f>
        <v>13.056179876904439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225"/>
  <sheetViews>
    <sheetView topLeftCell="A33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354" t="s">
        <v>406</v>
      </c>
      <c r="B1" s="349"/>
      <c r="C1" s="349"/>
      <c r="D1" s="349"/>
      <c r="E1" s="350"/>
      <c r="I1" s="1"/>
      <c r="J1" s="1"/>
      <c r="K1" s="1"/>
    </row>
    <row r="2" spans="1:14" ht="12" customHeight="1">
      <c r="B2" s="1"/>
      <c r="F2" s="1"/>
      <c r="H2" s="1"/>
      <c r="I2" s="1"/>
      <c r="K2" s="1"/>
    </row>
    <row r="3" spans="1:14" s="1" customFormat="1" ht="13.5" customHeight="1">
      <c r="A3" s="353" t="s">
        <v>407</v>
      </c>
      <c r="B3" s="349"/>
      <c r="C3" s="349"/>
      <c r="D3" s="350"/>
      <c r="E3" s="164" t="s">
        <v>408</v>
      </c>
      <c r="F3" s="2"/>
      <c r="G3" s="352" t="s">
        <v>3</v>
      </c>
      <c r="H3" s="350"/>
      <c r="I3" s="3"/>
      <c r="J3" s="351" t="s">
        <v>4</v>
      </c>
      <c r="K3" s="350"/>
      <c r="L3" s="3"/>
      <c r="M3" s="353" t="s">
        <v>409</v>
      </c>
      <c r="N3" s="350"/>
    </row>
    <row r="4" spans="1:14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410</v>
      </c>
      <c r="H4" s="10" t="s">
        <v>6</v>
      </c>
      <c r="I4" s="3"/>
      <c r="J4" s="65" t="s">
        <v>11</v>
      </c>
      <c r="K4" s="65" t="s">
        <v>6</v>
      </c>
      <c r="M4" s="56" t="s">
        <v>51</v>
      </c>
      <c r="N4" s="16">
        <f>B16-B203</f>
        <v>-25864469</v>
      </c>
    </row>
    <row r="5" spans="1:14" s="1" customFormat="1" ht="14.25" customHeight="1">
      <c r="A5" s="45" t="s">
        <v>12</v>
      </c>
      <c r="B5" s="59">
        <f>H9</f>
        <v>0</v>
      </c>
      <c r="C5" s="42"/>
      <c r="D5" s="42"/>
      <c r="E5" s="42"/>
      <c r="F5" s="3"/>
      <c r="G5" s="51" t="s">
        <v>14</v>
      </c>
      <c r="H5" s="83">
        <v>24930249</v>
      </c>
      <c r="I5" s="3"/>
      <c r="J5" s="53" t="s">
        <v>16</v>
      </c>
      <c r="K5" s="67">
        <v>1766187</v>
      </c>
    </row>
    <row r="6" spans="1:14" s="1" customFormat="1" ht="14.25" customHeight="1">
      <c r="A6" s="7" t="s">
        <v>18</v>
      </c>
      <c r="B6" s="187">
        <v>70001500</v>
      </c>
      <c r="C6" s="8"/>
      <c r="D6" s="8"/>
      <c r="E6" s="8"/>
      <c r="F6" s="3"/>
      <c r="G6" s="77" t="s">
        <v>58</v>
      </c>
      <c r="H6" s="83">
        <v>0</v>
      </c>
      <c r="I6" s="3"/>
      <c r="J6" s="77"/>
      <c r="K6" s="77"/>
    </row>
    <row r="7" spans="1:14" s="1" customFormat="1" ht="14.25" customHeight="1">
      <c r="A7" s="7" t="s">
        <v>23</v>
      </c>
      <c r="B7" s="98">
        <f>B194+E7</f>
        <v>2700000</v>
      </c>
      <c r="C7" s="8"/>
      <c r="D7" s="8"/>
      <c r="E7" s="19">
        <v>100000</v>
      </c>
      <c r="F7" s="3"/>
      <c r="G7" s="77" t="s">
        <v>411</v>
      </c>
      <c r="H7" s="83">
        <v>0</v>
      </c>
      <c r="I7" s="3"/>
      <c r="J7" s="77"/>
      <c r="K7" s="77"/>
    </row>
    <row r="8" spans="1:14" s="1" customFormat="1" ht="14.25" customHeight="1">
      <c r="A8" s="7" t="s">
        <v>84</v>
      </c>
      <c r="B8" s="98">
        <v>1900000</v>
      </c>
      <c r="C8" s="8"/>
      <c r="D8" s="8"/>
      <c r="E8" s="19" t="s">
        <v>60</v>
      </c>
      <c r="F8" s="3"/>
      <c r="G8" s="77" t="s">
        <v>25</v>
      </c>
      <c r="H8" s="83">
        <v>42000000</v>
      </c>
      <c r="I8" s="3"/>
      <c r="J8" s="77"/>
      <c r="K8" s="77"/>
    </row>
    <row r="9" spans="1:14" s="1" customFormat="1" ht="14.25" customHeight="1">
      <c r="A9" s="7" t="s">
        <v>27</v>
      </c>
      <c r="B9" s="98">
        <v>14993606</v>
      </c>
      <c r="C9" s="226">
        <v>16000000</v>
      </c>
      <c r="D9" s="8"/>
      <c r="E9" s="227" t="s">
        <v>412</v>
      </c>
      <c r="F9" s="3"/>
      <c r="G9" s="52" t="s">
        <v>35</v>
      </c>
      <c r="H9" s="12">
        <f>'자산(2022)'!H30</f>
        <v>0</v>
      </c>
      <c r="I9" s="3"/>
      <c r="J9" s="77"/>
      <c r="K9" s="77"/>
    </row>
    <row r="10" spans="1:14" s="1" customFormat="1" ht="14.25" customHeight="1">
      <c r="A10" s="43" t="s">
        <v>33</v>
      </c>
      <c r="B10" s="60">
        <f>SUM(B5:B8)</f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4" s="1" customFormat="1" ht="14.25" customHeight="1">
      <c r="A11" s="42" t="s">
        <v>37</v>
      </c>
      <c r="B11" s="61">
        <v>52000</v>
      </c>
      <c r="C11" s="137"/>
      <c r="D11" s="42" t="s">
        <v>60</v>
      </c>
      <c r="E11" s="46"/>
      <c r="F11" s="3"/>
      <c r="G11" s="2"/>
      <c r="H11" s="3"/>
      <c r="I11" s="3"/>
      <c r="J11" s="77"/>
      <c r="K11" s="77"/>
    </row>
    <row r="12" spans="1:14" s="1" customFormat="1" ht="14.25" customHeight="1">
      <c r="A12" s="42" t="s">
        <v>39</v>
      </c>
      <c r="B12" s="61">
        <v>66880</v>
      </c>
      <c r="C12" s="137"/>
      <c r="D12" s="42"/>
      <c r="E12" s="46"/>
      <c r="F12" s="3"/>
      <c r="G12" s="9" t="s">
        <v>41</v>
      </c>
      <c r="H12" s="10" t="s">
        <v>6</v>
      </c>
      <c r="I12" s="3"/>
      <c r="J12" s="54" t="s">
        <v>46</v>
      </c>
      <c r="K12" s="63">
        <f>K5+K6+K10</f>
        <v>1766187</v>
      </c>
    </row>
    <row r="13" spans="1:14" s="1" customFormat="1" ht="14.25" customHeight="1">
      <c r="A13" s="47" t="s">
        <v>42</v>
      </c>
      <c r="B13" s="14">
        <f>D13</f>
        <v>0</v>
      </c>
      <c r="C13" s="48"/>
      <c r="D13" s="163">
        <v>0</v>
      </c>
      <c r="E13" s="48"/>
      <c r="F13" s="3"/>
      <c r="G13" s="233" t="s">
        <v>44</v>
      </c>
      <c r="H13" s="11">
        <f>B17-B824</f>
        <v>0</v>
      </c>
      <c r="I13" s="3"/>
      <c r="J13" s="53"/>
      <c r="K13" s="74"/>
    </row>
    <row r="14" spans="1:14" s="1" customFormat="1" ht="14.25" customHeight="1">
      <c r="A14" s="47" t="s">
        <v>61</v>
      </c>
      <c r="B14" s="15">
        <v>290000000</v>
      </c>
      <c r="C14" s="15" t="s">
        <v>60</v>
      </c>
      <c r="D14" s="48"/>
      <c r="E14" s="48"/>
      <c r="F14" s="3"/>
      <c r="G14" s="2"/>
      <c r="H14" s="3"/>
      <c r="I14" s="3"/>
      <c r="J14" s="53" t="s">
        <v>60</v>
      </c>
      <c r="K14" s="62" t="s">
        <v>60</v>
      </c>
    </row>
    <row r="15" spans="1:14" s="1" customFormat="1" ht="14.25" customHeight="1">
      <c r="A15" s="49" t="s">
        <v>49</v>
      </c>
      <c r="B15" s="16">
        <f>B10+B13+B14</f>
        <v>364601500</v>
      </c>
      <c r="C15" s="50"/>
      <c r="D15" s="50"/>
      <c r="E15" s="50"/>
      <c r="F15" s="3"/>
      <c r="G15" s="2"/>
      <c r="H15" s="2"/>
      <c r="I15" s="3"/>
      <c r="J15" s="55" t="s">
        <v>52</v>
      </c>
      <c r="K15" s="63">
        <f>SUM(K13:K13)</f>
        <v>0</v>
      </c>
    </row>
    <row r="16" spans="1:14" s="1" customFormat="1" ht="14.25" customHeight="1">
      <c r="A16" s="49" t="s">
        <v>51</v>
      </c>
      <c r="B16" s="16">
        <f>B15</f>
        <v>364601500</v>
      </c>
      <c r="C16" s="50"/>
      <c r="D16" s="50"/>
      <c r="E16" s="50"/>
      <c r="F16" s="3"/>
      <c r="G16" s="2"/>
      <c r="H16" s="2"/>
      <c r="I16" s="3"/>
      <c r="J16" s="56" t="s">
        <v>63</v>
      </c>
      <c r="K16" s="64">
        <f>K15-K12</f>
        <v>-1766187</v>
      </c>
    </row>
    <row r="17" spans="1:17" s="1" customFormat="1" ht="14.25" customHeight="1">
      <c r="A17" s="348" t="s">
        <v>86</v>
      </c>
      <c r="B17" s="349"/>
      <c r="C17" s="349"/>
      <c r="D17" s="349"/>
      <c r="E17" s="350"/>
      <c r="F17" s="3"/>
      <c r="G17" s="2"/>
      <c r="H17" s="2"/>
      <c r="I17" s="3"/>
      <c r="O17" s="276" t="s">
        <v>60</v>
      </c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 t="s">
        <v>60</v>
      </c>
      <c r="P19" s="1"/>
      <c r="Q19" s="1"/>
    </row>
    <row r="20" spans="1:17" s="1" customFormat="1" ht="13.5" customHeight="1">
      <c r="A20" s="353" t="s">
        <v>413</v>
      </c>
      <c r="B20" s="349"/>
      <c r="C20" s="349"/>
      <c r="D20" s="350"/>
      <c r="E20" s="164" t="s">
        <v>379</v>
      </c>
      <c r="F20" s="2"/>
      <c r="G20" s="352" t="s">
        <v>3</v>
      </c>
      <c r="H20" s="350"/>
      <c r="I20" s="3"/>
      <c r="J20" s="351" t="s">
        <v>4</v>
      </c>
      <c r="K20" s="350"/>
      <c r="L20" s="3"/>
    </row>
    <row r="21" spans="1:17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410</v>
      </c>
      <c r="H21" s="10" t="s">
        <v>6</v>
      </c>
      <c r="I21" s="3"/>
      <c r="J21" s="65" t="s">
        <v>11</v>
      </c>
      <c r="K21" s="65" t="s">
        <v>6</v>
      </c>
    </row>
    <row r="22" spans="1:17" s="1" customFormat="1" ht="14.25" customHeight="1">
      <c r="A22" s="45" t="s">
        <v>12</v>
      </c>
      <c r="B22" s="59">
        <f>H26</f>
        <v>44319537</v>
      </c>
      <c r="C22" s="42"/>
      <c r="D22" s="42"/>
      <c r="E22" s="42"/>
      <c r="F22" s="3"/>
      <c r="G22" s="51" t="s">
        <v>14</v>
      </c>
      <c r="H22" s="83">
        <v>2319537</v>
      </c>
      <c r="I22" s="3"/>
      <c r="J22" s="53" t="s">
        <v>16</v>
      </c>
      <c r="K22" s="67">
        <v>1766187</v>
      </c>
    </row>
    <row r="23" spans="1:17" s="1" customFormat="1" ht="14.25" customHeight="1">
      <c r="A23" s="7" t="s">
        <v>18</v>
      </c>
      <c r="B23" s="187">
        <v>77974548</v>
      </c>
      <c r="C23" s="8"/>
      <c r="D23" s="8"/>
      <c r="E23" s="8"/>
      <c r="F23" s="3"/>
      <c r="G23" s="77" t="s">
        <v>58</v>
      </c>
      <c r="H23" s="83">
        <v>0</v>
      </c>
      <c r="I23" s="3"/>
      <c r="J23" s="77"/>
      <c r="K23" s="77"/>
    </row>
    <row r="24" spans="1:17" s="1" customFormat="1" ht="14.25" customHeight="1">
      <c r="A24" s="7" t="s">
        <v>23</v>
      </c>
      <c r="B24" s="98">
        <f>B211+E24</f>
        <v>2600000</v>
      </c>
      <c r="C24" s="8"/>
      <c r="D24" s="8"/>
      <c r="E24" s="19">
        <v>100000</v>
      </c>
      <c r="F24" s="3"/>
      <c r="G24" s="77" t="s">
        <v>411</v>
      </c>
      <c r="H24" s="83">
        <v>0</v>
      </c>
      <c r="I24" s="3"/>
      <c r="J24" s="77"/>
      <c r="K24" s="77"/>
    </row>
    <row r="25" spans="1:17" s="1" customFormat="1" ht="14.25" customHeight="1">
      <c r="A25" s="7" t="s">
        <v>84</v>
      </c>
      <c r="B25" s="98">
        <v>1900000</v>
      </c>
      <c r="C25" s="8"/>
      <c r="D25" s="8"/>
      <c r="E25" s="19" t="s">
        <v>60</v>
      </c>
      <c r="F25" s="3"/>
      <c r="G25" s="77" t="s">
        <v>25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27</v>
      </c>
      <c r="B26" s="98">
        <v>15916922</v>
      </c>
      <c r="C26" s="226">
        <v>16000000</v>
      </c>
      <c r="D26" s="8"/>
      <c r="E26" s="227" t="s">
        <v>412</v>
      </c>
      <c r="F26" s="3"/>
      <c r="G26" s="52" t="s">
        <v>35</v>
      </c>
      <c r="H26" s="12">
        <f>SUM(H22:H25)</f>
        <v>44319537</v>
      </c>
      <c r="I26" s="3"/>
      <c r="J26" s="77"/>
      <c r="K26" s="77"/>
    </row>
    <row r="27" spans="1:17" s="1" customFormat="1" ht="14.25" customHeight="1">
      <c r="A27" s="43" t="s">
        <v>33</v>
      </c>
      <c r="B27" s="60">
        <f>SUM(B22:B25)</f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37</v>
      </c>
      <c r="B28" s="61">
        <v>52000</v>
      </c>
      <c r="C28" s="137"/>
      <c r="D28" s="42" t="s">
        <v>60</v>
      </c>
      <c r="E28" s="46"/>
      <c r="F28" s="3"/>
      <c r="G28" s="2"/>
      <c r="H28" s="3"/>
      <c r="I28" s="3"/>
      <c r="J28" s="77"/>
      <c r="K28" s="77"/>
    </row>
    <row r="29" spans="1:17" s="1" customFormat="1" ht="14.25" customHeight="1">
      <c r="A29" s="42" t="s">
        <v>39</v>
      </c>
      <c r="B29" s="61">
        <v>66880</v>
      </c>
      <c r="C29" s="137"/>
      <c r="D29" s="42"/>
      <c r="E29" s="46"/>
      <c r="F29" s="3"/>
      <c r="G29" s="9" t="s">
        <v>41</v>
      </c>
      <c r="H29" s="10" t="s">
        <v>6</v>
      </c>
      <c r="I29" s="3"/>
      <c r="J29" s="54" t="s">
        <v>46</v>
      </c>
      <c r="K29" s="63">
        <f>K22+K23+K27</f>
        <v>1766187</v>
      </c>
    </row>
    <row r="30" spans="1:17" s="1" customFormat="1" ht="14.25" customHeight="1">
      <c r="A30" s="47" t="s">
        <v>42</v>
      </c>
      <c r="B30" s="14">
        <f>D30</f>
        <v>0</v>
      </c>
      <c r="C30" s="48"/>
      <c r="D30" s="163">
        <v>0</v>
      </c>
      <c r="E30" s="48"/>
      <c r="F30" s="3"/>
      <c r="G30" s="233" t="s">
        <v>44</v>
      </c>
      <c r="H30" s="11">
        <f>B34-B841</f>
        <v>0</v>
      </c>
      <c r="I30" s="3"/>
      <c r="J30" s="53"/>
      <c r="K30" s="74"/>
    </row>
    <row r="31" spans="1:17" s="1" customFormat="1" ht="14.25" customHeight="1">
      <c r="A31" s="47" t="s">
        <v>414</v>
      </c>
      <c r="B31" s="15">
        <v>285000000</v>
      </c>
      <c r="C31" s="15" t="s">
        <v>60</v>
      </c>
      <c r="D31" s="48"/>
      <c r="E31" s="48"/>
      <c r="F31" s="3"/>
      <c r="G31" s="2"/>
      <c r="H31" s="3"/>
      <c r="I31" s="3"/>
      <c r="J31" s="53" t="s">
        <v>60</v>
      </c>
      <c r="K31" s="62" t="s">
        <v>60</v>
      </c>
    </row>
    <row r="32" spans="1:17" s="1" customFormat="1" ht="14.25" customHeight="1">
      <c r="A32" s="49" t="s">
        <v>49</v>
      </c>
      <c r="B32" s="16">
        <f>B27+B30+B31</f>
        <v>411794085</v>
      </c>
      <c r="C32" s="50"/>
      <c r="D32" s="50"/>
      <c r="E32" s="50"/>
      <c r="F32" s="3"/>
      <c r="G32" s="2"/>
      <c r="H32" s="2"/>
      <c r="I32" s="3"/>
      <c r="J32" s="55" t="s">
        <v>52</v>
      </c>
      <c r="K32" s="63">
        <f>SUM(K30:K30)</f>
        <v>0</v>
      </c>
    </row>
    <row r="33" spans="1:12" s="1" customFormat="1" ht="14.25" customHeight="1">
      <c r="A33" s="49" t="s">
        <v>51</v>
      </c>
      <c r="B33" s="16">
        <f>B27+B30+B31</f>
        <v>411794085</v>
      </c>
      <c r="C33" s="50"/>
      <c r="D33" s="50"/>
      <c r="E33" s="50"/>
      <c r="F33" s="3"/>
      <c r="G33" s="2"/>
      <c r="H33" s="2"/>
      <c r="I33" s="3"/>
      <c r="J33" s="56" t="s">
        <v>63</v>
      </c>
      <c r="K33" s="64">
        <f>K32-K29</f>
        <v>-1766187</v>
      </c>
    </row>
    <row r="34" spans="1:12" s="1" customFormat="1" ht="14.25" customHeight="1">
      <c r="A34" s="348" t="s">
        <v>79</v>
      </c>
      <c r="B34" s="349"/>
      <c r="C34" s="349"/>
      <c r="D34" s="349"/>
      <c r="E34" s="350"/>
      <c r="F34" s="3"/>
      <c r="G34" s="2"/>
      <c r="H34" s="2"/>
      <c r="I34" s="3"/>
    </row>
    <row r="35" spans="1:12" ht="13.5" customHeight="1">
      <c r="B35" s="1"/>
      <c r="F35" s="1"/>
      <c r="H35" s="1"/>
      <c r="I35" s="1"/>
      <c r="J35" s="1"/>
      <c r="K35" s="1"/>
    </row>
    <row r="36" spans="1:12" ht="12.75" customHeight="1">
      <c r="B36" s="1"/>
      <c r="F36" s="1"/>
      <c r="H36" s="1"/>
      <c r="I36" s="1"/>
      <c r="K36" s="1"/>
    </row>
    <row r="37" spans="1:12" s="1" customFormat="1" ht="13.5" customHeight="1">
      <c r="A37" s="353" t="s">
        <v>415</v>
      </c>
      <c r="B37" s="349"/>
      <c r="C37" s="349"/>
      <c r="D37" s="350"/>
      <c r="E37" s="164" t="s">
        <v>416</v>
      </c>
      <c r="F37" s="2"/>
      <c r="G37" s="352" t="s">
        <v>3</v>
      </c>
      <c r="H37" s="350"/>
      <c r="I37" s="3"/>
      <c r="J37" s="351" t="s">
        <v>4</v>
      </c>
      <c r="K37" s="350"/>
      <c r="L37" s="3"/>
    </row>
    <row r="38" spans="1:12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410</v>
      </c>
      <c r="H38" s="10" t="s">
        <v>6</v>
      </c>
      <c r="I38" s="3"/>
      <c r="J38" s="65" t="s">
        <v>11</v>
      </c>
      <c r="K38" s="65" t="s">
        <v>6</v>
      </c>
    </row>
    <row r="39" spans="1:12" s="1" customFormat="1" ht="14.25" customHeight="1">
      <c r="A39" s="45" t="s">
        <v>12</v>
      </c>
      <c r="B39" s="59">
        <f>H43</f>
        <v>43118432</v>
      </c>
      <c r="C39" s="42"/>
      <c r="D39" s="42"/>
      <c r="E39" s="42"/>
      <c r="F39" s="3"/>
      <c r="G39" s="51" t="s">
        <v>14</v>
      </c>
      <c r="H39" s="83">
        <v>1118432</v>
      </c>
      <c r="I39" s="3"/>
      <c r="J39" s="53" t="s">
        <v>16</v>
      </c>
      <c r="K39" s="67">
        <v>1766187</v>
      </c>
    </row>
    <row r="40" spans="1:12" s="1" customFormat="1" ht="14.25" customHeight="1">
      <c r="A40" s="7" t="s">
        <v>18</v>
      </c>
      <c r="B40" s="187">
        <v>81384548</v>
      </c>
      <c r="C40" s="8"/>
      <c r="D40" s="8"/>
      <c r="E40" s="8"/>
      <c r="F40" s="3"/>
      <c r="G40" s="77" t="s">
        <v>58</v>
      </c>
      <c r="H40" s="83">
        <v>0</v>
      </c>
      <c r="I40" s="3"/>
      <c r="J40" s="77"/>
      <c r="K40" s="77"/>
    </row>
    <row r="41" spans="1:12" s="1" customFormat="1" ht="14.25" customHeight="1">
      <c r="A41" s="7" t="s">
        <v>23</v>
      </c>
      <c r="B41" s="98">
        <f>B194+E41</f>
        <v>2700000</v>
      </c>
      <c r="C41" s="8"/>
      <c r="D41" s="8"/>
      <c r="E41" s="19">
        <v>100000</v>
      </c>
      <c r="F41" s="3"/>
      <c r="G41" s="77" t="s">
        <v>411</v>
      </c>
      <c r="H41" s="83">
        <v>0</v>
      </c>
      <c r="I41" s="3"/>
      <c r="J41" s="77"/>
      <c r="K41" s="77"/>
    </row>
    <row r="42" spans="1:12" s="1" customFormat="1" ht="14.25" customHeight="1">
      <c r="A42" s="7" t="s">
        <v>84</v>
      </c>
      <c r="B42" s="98">
        <v>1900000</v>
      </c>
      <c r="C42" s="8"/>
      <c r="D42" s="8"/>
      <c r="E42" s="19" t="s">
        <v>60</v>
      </c>
      <c r="F42" s="3"/>
      <c r="G42" s="77" t="s">
        <v>25</v>
      </c>
      <c r="H42" s="83">
        <v>42000000</v>
      </c>
      <c r="I42" s="3"/>
      <c r="J42" s="77"/>
      <c r="K42" s="77"/>
    </row>
    <row r="43" spans="1:12" s="1" customFormat="1" ht="14.25" customHeight="1">
      <c r="A43" s="7" t="s">
        <v>27</v>
      </c>
      <c r="B43" s="98">
        <v>15842112</v>
      </c>
      <c r="C43" s="226">
        <v>16000000</v>
      </c>
      <c r="D43" s="8"/>
      <c r="E43" s="227" t="s">
        <v>412</v>
      </c>
      <c r="F43" s="3"/>
      <c r="G43" s="52" t="s">
        <v>35</v>
      </c>
      <c r="H43" s="12">
        <f>SUM(H39:H42)</f>
        <v>43118432</v>
      </c>
      <c r="I43" s="3"/>
      <c r="J43" s="77"/>
      <c r="K43" s="77"/>
    </row>
    <row r="44" spans="1:12" s="1" customFormat="1" ht="14.25" customHeight="1">
      <c r="A44" s="43" t="s">
        <v>33</v>
      </c>
      <c r="B44" s="60">
        <f>SUM(B39:B42)</f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2" s="1" customFormat="1" ht="14.25" customHeight="1">
      <c r="A45" s="42" t="s">
        <v>37</v>
      </c>
      <c r="B45" s="61">
        <v>52000</v>
      </c>
      <c r="C45" s="137"/>
      <c r="D45" s="42" t="s">
        <v>60</v>
      </c>
      <c r="E45" s="46"/>
      <c r="F45" s="3"/>
      <c r="G45" s="2"/>
      <c r="H45" s="3"/>
      <c r="I45" s="3"/>
      <c r="J45" s="77"/>
      <c r="K45" s="77"/>
    </row>
    <row r="46" spans="1:12" s="1" customFormat="1" ht="14.25" customHeight="1">
      <c r="A46" s="42" t="s">
        <v>39</v>
      </c>
      <c r="B46" s="61">
        <v>66880</v>
      </c>
      <c r="C46" s="137"/>
      <c r="D46" s="42"/>
      <c r="E46" s="46"/>
      <c r="F46" s="3"/>
      <c r="G46" s="9" t="s">
        <v>41</v>
      </c>
      <c r="H46" s="10" t="s">
        <v>6</v>
      </c>
      <c r="I46" s="3"/>
      <c r="J46" s="54" t="s">
        <v>46</v>
      </c>
      <c r="K46" s="63">
        <f>K39+K40+K44</f>
        <v>1766187</v>
      </c>
    </row>
    <row r="47" spans="1:12" s="1" customFormat="1" ht="14.25" customHeight="1">
      <c r="A47" s="47" t="s">
        <v>42</v>
      </c>
      <c r="B47" s="14">
        <f>D47</f>
        <v>0</v>
      </c>
      <c r="C47" s="48"/>
      <c r="D47" s="163">
        <v>0</v>
      </c>
      <c r="E47" s="48"/>
      <c r="F47" s="3"/>
      <c r="G47" s="233" t="s">
        <v>44</v>
      </c>
      <c r="H47" s="11">
        <f>B51-B824</f>
        <v>0</v>
      </c>
      <c r="I47" s="3"/>
      <c r="J47" s="53"/>
      <c r="K47" s="74"/>
    </row>
    <row r="48" spans="1:12" s="1" customFormat="1" ht="14.25" customHeight="1">
      <c r="A48" s="47" t="s">
        <v>414</v>
      </c>
      <c r="B48" s="15">
        <v>285000000</v>
      </c>
      <c r="C48" s="15" t="s">
        <v>60</v>
      </c>
      <c r="D48" s="48"/>
      <c r="E48" s="48"/>
      <c r="F48" s="3"/>
      <c r="G48" s="2"/>
      <c r="H48" s="3"/>
      <c r="I48" s="3"/>
      <c r="J48" s="53" t="s">
        <v>60</v>
      </c>
      <c r="K48" s="62" t="s">
        <v>60</v>
      </c>
    </row>
    <row r="49" spans="1:12" s="1" customFormat="1" ht="14.25" customHeight="1">
      <c r="A49" s="49" t="s">
        <v>49</v>
      </c>
      <c r="B49" s="16">
        <f>B44+B47+B48</f>
        <v>414102980</v>
      </c>
      <c r="C49" s="50"/>
      <c r="D49" s="50"/>
      <c r="E49" s="50"/>
      <c r="F49" s="3"/>
      <c r="G49" s="2"/>
      <c r="H49" s="2"/>
      <c r="I49" s="3"/>
      <c r="J49" s="55" t="s">
        <v>52</v>
      </c>
      <c r="K49" s="63">
        <f>SUM(K47:K47)</f>
        <v>0</v>
      </c>
    </row>
    <row r="50" spans="1:12" s="1" customFormat="1" ht="14.25" customHeight="1">
      <c r="A50" s="49" t="s">
        <v>51</v>
      </c>
      <c r="B50" s="16">
        <f>B44+B47+B48</f>
        <v>414102980</v>
      </c>
      <c r="C50" s="50"/>
      <c r="D50" s="50"/>
      <c r="E50" s="50"/>
      <c r="F50" s="3"/>
      <c r="G50" s="2"/>
      <c r="H50" s="2"/>
      <c r="I50" s="3"/>
      <c r="J50" s="56" t="s">
        <v>63</v>
      </c>
      <c r="K50" s="64">
        <f>K49-K46</f>
        <v>-1766187</v>
      </c>
    </row>
    <row r="51" spans="1:12" s="1" customFormat="1" ht="14.25" customHeight="1">
      <c r="A51" s="348" t="s">
        <v>79</v>
      </c>
      <c r="B51" s="349"/>
      <c r="C51" s="349"/>
      <c r="D51" s="349"/>
      <c r="E51" s="350"/>
      <c r="F51" s="3"/>
      <c r="G51" s="2"/>
      <c r="H51" s="2"/>
      <c r="I51" s="3"/>
    </row>
    <row r="52" spans="1:12" ht="13.5" customHeight="1">
      <c r="B52" s="1"/>
      <c r="F52" s="1"/>
      <c r="H52" s="1"/>
      <c r="I52" s="1"/>
      <c r="J52" s="1"/>
      <c r="K52" s="1"/>
    </row>
    <row r="53" spans="1:12" ht="12.75" customHeight="1">
      <c r="B53" s="1"/>
      <c r="F53" s="1"/>
      <c r="H53" s="1"/>
      <c r="I53" s="1"/>
      <c r="K53" s="1"/>
    </row>
    <row r="54" spans="1:12" s="1" customFormat="1" ht="13.5" customHeight="1">
      <c r="A54" s="353" t="s">
        <v>417</v>
      </c>
      <c r="B54" s="349"/>
      <c r="C54" s="349"/>
      <c r="D54" s="350"/>
      <c r="E54" s="164" t="s">
        <v>145</v>
      </c>
      <c r="F54" s="2"/>
      <c r="G54" s="352" t="s">
        <v>3</v>
      </c>
      <c r="H54" s="350"/>
      <c r="I54" s="3"/>
      <c r="J54" s="351" t="s">
        <v>4</v>
      </c>
      <c r="K54" s="350"/>
      <c r="L54" s="3"/>
    </row>
    <row r="55" spans="1:12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410</v>
      </c>
      <c r="H55" s="10" t="s">
        <v>6</v>
      </c>
      <c r="I55" s="3"/>
      <c r="J55" s="65" t="s">
        <v>11</v>
      </c>
      <c r="K55" s="65" t="s">
        <v>6</v>
      </c>
    </row>
    <row r="56" spans="1:12" s="1" customFormat="1" ht="14.25" customHeight="1">
      <c r="A56" s="45" t="s">
        <v>12</v>
      </c>
      <c r="B56" s="59">
        <f>H59</f>
        <v>57510667</v>
      </c>
      <c r="C56" s="42"/>
      <c r="D56" s="42"/>
      <c r="E56" s="42"/>
      <c r="F56" s="3"/>
      <c r="G56" s="51" t="s">
        <v>14</v>
      </c>
      <c r="H56" s="83">
        <v>3258263</v>
      </c>
      <c r="I56" s="3"/>
      <c r="J56" s="53" t="s">
        <v>16</v>
      </c>
      <c r="K56" s="67">
        <v>1766187</v>
      </c>
    </row>
    <row r="57" spans="1:12" s="1" customFormat="1" ht="14.25" customHeight="1">
      <c r="A57" s="7" t="s">
        <v>18</v>
      </c>
      <c r="B57" s="187">
        <v>75305500</v>
      </c>
      <c r="C57" s="8"/>
      <c r="D57" s="8"/>
      <c r="E57" s="8"/>
      <c r="F57" s="3"/>
      <c r="G57" s="77" t="s">
        <v>58</v>
      </c>
      <c r="H57" s="83">
        <v>44252404</v>
      </c>
      <c r="I57" s="3"/>
      <c r="J57" s="77"/>
      <c r="K57" s="77"/>
    </row>
    <row r="58" spans="1:12" s="1" customFormat="1" ht="14.25" customHeight="1">
      <c r="A58" s="7" t="s">
        <v>23</v>
      </c>
      <c r="B58" s="98">
        <f>B211+E58</f>
        <v>2600000</v>
      </c>
      <c r="C58" s="8"/>
      <c r="D58" s="8"/>
      <c r="E58" s="19">
        <v>100000</v>
      </c>
      <c r="F58" s="3"/>
      <c r="G58" s="77" t="s">
        <v>411</v>
      </c>
      <c r="H58" s="83">
        <v>10000000</v>
      </c>
      <c r="I58" s="3"/>
      <c r="J58" s="77"/>
      <c r="K58" s="77"/>
    </row>
    <row r="59" spans="1:12" s="1" customFormat="1" ht="14.25" customHeight="1">
      <c r="A59" s="7" t="s">
        <v>84</v>
      </c>
      <c r="B59" s="98">
        <v>1900000</v>
      </c>
      <c r="C59" s="8"/>
      <c r="D59" s="8"/>
      <c r="E59" s="19" t="s">
        <v>60</v>
      </c>
      <c r="F59" s="3"/>
      <c r="G59" s="52" t="s">
        <v>35</v>
      </c>
      <c r="H59" s="12">
        <f>SUM(H56:H58)</f>
        <v>57510667</v>
      </c>
      <c r="I59" s="3"/>
      <c r="J59" s="77"/>
      <c r="K59" s="77"/>
    </row>
    <row r="60" spans="1:12" s="1" customFormat="1" ht="14.25" customHeight="1">
      <c r="A60" s="7" t="s">
        <v>27</v>
      </c>
      <c r="B60" s="98" t="s">
        <v>418</v>
      </c>
      <c r="C60" s="226">
        <v>16000000</v>
      </c>
      <c r="D60" s="8"/>
      <c r="E60" s="227" t="s">
        <v>412</v>
      </c>
      <c r="F60" s="3"/>
      <c r="G60" s="2"/>
      <c r="H60" s="3"/>
      <c r="I60" s="3"/>
      <c r="J60" s="77"/>
      <c r="K60" s="77"/>
    </row>
    <row r="61" spans="1:12" s="1" customFormat="1" ht="14.25" customHeight="1">
      <c r="A61" s="43" t="s">
        <v>33</v>
      </c>
      <c r="B61" s="60">
        <f>SUM(B56:B59)</f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2" s="1" customFormat="1" ht="14.25" customHeight="1">
      <c r="A62" s="42" t="s">
        <v>37</v>
      </c>
      <c r="B62" s="61">
        <v>52000</v>
      </c>
      <c r="C62" s="137"/>
      <c r="D62" s="42" t="s">
        <v>60</v>
      </c>
      <c r="E62" s="46"/>
      <c r="F62" s="3"/>
      <c r="G62" s="2"/>
      <c r="H62" s="3"/>
      <c r="I62" s="3"/>
      <c r="J62" s="77"/>
      <c r="K62" s="77"/>
    </row>
    <row r="63" spans="1:12" s="1" customFormat="1" ht="14.25" customHeight="1">
      <c r="A63" s="42" t="s">
        <v>39</v>
      </c>
      <c r="B63" s="61">
        <v>66880</v>
      </c>
      <c r="C63" s="137"/>
      <c r="D63" s="42"/>
      <c r="E63" s="46"/>
      <c r="F63" s="3"/>
      <c r="G63" s="9" t="s">
        <v>41</v>
      </c>
      <c r="H63" s="10" t="s">
        <v>6</v>
      </c>
      <c r="I63" s="3"/>
      <c r="J63" s="54" t="s">
        <v>46</v>
      </c>
      <c r="K63" s="63">
        <f>K56+K57+K61</f>
        <v>1766187</v>
      </c>
    </row>
    <row r="64" spans="1:12" s="1" customFormat="1" ht="14.25" customHeight="1">
      <c r="A64" s="47" t="s">
        <v>42</v>
      </c>
      <c r="B64" s="14">
        <f>D64</f>
        <v>0</v>
      </c>
      <c r="C64" s="48"/>
      <c r="D64" s="163">
        <v>0</v>
      </c>
      <c r="E64" s="48"/>
      <c r="F64" s="3"/>
      <c r="G64" s="233" t="s">
        <v>44</v>
      </c>
      <c r="H64" s="11">
        <f>B68-B841</f>
        <v>0</v>
      </c>
      <c r="I64" s="3"/>
      <c r="J64" s="53"/>
      <c r="K64" s="74"/>
    </row>
    <row r="65" spans="1:12" s="1" customFormat="1" ht="14.25" customHeight="1">
      <c r="A65" s="47" t="s">
        <v>414</v>
      </c>
      <c r="B65" s="15">
        <v>285000000</v>
      </c>
      <c r="C65" s="15" t="s">
        <v>60</v>
      </c>
      <c r="D65" s="48"/>
      <c r="E65" s="48"/>
      <c r="F65" s="3"/>
      <c r="G65" s="2"/>
      <c r="H65" s="3"/>
      <c r="I65" s="3"/>
      <c r="J65" s="53" t="s">
        <v>60</v>
      </c>
      <c r="K65" s="62" t="s">
        <v>60</v>
      </c>
    </row>
    <row r="66" spans="1:12" s="1" customFormat="1" ht="14.25" customHeight="1">
      <c r="A66" s="49" t="s">
        <v>49</v>
      </c>
      <c r="B66" s="16">
        <f>B61+B64+B65</f>
        <v>422316167</v>
      </c>
      <c r="C66" s="50"/>
      <c r="D66" s="50"/>
      <c r="E66" s="50"/>
      <c r="F66" s="3"/>
      <c r="G66" s="2"/>
      <c r="H66" s="2"/>
      <c r="I66" s="3"/>
      <c r="J66" s="55" t="s">
        <v>52</v>
      </c>
      <c r="K66" s="63">
        <f>SUM(K64:K64)</f>
        <v>0</v>
      </c>
    </row>
    <row r="67" spans="1:12" s="1" customFormat="1" ht="14.25" customHeight="1">
      <c r="A67" s="49" t="s">
        <v>51</v>
      </c>
      <c r="B67" s="16">
        <f>B61+B64+B65</f>
        <v>422316167</v>
      </c>
      <c r="C67" s="50"/>
      <c r="D67" s="50"/>
      <c r="E67" s="50"/>
      <c r="F67" s="3"/>
      <c r="G67" s="2"/>
      <c r="H67" s="2"/>
      <c r="I67" s="3"/>
      <c r="J67" s="56" t="s">
        <v>63</v>
      </c>
      <c r="K67" s="64">
        <f>K66-K63</f>
        <v>-1766187</v>
      </c>
    </row>
    <row r="68" spans="1:12" s="1" customFormat="1" ht="14.25" customHeight="1">
      <c r="A68" s="348" t="s">
        <v>79</v>
      </c>
      <c r="B68" s="349"/>
      <c r="C68" s="349"/>
      <c r="D68" s="349"/>
      <c r="E68" s="350"/>
      <c r="F68" s="3"/>
      <c r="G68" s="2"/>
      <c r="H68" s="2"/>
      <c r="I68" s="3"/>
    </row>
    <row r="69" spans="1:12" ht="13.5" customHeight="1">
      <c r="B69" s="1"/>
      <c r="F69" s="1"/>
      <c r="H69" s="1"/>
      <c r="I69" s="1"/>
      <c r="J69" s="1"/>
      <c r="K69" s="1"/>
    </row>
    <row r="70" spans="1:12" ht="12.75" customHeight="1">
      <c r="B70" s="1"/>
      <c r="F70" s="1"/>
      <c r="H70" s="1"/>
      <c r="I70" s="1"/>
      <c r="K70" s="1"/>
    </row>
    <row r="71" spans="1:12" s="1" customFormat="1" ht="13.5" customHeight="1">
      <c r="A71" s="353" t="s">
        <v>419</v>
      </c>
      <c r="B71" s="349"/>
      <c r="C71" s="349"/>
      <c r="D71" s="350"/>
      <c r="E71" s="164" t="s">
        <v>141</v>
      </c>
      <c r="F71" s="2"/>
      <c r="G71" s="352" t="s">
        <v>3</v>
      </c>
      <c r="H71" s="350"/>
      <c r="I71" s="3"/>
      <c r="J71" s="351" t="s">
        <v>4</v>
      </c>
      <c r="K71" s="350"/>
      <c r="L71" s="3"/>
    </row>
    <row r="72" spans="1:12" s="1" customFormat="1" ht="14.25" customHeight="1">
      <c r="A72" s="4" t="s">
        <v>5</v>
      </c>
      <c r="B72" s="5" t="s">
        <v>6</v>
      </c>
      <c r="C72" s="6" t="s">
        <v>7</v>
      </c>
      <c r="D72" s="6" t="s">
        <v>8</v>
      </c>
      <c r="E72" s="6" t="s">
        <v>9</v>
      </c>
      <c r="F72" s="2"/>
      <c r="G72" s="9" t="s">
        <v>410</v>
      </c>
      <c r="H72" s="10" t="s">
        <v>6</v>
      </c>
      <c r="I72" s="3"/>
      <c r="J72" s="65" t="s">
        <v>11</v>
      </c>
      <c r="K72" s="65" t="s">
        <v>6</v>
      </c>
    </row>
    <row r="73" spans="1:12" s="1" customFormat="1" ht="14.25" customHeight="1">
      <c r="A73" s="45" t="s">
        <v>12</v>
      </c>
      <c r="B73" s="59">
        <f>H76</f>
        <v>52407549</v>
      </c>
      <c r="C73" s="42"/>
      <c r="D73" s="42"/>
      <c r="E73" s="42"/>
      <c r="F73" s="3"/>
      <c r="G73" s="51" t="s">
        <v>14</v>
      </c>
      <c r="H73" s="83">
        <v>8155145</v>
      </c>
      <c r="I73" s="3"/>
      <c r="J73" s="53" t="s">
        <v>16</v>
      </c>
      <c r="K73" s="67">
        <v>1766187</v>
      </c>
    </row>
    <row r="74" spans="1:12" s="1" customFormat="1" ht="14.25" customHeight="1">
      <c r="A74" s="7" t="s">
        <v>18</v>
      </c>
      <c r="B74" s="187">
        <v>84944500</v>
      </c>
      <c r="C74" s="8"/>
      <c r="D74" s="8"/>
      <c r="E74" s="8"/>
      <c r="F74" s="3"/>
      <c r="G74" s="77" t="s">
        <v>58</v>
      </c>
      <c r="H74" s="83">
        <v>44252404</v>
      </c>
      <c r="I74" s="3"/>
      <c r="J74" s="77"/>
      <c r="K74" s="77"/>
    </row>
    <row r="75" spans="1:12" s="1" customFormat="1" ht="14.25" customHeight="1">
      <c r="A75" s="7" t="s">
        <v>23</v>
      </c>
      <c r="B75" s="98">
        <f>B211+E75</f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2" s="1" customFormat="1" ht="14.25" customHeight="1">
      <c r="A76" s="7" t="s">
        <v>84</v>
      </c>
      <c r="B76" s="98">
        <v>1900000</v>
      </c>
      <c r="C76" s="8"/>
      <c r="D76" s="8"/>
      <c r="E76" s="19" t="s">
        <v>60</v>
      </c>
      <c r="F76" s="3"/>
      <c r="G76" s="52" t="s">
        <v>35</v>
      </c>
      <c r="H76" s="12">
        <f>SUM(H73:H75)</f>
        <v>52407549</v>
      </c>
      <c r="I76" s="3"/>
      <c r="J76" s="77"/>
      <c r="K76" s="77"/>
    </row>
    <row r="77" spans="1:12" s="1" customFormat="1" ht="14.25" customHeight="1">
      <c r="A77" s="7" t="s">
        <v>27</v>
      </c>
      <c r="B77" s="98">
        <v>16539971</v>
      </c>
      <c r="C77" s="226">
        <v>16000000</v>
      </c>
      <c r="D77" s="8"/>
      <c r="E77" s="227" t="s">
        <v>412</v>
      </c>
      <c r="F77" s="3"/>
      <c r="G77" s="2"/>
      <c r="H77" s="3"/>
      <c r="I77" s="3"/>
      <c r="J77" s="77"/>
      <c r="K77" s="77"/>
    </row>
    <row r="78" spans="1:12" s="1" customFormat="1" ht="14.25" customHeight="1">
      <c r="A78" s="43" t="s">
        <v>33</v>
      </c>
      <c r="B78" s="60">
        <f>SUM(B73:B76)</f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2" s="1" customFormat="1" ht="14.25" customHeight="1">
      <c r="A79" s="42" t="s">
        <v>37</v>
      </c>
      <c r="B79" s="61">
        <v>52000</v>
      </c>
      <c r="C79" s="137"/>
      <c r="D79" s="42" t="s">
        <v>60</v>
      </c>
      <c r="E79" s="46"/>
      <c r="F79" s="3"/>
      <c r="G79" s="2"/>
      <c r="H79" s="3"/>
      <c r="I79" s="3"/>
      <c r="J79" s="77"/>
      <c r="K79" s="77"/>
    </row>
    <row r="80" spans="1:12" s="1" customFormat="1" ht="14.25" customHeight="1">
      <c r="A80" s="42" t="s">
        <v>39</v>
      </c>
      <c r="B80" s="61">
        <v>66880</v>
      </c>
      <c r="C80" s="137"/>
      <c r="D80" s="42"/>
      <c r="E80" s="46"/>
      <c r="F80" s="3"/>
      <c r="G80" s="9" t="s">
        <v>41</v>
      </c>
      <c r="H80" s="10" t="s">
        <v>6</v>
      </c>
      <c r="I80" s="3"/>
      <c r="J80" s="54" t="s">
        <v>46</v>
      </c>
      <c r="K80" s="63">
        <f>K73+K74+K78</f>
        <v>1766187</v>
      </c>
    </row>
    <row r="81" spans="1:12" s="1" customFormat="1" ht="14.25" customHeight="1">
      <c r="A81" s="47" t="s">
        <v>42</v>
      </c>
      <c r="B81" s="14">
        <f>D81</f>
        <v>0</v>
      </c>
      <c r="C81" s="48"/>
      <c r="D81" s="163">
        <v>0</v>
      </c>
      <c r="E81" s="48"/>
      <c r="F81" s="3"/>
      <c r="G81" s="233" t="s">
        <v>44</v>
      </c>
      <c r="H81" s="11">
        <f>B85-B841</f>
        <v>0</v>
      </c>
      <c r="I81" s="3"/>
      <c r="J81" s="53"/>
      <c r="K81" s="74"/>
    </row>
    <row r="82" spans="1:12" s="1" customFormat="1" ht="14.25" customHeight="1">
      <c r="A82" s="47" t="s">
        <v>414</v>
      </c>
      <c r="B82" s="15">
        <v>285000000</v>
      </c>
      <c r="C82" s="15" t="s">
        <v>60</v>
      </c>
      <c r="D82" s="48"/>
      <c r="E82" s="48"/>
      <c r="F82" s="3"/>
      <c r="G82" s="2"/>
      <c r="H82" s="3"/>
      <c r="I82" s="3"/>
      <c r="J82" s="53" t="s">
        <v>60</v>
      </c>
      <c r="K82" s="62" t="s">
        <v>60</v>
      </c>
    </row>
    <row r="83" spans="1:12" s="1" customFormat="1" ht="14.25" customHeight="1">
      <c r="A83" s="49" t="s">
        <v>49</v>
      </c>
      <c r="B83" s="16">
        <f>B78+B81+B82</f>
        <v>426852049</v>
      </c>
      <c r="C83" s="50"/>
      <c r="D83" s="50"/>
      <c r="E83" s="50"/>
      <c r="F83" s="3"/>
      <c r="G83" s="2"/>
      <c r="H83" s="2"/>
      <c r="I83" s="3"/>
      <c r="J83" s="55" t="s">
        <v>52</v>
      </c>
      <c r="K83" s="63">
        <f>SUM(K81:K81)</f>
        <v>0</v>
      </c>
    </row>
    <row r="84" spans="1:12" s="1" customFormat="1" ht="14.25" customHeight="1">
      <c r="A84" s="49" t="s">
        <v>51</v>
      </c>
      <c r="B84" s="16">
        <f>B78+B81+B82</f>
        <v>426852049</v>
      </c>
      <c r="C84" s="50"/>
      <c r="D84" s="50"/>
      <c r="E84" s="50"/>
      <c r="F84" s="3"/>
      <c r="G84" s="2"/>
      <c r="H84" s="2"/>
      <c r="I84" s="3"/>
      <c r="J84" s="56" t="s">
        <v>63</v>
      </c>
      <c r="K84" s="64">
        <f>K83-K80</f>
        <v>-1766187</v>
      </c>
    </row>
    <row r="85" spans="1:12" s="1" customFormat="1" ht="14.25" customHeight="1">
      <c r="A85" s="348" t="s">
        <v>79</v>
      </c>
      <c r="B85" s="349"/>
      <c r="C85" s="349"/>
      <c r="D85" s="349"/>
      <c r="E85" s="350"/>
      <c r="F85" s="3"/>
      <c r="G85" s="2"/>
      <c r="H85" s="2"/>
      <c r="I85" s="3"/>
    </row>
    <row r="86" spans="1:12" ht="13.5" customHeight="1">
      <c r="B86" s="1"/>
      <c r="F86" s="1"/>
      <c r="H86" s="1"/>
      <c r="I86" s="1"/>
      <c r="J86" s="1"/>
      <c r="K86" s="1"/>
    </row>
    <row r="87" spans="1:12" ht="12.75" customHeight="1">
      <c r="B87" s="1"/>
      <c r="F87" s="1"/>
      <c r="H87" s="1"/>
      <c r="I87" s="1"/>
      <c r="K87" s="1"/>
    </row>
    <row r="88" spans="1:12" s="1" customFormat="1" ht="13.5" customHeight="1">
      <c r="A88" s="353" t="s">
        <v>420</v>
      </c>
      <c r="B88" s="349"/>
      <c r="C88" s="349"/>
      <c r="D88" s="350"/>
      <c r="E88" s="164" t="s">
        <v>380</v>
      </c>
      <c r="F88" s="2"/>
      <c r="G88" s="352" t="s">
        <v>3</v>
      </c>
      <c r="H88" s="350"/>
      <c r="I88" s="3"/>
      <c r="J88" s="351" t="s">
        <v>4</v>
      </c>
      <c r="K88" s="350"/>
      <c r="L88" s="3"/>
    </row>
    <row r="89" spans="1:12" s="1" customFormat="1" ht="14.25" customHeight="1">
      <c r="A89" s="4" t="s">
        <v>5</v>
      </c>
      <c r="B89" s="5" t="s">
        <v>6</v>
      </c>
      <c r="C89" s="6" t="s">
        <v>7</v>
      </c>
      <c r="D89" s="6" t="s">
        <v>8</v>
      </c>
      <c r="E89" s="6" t="s">
        <v>9</v>
      </c>
      <c r="F89" s="2"/>
      <c r="G89" s="9" t="s">
        <v>410</v>
      </c>
      <c r="H89" s="10" t="s">
        <v>6</v>
      </c>
      <c r="I89" s="3"/>
      <c r="J89" s="65" t="s">
        <v>11</v>
      </c>
      <c r="K89" s="65" t="s">
        <v>6</v>
      </c>
    </row>
    <row r="90" spans="1:12" s="1" customFormat="1" ht="14.25" customHeight="1">
      <c r="A90" s="45" t="s">
        <v>12</v>
      </c>
      <c r="B90" s="59">
        <f>H93</f>
        <v>46733245</v>
      </c>
      <c r="C90" s="42"/>
      <c r="D90" s="42"/>
      <c r="E90" s="42"/>
      <c r="F90" s="3"/>
      <c r="G90" s="51" t="s">
        <v>14</v>
      </c>
      <c r="H90" s="83">
        <v>2551974</v>
      </c>
      <c r="I90" s="3"/>
      <c r="J90" s="53" t="s">
        <v>16</v>
      </c>
      <c r="K90" s="67">
        <v>1766187</v>
      </c>
    </row>
    <row r="91" spans="1:12" s="1" customFormat="1" ht="14.25" customHeight="1">
      <c r="A91" s="7" t="s">
        <v>18</v>
      </c>
      <c r="B91" s="187">
        <v>84853000</v>
      </c>
      <c r="C91" s="8"/>
      <c r="D91" s="8"/>
      <c r="E91" s="8"/>
      <c r="F91" s="3"/>
      <c r="G91" s="77" t="s">
        <v>58</v>
      </c>
      <c r="H91" s="83">
        <v>44181271</v>
      </c>
      <c r="I91" s="3"/>
      <c r="J91" s="77"/>
      <c r="K91" s="77"/>
    </row>
    <row r="92" spans="1:12" s="1" customFormat="1" ht="14.25" customHeight="1">
      <c r="A92" s="7" t="s">
        <v>23</v>
      </c>
      <c r="B92" s="98">
        <f>B211+E92</f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2" s="1" customFormat="1" ht="14.25" customHeight="1">
      <c r="A93" s="7" t="s">
        <v>84</v>
      </c>
      <c r="B93" s="98">
        <v>1900000</v>
      </c>
      <c r="C93" s="8"/>
      <c r="D93" s="8"/>
      <c r="E93" s="19" t="s">
        <v>60</v>
      </c>
      <c r="F93" s="3"/>
      <c r="G93" s="52" t="s">
        <v>35</v>
      </c>
      <c r="H93" s="12">
        <f>SUM(H90:H92)</f>
        <v>46733245</v>
      </c>
      <c r="I93" s="3"/>
      <c r="J93" s="77"/>
      <c r="K93" s="77"/>
    </row>
    <row r="94" spans="1:12" s="1" customFormat="1" ht="14.25" customHeight="1">
      <c r="A94" s="7" t="s">
        <v>27</v>
      </c>
      <c r="B94" s="98">
        <v>16165308</v>
      </c>
      <c r="C94" s="226">
        <v>16000000</v>
      </c>
      <c r="D94" s="8"/>
      <c r="E94" s="227" t="s">
        <v>412</v>
      </c>
      <c r="F94" s="3"/>
      <c r="G94" s="2"/>
      <c r="H94" s="3"/>
      <c r="I94" s="3"/>
      <c r="J94" s="77"/>
      <c r="K94" s="77"/>
    </row>
    <row r="95" spans="1:12" s="1" customFormat="1" ht="14.25" customHeight="1">
      <c r="A95" s="43" t="s">
        <v>33</v>
      </c>
      <c r="B95" s="60">
        <f>SUM(B90:B93)</f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2" s="1" customFormat="1" ht="14.25" customHeight="1">
      <c r="A96" s="42" t="s">
        <v>37</v>
      </c>
      <c r="B96" s="61">
        <v>52000</v>
      </c>
      <c r="C96" s="137"/>
      <c r="D96" s="42" t="s">
        <v>60</v>
      </c>
      <c r="E96" s="46"/>
      <c r="F96" s="3"/>
      <c r="G96" s="2"/>
      <c r="H96" s="3"/>
      <c r="I96" s="3"/>
      <c r="J96" s="77"/>
      <c r="K96" s="77"/>
    </row>
    <row r="97" spans="1:12" s="1" customFormat="1" ht="14.25" customHeight="1">
      <c r="A97" s="42" t="s">
        <v>39</v>
      </c>
      <c r="B97" s="61">
        <v>66880</v>
      </c>
      <c r="C97" s="137"/>
      <c r="D97" s="42"/>
      <c r="E97" s="46"/>
      <c r="F97" s="3"/>
      <c r="G97" s="9" t="s">
        <v>41</v>
      </c>
      <c r="H97" s="10" t="s">
        <v>6</v>
      </c>
      <c r="I97" s="3"/>
      <c r="J97" s="54" t="s">
        <v>46</v>
      </c>
      <c r="K97" s="63">
        <f>K90+K91+K95</f>
        <v>1766187</v>
      </c>
    </row>
    <row r="98" spans="1:12" s="1" customFormat="1" ht="14.25" customHeight="1">
      <c r="A98" s="47" t="s">
        <v>42</v>
      </c>
      <c r="B98" s="14">
        <f>D98</f>
        <v>0</v>
      </c>
      <c r="C98" s="48"/>
      <c r="D98" s="163">
        <v>0</v>
      </c>
      <c r="E98" s="48"/>
      <c r="F98" s="3"/>
      <c r="G98" s="233" t="s">
        <v>44</v>
      </c>
      <c r="H98" s="11">
        <f>B102-B841</f>
        <v>0</v>
      </c>
      <c r="I98" s="3"/>
      <c r="J98" s="53"/>
      <c r="K98" s="74"/>
    </row>
    <row r="99" spans="1:12" s="1" customFormat="1" ht="14.25" customHeight="1">
      <c r="A99" s="47" t="s">
        <v>414</v>
      </c>
      <c r="B99" s="15">
        <v>285000000</v>
      </c>
      <c r="C99" s="15" t="s">
        <v>60</v>
      </c>
      <c r="D99" s="48"/>
      <c r="E99" s="48"/>
      <c r="F99" s="3"/>
      <c r="G99" s="2"/>
      <c r="H99" s="3"/>
      <c r="I99" s="3"/>
      <c r="J99" s="53" t="s">
        <v>60</v>
      </c>
      <c r="K99" s="62" t="s">
        <v>60</v>
      </c>
    </row>
    <row r="100" spans="1:12" s="1" customFormat="1" ht="14.25" customHeight="1">
      <c r="A100" s="49" t="s">
        <v>49</v>
      </c>
      <c r="B100" s="16">
        <f>B95+B98+B99</f>
        <v>421086245</v>
      </c>
      <c r="C100" s="50"/>
      <c r="D100" s="50"/>
      <c r="E100" s="50"/>
      <c r="F100" s="3"/>
      <c r="G100" s="2"/>
      <c r="H100" s="2"/>
      <c r="I100" s="3"/>
      <c r="J100" s="55" t="s">
        <v>52</v>
      </c>
      <c r="K100" s="63">
        <f>SUM(K98:K98)</f>
        <v>0</v>
      </c>
    </row>
    <row r="101" spans="1:12" s="1" customFormat="1" ht="14.25" customHeight="1">
      <c r="A101" s="49" t="s">
        <v>51</v>
      </c>
      <c r="B101" s="16">
        <f>B95+B98+B99</f>
        <v>421086245</v>
      </c>
      <c r="C101" s="50"/>
      <c r="D101" s="50"/>
      <c r="E101" s="50"/>
      <c r="F101" s="3"/>
      <c r="G101" s="2"/>
      <c r="H101" s="2"/>
      <c r="I101" s="3"/>
      <c r="J101" s="56" t="s">
        <v>63</v>
      </c>
      <c r="K101" s="64">
        <f>K100-K97</f>
        <v>-1766187</v>
      </c>
    </row>
    <row r="102" spans="1:12" s="1" customFormat="1" ht="14.25" customHeight="1">
      <c r="A102" s="348" t="s">
        <v>79</v>
      </c>
      <c r="B102" s="349"/>
      <c r="C102" s="349"/>
      <c r="D102" s="349"/>
      <c r="E102" s="350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353" t="s">
        <v>421</v>
      </c>
      <c r="B105" s="349"/>
      <c r="C105" s="349"/>
      <c r="D105" s="350"/>
      <c r="E105" s="164" t="s">
        <v>381</v>
      </c>
      <c r="F105" s="2"/>
      <c r="G105" s="352" t="s">
        <v>3</v>
      </c>
      <c r="H105" s="350"/>
      <c r="I105" s="3"/>
      <c r="J105" s="351" t="s">
        <v>4</v>
      </c>
      <c r="K105" s="350"/>
      <c r="L105" s="3"/>
    </row>
    <row r="106" spans="1:12" s="1" customFormat="1" ht="14.25" customHeight="1">
      <c r="A106" s="4" t="s">
        <v>5</v>
      </c>
      <c r="B106" s="5" t="s">
        <v>6</v>
      </c>
      <c r="C106" s="6" t="s">
        <v>7</v>
      </c>
      <c r="D106" s="6" t="s">
        <v>8</v>
      </c>
      <c r="E106" s="6" t="s">
        <v>9</v>
      </c>
      <c r="F106" s="2"/>
      <c r="G106" s="9" t="s">
        <v>410</v>
      </c>
      <c r="H106" s="10" t="s">
        <v>6</v>
      </c>
      <c r="I106" s="3"/>
      <c r="J106" s="65" t="s">
        <v>11</v>
      </c>
      <c r="K106" s="65" t="s">
        <v>6</v>
      </c>
    </row>
    <row r="107" spans="1:12" s="1" customFormat="1" ht="14.25" customHeight="1">
      <c r="A107" s="45" t="s">
        <v>12</v>
      </c>
      <c r="B107" s="59">
        <f>H110</f>
        <v>43237916</v>
      </c>
      <c r="C107" s="42"/>
      <c r="D107" s="42"/>
      <c r="E107" s="42"/>
      <c r="F107" s="3"/>
      <c r="G107" s="51" t="s">
        <v>14</v>
      </c>
      <c r="H107" s="83">
        <v>3108743</v>
      </c>
      <c r="I107" s="3"/>
      <c r="J107" s="53" t="s">
        <v>16</v>
      </c>
      <c r="K107" s="67">
        <v>1766187</v>
      </c>
    </row>
    <row r="108" spans="1:12" s="1" customFormat="1" ht="14.25" customHeight="1">
      <c r="A108" s="7" t="s">
        <v>18</v>
      </c>
      <c r="B108" s="187">
        <v>80823500</v>
      </c>
      <c r="C108" s="8"/>
      <c r="D108" s="8"/>
      <c r="E108" s="8"/>
      <c r="F108" s="3"/>
      <c r="G108" s="77" t="s">
        <v>58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23</v>
      </c>
      <c r="B109" s="98">
        <f>B211+E109</f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84</v>
      </c>
      <c r="B110" s="98">
        <v>1900000</v>
      </c>
      <c r="C110" s="8"/>
      <c r="D110" s="8"/>
      <c r="E110" s="19" t="s">
        <v>60</v>
      </c>
      <c r="F110" s="3"/>
      <c r="G110" s="52" t="s">
        <v>35</v>
      </c>
      <c r="H110" s="12">
        <f>SUM(H107:H109)</f>
        <v>43237916</v>
      </c>
      <c r="I110" s="3"/>
      <c r="J110" s="77"/>
      <c r="K110" s="77"/>
    </row>
    <row r="111" spans="1:12" s="1" customFormat="1" ht="14.25" customHeight="1">
      <c r="A111" s="7" t="s">
        <v>27</v>
      </c>
      <c r="B111" s="98">
        <v>15528659</v>
      </c>
      <c r="C111" s="226">
        <v>16000000</v>
      </c>
      <c r="D111" s="8"/>
      <c r="E111" s="227" t="s">
        <v>412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33</v>
      </c>
      <c r="B112" s="60">
        <f>SUM(B107:B110)</f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2" s="1" customFormat="1" ht="14.25" customHeight="1">
      <c r="A113" s="42" t="s">
        <v>37</v>
      </c>
      <c r="B113" s="61">
        <v>52000</v>
      </c>
      <c r="C113" s="137"/>
      <c r="D113" s="42" t="s">
        <v>60</v>
      </c>
      <c r="E113" s="46"/>
      <c r="F113" s="3"/>
      <c r="G113" s="2"/>
      <c r="H113" s="3"/>
      <c r="I113" s="3"/>
      <c r="J113" s="77"/>
      <c r="K113" s="77"/>
    </row>
    <row r="114" spans="1:12" s="1" customFormat="1" ht="14.25" customHeight="1">
      <c r="A114" s="42" t="s">
        <v>39</v>
      </c>
      <c r="B114" s="61">
        <v>66880</v>
      </c>
      <c r="C114" s="137"/>
      <c r="D114" s="42"/>
      <c r="E114" s="46"/>
      <c r="F114" s="3"/>
      <c r="G114" s="9" t="s">
        <v>41</v>
      </c>
      <c r="H114" s="10" t="s">
        <v>6</v>
      </c>
      <c r="I114" s="3"/>
      <c r="J114" s="54" t="s">
        <v>46</v>
      </c>
      <c r="K114" s="63">
        <f>K107+K108+K112</f>
        <v>1766187</v>
      </c>
    </row>
    <row r="115" spans="1:12" s="1" customFormat="1" ht="14.25" customHeight="1">
      <c r="A115" s="47" t="s">
        <v>42</v>
      </c>
      <c r="B115" s="14">
        <f>D115</f>
        <v>0</v>
      </c>
      <c r="C115" s="48"/>
      <c r="D115" s="163">
        <v>0</v>
      </c>
      <c r="E115" s="48"/>
      <c r="F115" s="3"/>
      <c r="G115" s="233" t="s">
        <v>44</v>
      </c>
      <c r="H115" s="11">
        <f>B119-B841</f>
        <v>0</v>
      </c>
      <c r="I115" s="3"/>
      <c r="J115" s="53"/>
      <c r="K115" s="74"/>
    </row>
    <row r="116" spans="1:12" s="1" customFormat="1" ht="14.25" customHeight="1">
      <c r="A116" s="47" t="s">
        <v>414</v>
      </c>
      <c r="B116" s="15">
        <v>285000000</v>
      </c>
      <c r="C116" s="15" t="s">
        <v>60</v>
      </c>
      <c r="D116" s="48"/>
      <c r="E116" s="48"/>
      <c r="F116" s="3"/>
      <c r="G116" s="2"/>
      <c r="H116" s="3"/>
      <c r="I116" s="3"/>
      <c r="J116" s="53" t="s">
        <v>60</v>
      </c>
      <c r="K116" s="62" t="s">
        <v>60</v>
      </c>
    </row>
    <row r="117" spans="1:12" s="1" customFormat="1" ht="14.25" customHeight="1">
      <c r="A117" s="49" t="s">
        <v>49</v>
      </c>
      <c r="B117" s="16">
        <f>B112+B115+B116</f>
        <v>413561416</v>
      </c>
      <c r="C117" s="50"/>
      <c r="D117" s="50"/>
      <c r="E117" s="50"/>
      <c r="F117" s="3"/>
      <c r="G117" s="2"/>
      <c r="H117" s="2"/>
      <c r="I117" s="3"/>
      <c r="J117" s="55" t="s">
        <v>52</v>
      </c>
      <c r="K117" s="63">
        <f>SUM(K115:K115)</f>
        <v>0</v>
      </c>
    </row>
    <row r="118" spans="1:12" s="1" customFormat="1" ht="14.25" customHeight="1">
      <c r="A118" s="49" t="s">
        <v>51</v>
      </c>
      <c r="B118" s="16">
        <f>B112+B115+B116</f>
        <v>413561416</v>
      </c>
      <c r="C118" s="50"/>
      <c r="D118" s="50"/>
      <c r="E118" s="50"/>
      <c r="F118" s="3"/>
      <c r="G118" s="2"/>
      <c r="H118" s="2"/>
      <c r="I118" s="3"/>
      <c r="J118" s="56" t="s">
        <v>63</v>
      </c>
      <c r="K118" s="64">
        <f>K117-K114</f>
        <v>-1766187</v>
      </c>
    </row>
    <row r="119" spans="1:12" s="1" customFormat="1" ht="66" customHeight="1">
      <c r="A119" s="348" t="s">
        <v>422</v>
      </c>
      <c r="B119" s="349"/>
      <c r="C119" s="349"/>
      <c r="D119" s="349"/>
      <c r="E119" s="350"/>
      <c r="F119" s="3"/>
      <c r="G119" s="2"/>
      <c r="H119" s="2"/>
      <c r="I119" s="3"/>
    </row>
    <row r="120" spans="1:12" ht="13.5" customHeight="1">
      <c r="B120" s="1"/>
      <c r="F120" s="1"/>
      <c r="H120" s="1"/>
      <c r="I120" s="1"/>
      <c r="J120" s="1"/>
      <c r="K120" s="1"/>
    </row>
    <row r="121" spans="1:12" ht="12.75" customHeight="1">
      <c r="B121" s="1"/>
      <c r="F121" s="1"/>
      <c r="H121" s="1"/>
      <c r="I121" s="1"/>
      <c r="K121" s="1"/>
    </row>
    <row r="122" spans="1:12" s="1" customFormat="1" ht="13.5" customHeight="1">
      <c r="A122" s="353" t="s">
        <v>423</v>
      </c>
      <c r="B122" s="349"/>
      <c r="C122" s="349"/>
      <c r="D122" s="350"/>
      <c r="E122" s="164" t="s">
        <v>382</v>
      </c>
      <c r="F122" s="2"/>
      <c r="G122" s="352" t="s">
        <v>3</v>
      </c>
      <c r="H122" s="350"/>
      <c r="I122" s="3"/>
      <c r="J122" s="351" t="s">
        <v>4</v>
      </c>
      <c r="K122" s="350"/>
      <c r="L122" s="3"/>
    </row>
    <row r="123" spans="1:12" s="1" customFormat="1" ht="14.25" customHeight="1">
      <c r="A123" s="4" t="s">
        <v>5</v>
      </c>
      <c r="B123" s="5" t="s">
        <v>6</v>
      </c>
      <c r="C123" s="6" t="s">
        <v>7</v>
      </c>
      <c r="D123" s="6" t="s">
        <v>8</v>
      </c>
      <c r="E123" s="6" t="s">
        <v>9</v>
      </c>
      <c r="F123" s="2"/>
      <c r="G123" s="9" t="s">
        <v>410</v>
      </c>
      <c r="H123" s="10" t="s">
        <v>6</v>
      </c>
      <c r="I123" s="3"/>
      <c r="J123" s="65" t="s">
        <v>11</v>
      </c>
      <c r="K123" s="65" t="s">
        <v>6</v>
      </c>
    </row>
    <row r="124" spans="1:12" s="1" customFormat="1" ht="14.25" customHeight="1">
      <c r="A124" s="45" t="s">
        <v>12</v>
      </c>
      <c r="B124" s="59">
        <f>H127</f>
        <v>44558206</v>
      </c>
      <c r="C124" s="42"/>
      <c r="D124" s="42"/>
      <c r="E124" s="42"/>
      <c r="F124" s="3"/>
      <c r="G124" s="51" t="s">
        <v>14</v>
      </c>
      <c r="H124" s="83">
        <v>4481061</v>
      </c>
      <c r="I124" s="3"/>
      <c r="J124" s="53" t="s">
        <v>16</v>
      </c>
      <c r="K124" s="67">
        <v>1766187</v>
      </c>
    </row>
    <row r="125" spans="1:12" s="1" customFormat="1" ht="14.25" customHeight="1">
      <c r="A125" s="7" t="s">
        <v>18</v>
      </c>
      <c r="B125" s="177">
        <v>78924500</v>
      </c>
      <c r="C125" s="8"/>
      <c r="D125" s="8"/>
      <c r="E125" s="8"/>
      <c r="F125" s="3"/>
      <c r="G125" s="77" t="s">
        <v>58</v>
      </c>
      <c r="H125" s="83">
        <v>40077145</v>
      </c>
      <c r="I125" s="3"/>
      <c r="J125" s="77"/>
      <c r="K125" s="77"/>
    </row>
    <row r="126" spans="1:12" s="1" customFormat="1" ht="14.25" customHeight="1">
      <c r="A126" s="7" t="s">
        <v>23</v>
      </c>
      <c r="B126" s="98">
        <f>B211+E126</f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2" s="1" customFormat="1" ht="14.25" customHeight="1">
      <c r="A127" s="7" t="s">
        <v>84</v>
      </c>
      <c r="B127" s="98">
        <v>1900000</v>
      </c>
      <c r="C127" s="8"/>
      <c r="D127" s="8"/>
      <c r="E127" s="19" t="s">
        <v>60</v>
      </c>
      <c r="F127" s="3"/>
      <c r="G127" s="52" t="s">
        <v>35</v>
      </c>
      <c r="H127" s="12">
        <f>SUM(H124:H126)</f>
        <v>44558206</v>
      </c>
      <c r="I127" s="3"/>
      <c r="J127" s="77"/>
      <c r="K127" s="77"/>
    </row>
    <row r="128" spans="1:12" s="1" customFormat="1" ht="14.25" customHeight="1">
      <c r="A128" s="7" t="s">
        <v>27</v>
      </c>
      <c r="B128" s="98">
        <v>6491710</v>
      </c>
      <c r="C128" s="226">
        <v>7000000</v>
      </c>
      <c r="D128" s="8"/>
      <c r="E128" s="227" t="s">
        <v>412</v>
      </c>
      <c r="F128" s="3"/>
      <c r="G128" s="2"/>
      <c r="H128" s="3"/>
      <c r="I128" s="3"/>
      <c r="J128" s="77"/>
      <c r="K128" s="77"/>
    </row>
    <row r="129" spans="1:16" s="1" customFormat="1" ht="14.25" customHeight="1">
      <c r="A129" s="43" t="s">
        <v>33</v>
      </c>
      <c r="B129" s="60">
        <f>SUM(B124:B127)</f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6" s="1" customFormat="1" ht="14.25" customHeight="1">
      <c r="A130" s="42" t="s">
        <v>37</v>
      </c>
      <c r="B130" s="61">
        <v>52000</v>
      </c>
      <c r="C130" s="137"/>
      <c r="D130" s="42" t="s">
        <v>60</v>
      </c>
      <c r="E130" s="46"/>
      <c r="F130" s="3"/>
      <c r="G130" s="2"/>
      <c r="H130" s="3"/>
      <c r="I130" s="3"/>
      <c r="J130" s="77"/>
      <c r="K130" s="77"/>
    </row>
    <row r="131" spans="1:16" s="1" customFormat="1" ht="14.25" customHeight="1">
      <c r="A131" s="42" t="s">
        <v>39</v>
      </c>
      <c r="B131" s="61">
        <v>66880</v>
      </c>
      <c r="C131" s="137"/>
      <c r="D131" s="42"/>
      <c r="E131" s="46"/>
      <c r="F131" s="3"/>
      <c r="G131" s="9" t="s">
        <v>41</v>
      </c>
      <c r="H131" s="10" t="s">
        <v>6</v>
      </c>
      <c r="I131" s="3"/>
      <c r="J131" s="54" t="s">
        <v>46</v>
      </c>
      <c r="K131" s="63">
        <f>K124+K125+K129</f>
        <v>1766187</v>
      </c>
    </row>
    <row r="132" spans="1:16" s="1" customFormat="1" ht="14.25" customHeight="1">
      <c r="A132" s="47" t="s">
        <v>42</v>
      </c>
      <c r="B132" s="14">
        <f>D132</f>
        <v>0</v>
      </c>
      <c r="C132" s="48"/>
      <c r="D132" s="163">
        <v>0</v>
      </c>
      <c r="E132" s="48"/>
      <c r="F132" s="3"/>
      <c r="G132" s="233" t="s">
        <v>44</v>
      </c>
      <c r="H132" s="11">
        <f>B136-B841</f>
        <v>0</v>
      </c>
      <c r="I132" s="3"/>
      <c r="J132" s="53"/>
      <c r="K132" s="74"/>
    </row>
    <row r="133" spans="1:16" s="1" customFormat="1" ht="14.25" customHeight="1">
      <c r="A133" s="47" t="s">
        <v>414</v>
      </c>
      <c r="B133" s="15">
        <v>285000000</v>
      </c>
      <c r="C133" s="15" t="s">
        <v>60</v>
      </c>
      <c r="D133" s="48"/>
      <c r="E133" s="48"/>
      <c r="F133" s="3"/>
      <c r="G133" s="2"/>
      <c r="H133" s="3"/>
      <c r="I133" s="3"/>
      <c r="J133" s="53" t="s">
        <v>60</v>
      </c>
      <c r="K133" s="62" t="s">
        <v>60</v>
      </c>
    </row>
    <row r="134" spans="1:16" s="1" customFormat="1" ht="14.25" customHeight="1">
      <c r="A134" s="49" t="s">
        <v>49</v>
      </c>
      <c r="B134" s="16">
        <f>B129+B132+B133</f>
        <v>412982706</v>
      </c>
      <c r="C134" s="50"/>
      <c r="D134" s="50"/>
      <c r="E134" s="50"/>
      <c r="F134" s="3"/>
      <c r="G134" s="2"/>
      <c r="H134" s="2"/>
      <c r="I134" s="3"/>
      <c r="J134" s="55" t="s">
        <v>52</v>
      </c>
      <c r="K134" s="63">
        <f>SUM(K132:K132)</f>
        <v>0</v>
      </c>
    </row>
    <row r="135" spans="1:16" s="1" customFormat="1" ht="14.25" customHeight="1">
      <c r="A135" s="49" t="s">
        <v>51</v>
      </c>
      <c r="B135" s="16">
        <f>B129+B132+B133</f>
        <v>412982706</v>
      </c>
      <c r="C135" s="50"/>
      <c r="D135" s="50"/>
      <c r="E135" s="50"/>
      <c r="F135" s="3"/>
      <c r="G135" s="2"/>
      <c r="H135" s="2"/>
      <c r="I135" s="3"/>
      <c r="J135" s="56" t="s">
        <v>63</v>
      </c>
      <c r="K135" s="64">
        <f>K134-K131</f>
        <v>-1766187</v>
      </c>
    </row>
    <row r="136" spans="1:16" s="1" customFormat="1" ht="14.25" customHeight="1">
      <c r="A136" s="348" t="s">
        <v>79</v>
      </c>
      <c r="B136" s="349"/>
      <c r="C136" s="349"/>
      <c r="D136" s="349"/>
      <c r="E136" s="350"/>
      <c r="F136" s="3"/>
      <c r="G136" s="2"/>
      <c r="H136" s="2"/>
      <c r="I136" s="3"/>
    </row>
    <row r="137" spans="1:16" ht="13.5" customHeight="1">
      <c r="B137" s="1"/>
      <c r="F137" s="1"/>
      <c r="H137" s="1"/>
      <c r="I137" s="1"/>
      <c r="J137" s="1"/>
      <c r="K137" s="1"/>
    </row>
    <row r="138" spans="1:16" ht="12.75" customHeight="1">
      <c r="B138" s="1"/>
      <c r="F138" s="1"/>
      <c r="H138" s="1"/>
      <c r="I138" s="1"/>
      <c r="K138" s="1"/>
    </row>
    <row r="139" spans="1:16" s="1" customFormat="1" ht="13.5" customHeight="1">
      <c r="A139" s="353" t="s">
        <v>424</v>
      </c>
      <c r="B139" s="349"/>
      <c r="C139" s="349"/>
      <c r="D139" s="350"/>
      <c r="E139" s="164" t="s">
        <v>383</v>
      </c>
      <c r="F139" s="2"/>
      <c r="G139" s="352" t="s">
        <v>3</v>
      </c>
      <c r="H139" s="350"/>
      <c r="I139" s="3"/>
      <c r="J139" s="351" t="s">
        <v>4</v>
      </c>
      <c r="K139" s="350"/>
      <c r="L139" s="3"/>
    </row>
    <row r="140" spans="1:16" s="1" customFormat="1" ht="14.25" customHeight="1">
      <c r="A140" s="4" t="s">
        <v>5</v>
      </c>
      <c r="B140" s="5" t="s">
        <v>6</v>
      </c>
      <c r="C140" s="6" t="s">
        <v>7</v>
      </c>
      <c r="D140" s="6" t="s">
        <v>8</v>
      </c>
      <c r="E140" s="6" t="s">
        <v>9</v>
      </c>
      <c r="F140" s="2"/>
      <c r="G140" s="9" t="s">
        <v>410</v>
      </c>
      <c r="H140" s="10" t="s">
        <v>6</v>
      </c>
      <c r="I140" s="3"/>
      <c r="J140" s="65" t="s">
        <v>11</v>
      </c>
      <c r="K140" s="65" t="s">
        <v>6</v>
      </c>
    </row>
    <row r="141" spans="1:16" s="1" customFormat="1" ht="14.25" customHeight="1">
      <c r="A141" s="45" t="s">
        <v>12</v>
      </c>
      <c r="B141" s="59">
        <f>H144</f>
        <v>40174468</v>
      </c>
      <c r="C141" s="42"/>
      <c r="D141" s="42"/>
      <c r="E141" s="42"/>
      <c r="F141" s="3"/>
      <c r="G141" s="51" t="s">
        <v>14</v>
      </c>
      <c r="H141" s="83">
        <v>10128440</v>
      </c>
      <c r="I141" s="3"/>
      <c r="J141" s="53" t="s">
        <v>16</v>
      </c>
      <c r="K141" s="67">
        <v>1766187</v>
      </c>
      <c r="M141" s="65" t="s">
        <v>7</v>
      </c>
      <c r="N141" s="65" t="s">
        <v>425</v>
      </c>
      <c r="O141" s="65" t="s">
        <v>426</v>
      </c>
      <c r="P141" s="65" t="s">
        <v>427</v>
      </c>
    </row>
    <row r="142" spans="1:16" s="1" customFormat="1" ht="14.25" customHeight="1">
      <c r="A142" s="7" t="s">
        <v>18</v>
      </c>
      <c r="B142" s="177">
        <v>81810000</v>
      </c>
      <c r="C142" s="8"/>
      <c r="D142" s="8"/>
      <c r="E142" s="8"/>
      <c r="F142" s="3"/>
      <c r="G142" s="77" t="s">
        <v>58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5">
        <f>M142*N142</f>
        <v>90</v>
      </c>
      <c r="P142" s="235">
        <f>O142/12</f>
        <v>7.5</v>
      </c>
    </row>
    <row r="143" spans="1:16" s="1" customFormat="1" ht="14.25" customHeight="1">
      <c r="A143" s="7" t="s">
        <v>23</v>
      </c>
      <c r="B143" s="98">
        <f>B211+E143</f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5">
        <f>M143*N143</f>
        <v>2</v>
      </c>
      <c r="P143" s="235">
        <f>O143/12</f>
        <v>0.16666666666666666</v>
      </c>
    </row>
    <row r="144" spans="1:16" s="1" customFormat="1" ht="14.25" customHeight="1">
      <c r="A144" s="7" t="s">
        <v>84</v>
      </c>
      <c r="B144" s="98">
        <v>1900000</v>
      </c>
      <c r="C144" s="8"/>
      <c r="D144" s="8"/>
      <c r="E144" s="19" t="s">
        <v>60</v>
      </c>
      <c r="F144" s="3"/>
      <c r="G144" s="52" t="s">
        <v>35</v>
      </c>
      <c r="H144" s="12">
        <f>SUM(H141:H143)</f>
        <v>40174468</v>
      </c>
      <c r="I144" s="3"/>
      <c r="J144" s="77"/>
      <c r="K144" s="77"/>
      <c r="M144" s="135">
        <v>10000000</v>
      </c>
      <c r="N144" s="77">
        <v>0.02</v>
      </c>
      <c r="O144" s="235">
        <f>M144*N144</f>
        <v>200000</v>
      </c>
      <c r="P144" s="235">
        <f>O144/12</f>
        <v>16666.666666666668</v>
      </c>
    </row>
    <row r="145" spans="1:16" s="1" customFormat="1" ht="14.25" customHeight="1">
      <c r="A145" s="7" t="s">
        <v>27</v>
      </c>
      <c r="B145" s="98">
        <v>6911733</v>
      </c>
      <c r="C145" s="226">
        <v>7000000</v>
      </c>
      <c r="D145" s="8"/>
      <c r="E145" s="227" t="s">
        <v>412</v>
      </c>
      <c r="F145" s="3"/>
      <c r="G145" s="2"/>
      <c r="H145" s="3"/>
      <c r="I145" s="3"/>
      <c r="J145" s="77"/>
      <c r="K145" s="77"/>
      <c r="M145" s="236">
        <v>30000000</v>
      </c>
      <c r="N145" s="237">
        <v>0.02</v>
      </c>
      <c r="O145" s="239">
        <f>M145*N145</f>
        <v>600000</v>
      </c>
      <c r="P145" s="238">
        <f>O145/12</f>
        <v>50000</v>
      </c>
    </row>
    <row r="146" spans="1:16" s="1" customFormat="1" ht="14.25" customHeight="1">
      <c r="A146" s="43" t="s">
        <v>33</v>
      </c>
      <c r="B146" s="60">
        <f>SUM(B141:B144)</f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37</v>
      </c>
      <c r="B147" s="61">
        <v>52000</v>
      </c>
      <c r="C147" s="137"/>
      <c r="D147" s="42" t="s">
        <v>60</v>
      </c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39</v>
      </c>
      <c r="B148" s="61">
        <v>66880</v>
      </c>
      <c r="C148" s="137"/>
      <c r="D148" s="42"/>
      <c r="E148" s="46"/>
      <c r="F148" s="3"/>
      <c r="G148" s="9" t="s">
        <v>41</v>
      </c>
      <c r="H148" s="10" t="s">
        <v>6</v>
      </c>
      <c r="I148" s="3"/>
      <c r="J148" s="54" t="s">
        <v>46</v>
      </c>
      <c r="K148" s="63">
        <f>K141+K142+K146</f>
        <v>1766187</v>
      </c>
    </row>
    <row r="149" spans="1:16" s="1" customFormat="1" ht="14.25" customHeight="1">
      <c r="A149" s="47" t="s">
        <v>42</v>
      </c>
      <c r="B149" s="14">
        <f>D149</f>
        <v>0</v>
      </c>
      <c r="C149" s="48"/>
      <c r="D149" s="163">
        <v>0</v>
      </c>
      <c r="E149" s="48"/>
      <c r="F149" s="3"/>
      <c r="G149" s="233" t="s">
        <v>44</v>
      </c>
      <c r="H149" s="11">
        <f>B153-B841</f>
        <v>0</v>
      </c>
      <c r="I149" s="3"/>
      <c r="J149" s="53"/>
      <c r="K149" s="74"/>
    </row>
    <row r="150" spans="1:16" s="1" customFormat="1" ht="14.25" customHeight="1">
      <c r="A150" s="47" t="s">
        <v>414</v>
      </c>
      <c r="B150" s="15">
        <v>285000000</v>
      </c>
      <c r="C150" s="15" t="s">
        <v>60</v>
      </c>
      <c r="D150" s="48"/>
      <c r="E150" s="48"/>
      <c r="F150" s="3"/>
      <c r="G150" s="2"/>
      <c r="H150" s="3"/>
      <c r="I150" s="3"/>
      <c r="J150" s="53" t="s">
        <v>60</v>
      </c>
      <c r="K150" s="62" t="s">
        <v>60</v>
      </c>
    </row>
    <row r="151" spans="1:16" s="1" customFormat="1" ht="14.25" customHeight="1">
      <c r="A151" s="49" t="s">
        <v>49</v>
      </c>
      <c r="B151" s="16">
        <f>B146+B149+B150</f>
        <v>411484468</v>
      </c>
      <c r="C151" s="50"/>
      <c r="D151" s="50"/>
      <c r="E151" s="50"/>
      <c r="F151" s="3"/>
      <c r="G151" s="2"/>
      <c r="H151" s="2"/>
      <c r="I151" s="3"/>
      <c r="J151" s="55" t="s">
        <v>52</v>
      </c>
      <c r="K151" s="63">
        <f>SUM(K149:K149)</f>
        <v>0</v>
      </c>
    </row>
    <row r="152" spans="1:16" s="1" customFormat="1" ht="14.25" customHeight="1">
      <c r="A152" s="49" t="s">
        <v>51</v>
      </c>
      <c r="B152" s="16">
        <f>B146+B149+B150</f>
        <v>411484468</v>
      </c>
      <c r="C152" s="50"/>
      <c r="D152" s="50"/>
      <c r="E152" s="50"/>
      <c r="F152" s="3"/>
      <c r="G152" s="2"/>
      <c r="H152" s="2"/>
      <c r="I152" s="3"/>
      <c r="J152" s="56" t="s">
        <v>63</v>
      </c>
      <c r="K152" s="64">
        <f>K151-K148</f>
        <v>-1766187</v>
      </c>
    </row>
    <row r="153" spans="1:16" s="1" customFormat="1" ht="14.25" customHeight="1">
      <c r="A153" s="348" t="s">
        <v>79</v>
      </c>
      <c r="B153" s="349"/>
      <c r="C153" s="349"/>
      <c r="D153" s="349"/>
      <c r="E153" s="350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353" t="s">
        <v>428</v>
      </c>
      <c r="B156" s="349"/>
      <c r="C156" s="349"/>
      <c r="D156" s="350"/>
      <c r="E156" s="164" t="s">
        <v>384</v>
      </c>
      <c r="F156" s="2"/>
      <c r="G156" s="352" t="s">
        <v>3</v>
      </c>
      <c r="H156" s="350"/>
      <c r="I156" s="3"/>
      <c r="J156" s="351" t="s">
        <v>4</v>
      </c>
      <c r="K156" s="350"/>
      <c r="L156" s="3"/>
    </row>
    <row r="157" spans="1:16" s="1" customFormat="1" ht="14.25" customHeight="1">
      <c r="A157" s="4" t="s">
        <v>5</v>
      </c>
      <c r="B157" s="5" t="s">
        <v>6</v>
      </c>
      <c r="C157" s="6" t="s">
        <v>7</v>
      </c>
      <c r="D157" s="6" t="s">
        <v>8</v>
      </c>
      <c r="E157" s="6" t="s">
        <v>9</v>
      </c>
      <c r="F157" s="2"/>
      <c r="G157" s="9" t="s">
        <v>410</v>
      </c>
      <c r="H157" s="10" t="s">
        <v>6</v>
      </c>
      <c r="I157" s="3"/>
      <c r="J157" s="65" t="s">
        <v>11</v>
      </c>
      <c r="K157" s="65" t="s">
        <v>6</v>
      </c>
    </row>
    <row r="158" spans="1:16" s="1" customFormat="1" ht="14.25" customHeight="1">
      <c r="A158" s="45" t="s">
        <v>12</v>
      </c>
      <c r="B158" s="59">
        <f>H161</f>
        <v>34963089</v>
      </c>
      <c r="C158" s="42"/>
      <c r="D158" s="42"/>
      <c r="E158" s="42"/>
      <c r="F158" s="3"/>
      <c r="G158" s="51" t="s">
        <v>14</v>
      </c>
      <c r="H158" s="83">
        <v>4962986</v>
      </c>
      <c r="I158" s="3"/>
      <c r="J158" s="53" t="s">
        <v>16</v>
      </c>
      <c r="K158" s="67">
        <v>1766187</v>
      </c>
    </row>
    <row r="159" spans="1:16" s="1" customFormat="1" ht="14.25" customHeight="1">
      <c r="A159" s="7" t="s">
        <v>18</v>
      </c>
      <c r="B159" s="177">
        <v>81101000</v>
      </c>
      <c r="C159" s="8"/>
      <c r="D159" s="8"/>
      <c r="E159" s="8"/>
      <c r="F159" s="3"/>
      <c r="G159" s="77" t="s">
        <v>58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23</v>
      </c>
      <c r="B160" s="98">
        <f>B211+E160</f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2" s="1" customFormat="1" ht="14.25" customHeight="1">
      <c r="A161" s="7" t="s">
        <v>84</v>
      </c>
      <c r="B161" s="98">
        <v>1900000</v>
      </c>
      <c r="C161" s="8"/>
      <c r="D161" s="8"/>
      <c r="E161" s="19" t="s">
        <v>60</v>
      </c>
      <c r="F161" s="3"/>
      <c r="G161" s="52" t="s">
        <v>35</v>
      </c>
      <c r="H161" s="12">
        <f>SUM(H158:H160)</f>
        <v>34963089</v>
      </c>
      <c r="I161" s="3"/>
      <c r="J161" s="77"/>
      <c r="K161" s="77"/>
    </row>
    <row r="162" spans="1:12" s="1" customFormat="1" ht="14.25" customHeight="1">
      <c r="A162" s="7" t="s">
        <v>27</v>
      </c>
      <c r="B162" s="98">
        <v>7094494</v>
      </c>
      <c r="C162" s="226">
        <v>7000000</v>
      </c>
      <c r="D162" s="8"/>
      <c r="E162" s="227" t="s">
        <v>412</v>
      </c>
      <c r="F162" s="3"/>
      <c r="G162" s="2"/>
      <c r="H162" s="3"/>
      <c r="I162" s="3"/>
      <c r="J162" s="77"/>
      <c r="K162" s="77"/>
    </row>
    <row r="163" spans="1:12" s="1" customFormat="1" ht="14.25" customHeight="1">
      <c r="A163" s="43" t="s">
        <v>33</v>
      </c>
      <c r="B163" s="60">
        <f>SUM(B158:B161)</f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</row>
    <row r="164" spans="1:12" s="1" customFormat="1" ht="14.25" customHeight="1">
      <c r="A164" s="42" t="s">
        <v>37</v>
      </c>
      <c r="B164" s="61">
        <v>52000</v>
      </c>
      <c r="C164" s="137"/>
      <c r="D164" s="42" t="s">
        <v>60</v>
      </c>
      <c r="E164" s="46"/>
      <c r="F164" s="3"/>
      <c r="G164" s="2"/>
      <c r="H164" s="3"/>
      <c r="I164" s="3"/>
      <c r="J164" s="77"/>
      <c r="K164" s="77"/>
    </row>
    <row r="165" spans="1:12" s="1" customFormat="1" ht="14.25" customHeight="1">
      <c r="A165" s="42" t="s">
        <v>39</v>
      </c>
      <c r="B165" s="61">
        <v>66880</v>
      </c>
      <c r="C165" s="137"/>
      <c r="D165" s="42"/>
      <c r="E165" s="46"/>
      <c r="F165" s="3"/>
      <c r="G165" s="9" t="s">
        <v>41</v>
      </c>
      <c r="H165" s="10" t="s">
        <v>6</v>
      </c>
      <c r="I165" s="3"/>
      <c r="J165" s="54" t="s">
        <v>46</v>
      </c>
      <c r="K165" s="63">
        <f>K158+K159+K163</f>
        <v>1766187</v>
      </c>
    </row>
    <row r="166" spans="1:12" s="1" customFormat="1" ht="14.25" customHeight="1">
      <c r="A166" s="47" t="s">
        <v>42</v>
      </c>
      <c r="B166" s="14">
        <f>D166</f>
        <v>0</v>
      </c>
      <c r="C166" s="48"/>
      <c r="D166" s="163">
        <v>0</v>
      </c>
      <c r="E166" s="48"/>
      <c r="F166" s="3"/>
      <c r="G166" s="233" t="s">
        <v>44</v>
      </c>
      <c r="H166" s="11">
        <f>B170-B841</f>
        <v>0</v>
      </c>
      <c r="I166" s="3"/>
      <c r="J166" s="53"/>
      <c r="K166" s="74"/>
    </row>
    <row r="167" spans="1:12" s="1" customFormat="1" ht="14.25" customHeight="1">
      <c r="A167" s="47" t="s">
        <v>414</v>
      </c>
      <c r="B167" s="15">
        <v>285000000</v>
      </c>
      <c r="C167" s="15" t="s">
        <v>60</v>
      </c>
      <c r="D167" s="48"/>
      <c r="E167" s="48"/>
      <c r="F167" s="3"/>
      <c r="G167" s="2"/>
      <c r="H167" s="3"/>
      <c r="I167" s="3"/>
      <c r="J167" s="53" t="s">
        <v>60</v>
      </c>
      <c r="K167" s="62" t="s">
        <v>60</v>
      </c>
    </row>
    <row r="168" spans="1:12" s="1" customFormat="1" ht="14.25" customHeight="1">
      <c r="A168" s="49" t="s">
        <v>49</v>
      </c>
      <c r="B168" s="16">
        <f>B163+B166+B167</f>
        <v>405564089</v>
      </c>
      <c r="C168" s="50"/>
      <c r="D168" s="50"/>
      <c r="E168" s="50"/>
      <c r="F168" s="3"/>
      <c r="G168" s="2"/>
      <c r="H168" s="2"/>
      <c r="I168" s="3"/>
      <c r="J168" s="55" t="s">
        <v>52</v>
      </c>
      <c r="K168" s="63">
        <f>SUM(K166:K166)</f>
        <v>0</v>
      </c>
    </row>
    <row r="169" spans="1:12" s="1" customFormat="1" ht="14.25" customHeight="1">
      <c r="A169" s="49" t="s">
        <v>51</v>
      </c>
      <c r="B169" s="16">
        <f>B163+B166+B167</f>
        <v>405564089</v>
      </c>
      <c r="C169" s="50"/>
      <c r="D169" s="50"/>
      <c r="E169" s="50"/>
      <c r="F169" s="3"/>
      <c r="G169" s="2"/>
      <c r="H169" s="2"/>
      <c r="I169" s="3"/>
      <c r="J169" s="56" t="s">
        <v>63</v>
      </c>
      <c r="K169" s="64">
        <f>K168-K165</f>
        <v>-1766187</v>
      </c>
    </row>
    <row r="170" spans="1:12" s="1" customFormat="1" ht="14.25" customHeight="1">
      <c r="A170" s="348" t="s">
        <v>79</v>
      </c>
      <c r="B170" s="349"/>
      <c r="C170" s="349"/>
      <c r="D170" s="349"/>
      <c r="E170" s="350"/>
      <c r="F170" s="3"/>
      <c r="G170" s="2"/>
      <c r="H170" s="2"/>
      <c r="I170" s="3"/>
    </row>
    <row r="171" spans="1:12" ht="14.25" customHeight="1">
      <c r="B171" s="1"/>
      <c r="F171" s="1"/>
      <c r="H171" s="1"/>
      <c r="I171" s="1"/>
      <c r="J171" s="1"/>
      <c r="K171" s="1"/>
    </row>
    <row r="172" spans="1:12" ht="12.75" customHeight="1">
      <c r="B172" s="1"/>
      <c r="F172" s="1"/>
      <c r="H172" s="1"/>
      <c r="I172" s="1"/>
      <c r="K172" s="1"/>
    </row>
    <row r="173" spans="1:12" s="1" customFormat="1" ht="12.75" customHeight="1">
      <c r="A173" s="353" t="s">
        <v>429</v>
      </c>
      <c r="B173" s="349"/>
      <c r="C173" s="349"/>
      <c r="D173" s="350"/>
      <c r="E173" s="164" t="s">
        <v>430</v>
      </c>
      <c r="F173" s="2"/>
      <c r="G173" s="352" t="s">
        <v>3</v>
      </c>
      <c r="H173" s="350"/>
      <c r="I173" s="3"/>
      <c r="J173" s="351" t="s">
        <v>4</v>
      </c>
      <c r="K173" s="350"/>
      <c r="L173" s="3"/>
    </row>
    <row r="174" spans="1:12" s="1" customFormat="1" ht="14.25" customHeight="1">
      <c r="A174" s="4" t="s">
        <v>5</v>
      </c>
      <c r="B174" s="5" t="s">
        <v>6</v>
      </c>
      <c r="C174" s="6" t="s">
        <v>7</v>
      </c>
      <c r="D174" s="6" t="s">
        <v>8</v>
      </c>
      <c r="E174" s="6" t="s">
        <v>9</v>
      </c>
      <c r="F174" s="2"/>
      <c r="G174" s="9" t="s">
        <v>410</v>
      </c>
      <c r="H174" s="10" t="s">
        <v>6</v>
      </c>
      <c r="I174" s="3"/>
      <c r="J174" s="65" t="s">
        <v>11</v>
      </c>
      <c r="K174" s="65" t="s">
        <v>6</v>
      </c>
    </row>
    <row r="175" spans="1:12" s="1" customFormat="1" ht="14.25" customHeight="1">
      <c r="A175" s="45" t="s">
        <v>12</v>
      </c>
      <c r="B175" s="59">
        <f>H178</f>
        <v>28519266</v>
      </c>
      <c r="C175" s="42"/>
      <c r="D175" s="42"/>
      <c r="E175" s="42"/>
      <c r="F175" s="3"/>
      <c r="G175" s="51" t="s">
        <v>14</v>
      </c>
      <c r="H175" s="83">
        <v>28519266</v>
      </c>
      <c r="I175" s="3"/>
      <c r="J175" s="53" t="s">
        <v>16</v>
      </c>
      <c r="K175" s="67">
        <v>1766187</v>
      </c>
    </row>
    <row r="176" spans="1:12" s="1" customFormat="1" ht="14.25" customHeight="1">
      <c r="A176" s="7" t="s">
        <v>18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2" s="1" customFormat="1" ht="14.25" customHeight="1">
      <c r="A177" s="7" t="s">
        <v>23</v>
      </c>
      <c r="B177" s="98">
        <f>B211+E177</f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2" s="1" customFormat="1" ht="14.25" customHeight="1">
      <c r="A178" s="7" t="s">
        <v>84</v>
      </c>
      <c r="B178" s="98">
        <v>1900000</v>
      </c>
      <c r="C178" s="8"/>
      <c r="D178" s="8"/>
      <c r="E178" s="19" t="s">
        <v>60</v>
      </c>
      <c r="F178" s="3"/>
      <c r="G178" s="52" t="s">
        <v>35</v>
      </c>
      <c r="H178" s="12">
        <f>SUM(H175:H177)</f>
        <v>28519266</v>
      </c>
      <c r="I178" s="3"/>
      <c r="J178" s="77"/>
      <c r="K178" s="77"/>
    </row>
    <row r="179" spans="1:12" s="1" customFormat="1" ht="14.25" customHeight="1">
      <c r="A179" s="7" t="s">
        <v>27</v>
      </c>
      <c r="B179" s="98">
        <v>6882506</v>
      </c>
      <c r="C179" s="226">
        <v>7000000</v>
      </c>
      <c r="D179" s="8"/>
      <c r="E179" s="227" t="s">
        <v>412</v>
      </c>
      <c r="F179" s="3"/>
      <c r="G179" s="2"/>
      <c r="H179" s="3"/>
      <c r="I179" s="3"/>
      <c r="J179" s="77"/>
      <c r="K179" s="77"/>
    </row>
    <row r="180" spans="1:12" s="1" customFormat="1" ht="14.25" customHeight="1">
      <c r="A180" s="43" t="s">
        <v>33</v>
      </c>
      <c r="B180" s="60">
        <f>SUM(B175:B178)</f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</row>
    <row r="181" spans="1:12" s="1" customFormat="1" ht="14.25" customHeight="1">
      <c r="A181" s="42" t="s">
        <v>37</v>
      </c>
      <c r="B181" s="61">
        <v>52000</v>
      </c>
      <c r="C181" s="137"/>
      <c r="D181" s="42" t="s">
        <v>60</v>
      </c>
      <c r="E181" s="46"/>
      <c r="F181" s="3"/>
      <c r="G181" s="2"/>
      <c r="H181" s="3"/>
      <c r="I181" s="3"/>
      <c r="J181" s="77"/>
      <c r="K181" s="77"/>
    </row>
    <row r="182" spans="1:12" s="1" customFormat="1" ht="14.25" customHeight="1">
      <c r="A182" s="42" t="s">
        <v>39</v>
      </c>
      <c r="B182" s="61">
        <v>66880</v>
      </c>
      <c r="C182" s="137"/>
      <c r="D182" s="42"/>
      <c r="E182" s="46"/>
      <c r="F182" s="3"/>
      <c r="G182" s="9" t="s">
        <v>41</v>
      </c>
      <c r="H182" s="10" t="s">
        <v>6</v>
      </c>
      <c r="I182" s="3"/>
      <c r="J182" s="54" t="s">
        <v>46</v>
      </c>
      <c r="K182" s="63">
        <f>K175+K176+K180</f>
        <v>1766187</v>
      </c>
    </row>
    <row r="183" spans="1:12" s="1" customFormat="1" ht="14.25" customHeight="1">
      <c r="A183" s="47" t="s">
        <v>42</v>
      </c>
      <c r="B183" s="14">
        <f>D183</f>
        <v>0</v>
      </c>
      <c r="C183" s="48"/>
      <c r="D183" s="163">
        <v>0</v>
      </c>
      <c r="E183" s="48"/>
      <c r="F183" s="3"/>
      <c r="G183" s="233" t="s">
        <v>44</v>
      </c>
      <c r="H183" s="11">
        <f>B187-B841</f>
        <v>0</v>
      </c>
      <c r="I183" s="3"/>
      <c r="J183" s="53"/>
      <c r="K183" s="74"/>
    </row>
    <row r="184" spans="1:12" s="1" customFormat="1" ht="14.25" customHeight="1">
      <c r="A184" s="47" t="s">
        <v>414</v>
      </c>
      <c r="B184" s="15">
        <v>285000000</v>
      </c>
      <c r="C184" s="15" t="s">
        <v>60</v>
      </c>
      <c r="D184" s="48"/>
      <c r="E184" s="48"/>
      <c r="F184" s="3"/>
      <c r="G184" s="2"/>
      <c r="H184" s="3"/>
      <c r="I184" s="3"/>
      <c r="J184" s="53" t="s">
        <v>60</v>
      </c>
      <c r="K184" s="62" t="s">
        <v>60</v>
      </c>
    </row>
    <row r="185" spans="1:12" s="1" customFormat="1" ht="14.25" customHeight="1">
      <c r="A185" s="49" t="s">
        <v>49</v>
      </c>
      <c r="B185" s="16">
        <f>B180+B183+B184</f>
        <v>394050766</v>
      </c>
      <c r="C185" s="50"/>
      <c r="D185" s="50"/>
      <c r="E185" s="50"/>
      <c r="F185" s="3"/>
      <c r="G185" s="2"/>
      <c r="H185" s="2"/>
      <c r="I185" s="3"/>
      <c r="J185" s="55" t="s">
        <v>52</v>
      </c>
      <c r="K185" s="63">
        <f>SUM(K183:K183)</f>
        <v>0</v>
      </c>
    </row>
    <row r="186" spans="1:12" s="1" customFormat="1" ht="14.25" customHeight="1">
      <c r="A186" s="49" t="s">
        <v>51</v>
      </c>
      <c r="B186" s="16">
        <f>B180+B183+B184</f>
        <v>394050766</v>
      </c>
      <c r="C186" s="50"/>
      <c r="D186" s="50"/>
      <c r="E186" s="50"/>
      <c r="F186" s="3"/>
      <c r="G186" s="2"/>
      <c r="H186" s="2"/>
      <c r="I186" s="3"/>
      <c r="J186" s="56" t="s">
        <v>63</v>
      </c>
      <c r="K186" s="64">
        <f>K185-K182</f>
        <v>-1766187</v>
      </c>
    </row>
    <row r="187" spans="1:12" s="1" customFormat="1" ht="14.25" customHeight="1">
      <c r="A187" s="348" t="s">
        <v>79</v>
      </c>
      <c r="B187" s="349"/>
      <c r="C187" s="349"/>
      <c r="D187" s="349"/>
      <c r="E187" s="350"/>
      <c r="F187" s="3"/>
      <c r="G187" s="2"/>
      <c r="H187" s="2"/>
      <c r="I187" s="3"/>
    </row>
    <row r="188" spans="1:12" ht="14.25" customHeight="1">
      <c r="B188" s="1"/>
      <c r="F188" s="1"/>
      <c r="H188" s="1"/>
      <c r="I188" s="1"/>
      <c r="J188" s="1"/>
      <c r="K188" s="1"/>
    </row>
    <row r="189" spans="1:12" ht="12.75" customHeight="1">
      <c r="B189" s="1"/>
      <c r="F189" s="1"/>
      <c r="H189" s="1"/>
      <c r="I189" s="1"/>
      <c r="K189" s="1"/>
    </row>
    <row r="190" spans="1:12" s="1" customFormat="1" ht="13.5" customHeight="1">
      <c r="A190" s="353" t="s">
        <v>431</v>
      </c>
      <c r="B190" s="349"/>
      <c r="C190" s="349"/>
      <c r="D190" s="350"/>
      <c r="E190" s="164" t="s">
        <v>386</v>
      </c>
      <c r="F190" s="2"/>
      <c r="G190" s="352" t="s">
        <v>3</v>
      </c>
      <c r="H190" s="350"/>
      <c r="I190" s="3"/>
      <c r="J190" s="351" t="s">
        <v>4</v>
      </c>
      <c r="K190" s="350"/>
      <c r="L190" s="3"/>
    </row>
    <row r="191" spans="1:12" s="1" customFormat="1" ht="14.25" customHeight="1">
      <c r="A191" s="4" t="s">
        <v>5</v>
      </c>
      <c r="B191" s="5" t="s">
        <v>6</v>
      </c>
      <c r="C191" s="6" t="s">
        <v>7</v>
      </c>
      <c r="D191" s="6" t="s">
        <v>8</v>
      </c>
      <c r="E191" s="6" t="s">
        <v>9</v>
      </c>
      <c r="F191" s="2"/>
      <c r="G191" s="9" t="s">
        <v>410</v>
      </c>
      <c r="H191" s="10" t="s">
        <v>6</v>
      </c>
      <c r="I191" s="3"/>
      <c r="J191" s="65" t="s">
        <v>11</v>
      </c>
      <c r="K191" s="65" t="s">
        <v>6</v>
      </c>
    </row>
    <row r="192" spans="1:12" s="1" customFormat="1" ht="14.25" customHeight="1">
      <c r="A192" s="45" t="s">
        <v>12</v>
      </c>
      <c r="B192" s="59">
        <f>H195</f>
        <v>25287969</v>
      </c>
      <c r="C192" s="42"/>
      <c r="D192" s="42"/>
      <c r="E192" s="42"/>
      <c r="F192" s="3"/>
      <c r="G192" s="51" t="s">
        <v>14</v>
      </c>
      <c r="H192" s="83">
        <v>25287969</v>
      </c>
      <c r="I192" s="3"/>
      <c r="J192" s="53" t="s">
        <v>16</v>
      </c>
      <c r="K192" s="67">
        <v>1766187</v>
      </c>
    </row>
    <row r="193" spans="1:12" s="1" customFormat="1" ht="14.25" customHeight="1">
      <c r="A193" s="7" t="s">
        <v>18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23</v>
      </c>
      <c r="B194" s="98">
        <f>B211+E194</f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84</v>
      </c>
      <c r="B195" s="98">
        <v>1900000</v>
      </c>
      <c r="C195" s="8"/>
      <c r="D195" s="8"/>
      <c r="E195" s="19" t="s">
        <v>60</v>
      </c>
      <c r="F195" s="3"/>
      <c r="G195" s="52" t="s">
        <v>35</v>
      </c>
      <c r="H195" s="12">
        <f>SUM(H192:H194)</f>
        <v>25287969</v>
      </c>
      <c r="I195" s="3"/>
      <c r="J195" s="77"/>
      <c r="K195" s="77"/>
    </row>
    <row r="196" spans="1:12" s="1" customFormat="1" ht="14.25" customHeight="1">
      <c r="A196" s="7" t="s">
        <v>27</v>
      </c>
      <c r="B196" s="98">
        <v>7281974</v>
      </c>
      <c r="C196" s="226">
        <v>7000000</v>
      </c>
      <c r="D196" s="8"/>
      <c r="E196" s="227" t="s">
        <v>412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33</v>
      </c>
      <c r="B197" s="60">
        <f>SUM(B192:B195)</f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37</v>
      </c>
      <c r="B198" s="61">
        <v>52000</v>
      </c>
      <c r="C198" s="137"/>
      <c r="D198" s="42" t="s">
        <v>60</v>
      </c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39</v>
      </c>
      <c r="B199" s="61">
        <v>66880</v>
      </c>
      <c r="C199" s="137"/>
      <c r="D199" s="42"/>
      <c r="E199" s="46"/>
      <c r="F199" s="3"/>
      <c r="G199" s="9" t="s">
        <v>41</v>
      </c>
      <c r="H199" s="10" t="s">
        <v>6</v>
      </c>
      <c r="I199" s="3"/>
      <c r="J199" s="54" t="s">
        <v>46</v>
      </c>
      <c r="K199" s="63">
        <f>K192+K193+K197</f>
        <v>1766187</v>
      </c>
    </row>
    <row r="200" spans="1:12" s="1" customFormat="1" ht="14.25" customHeight="1">
      <c r="A200" s="47" t="s">
        <v>42</v>
      </c>
      <c r="B200" s="14">
        <f>D200</f>
        <v>0</v>
      </c>
      <c r="C200" s="48"/>
      <c r="D200" s="163">
        <v>0</v>
      </c>
      <c r="E200" s="48"/>
      <c r="F200" s="3"/>
      <c r="G200" s="233" t="s">
        <v>44</v>
      </c>
      <c r="H200" s="11">
        <f>B204-B841</f>
        <v>0</v>
      </c>
      <c r="I200" s="3"/>
      <c r="J200" s="53"/>
      <c r="K200" s="74"/>
    </row>
    <row r="201" spans="1:12" s="1" customFormat="1" ht="14.25" customHeight="1">
      <c r="A201" s="47" t="s">
        <v>414</v>
      </c>
      <c r="B201" s="15">
        <v>285000000</v>
      </c>
      <c r="C201" s="15" t="s">
        <v>60</v>
      </c>
      <c r="D201" s="48"/>
      <c r="E201" s="48"/>
      <c r="F201" s="3"/>
      <c r="G201" s="2"/>
      <c r="H201" s="3"/>
      <c r="I201" s="3"/>
      <c r="J201" s="53" t="s">
        <v>60</v>
      </c>
      <c r="K201" s="62" t="s">
        <v>60</v>
      </c>
    </row>
    <row r="202" spans="1:12" s="1" customFormat="1" ht="14.25" customHeight="1">
      <c r="A202" s="49" t="s">
        <v>49</v>
      </c>
      <c r="B202" s="16">
        <f>B197+B200+B201</f>
        <v>390465969</v>
      </c>
      <c r="C202" s="50"/>
      <c r="D202" s="50"/>
      <c r="E202" s="50"/>
      <c r="F202" s="3"/>
      <c r="G202" s="2"/>
      <c r="H202" s="2"/>
      <c r="I202" s="3"/>
      <c r="J202" s="55" t="s">
        <v>52</v>
      </c>
      <c r="K202" s="63">
        <f>SUM(K200:K200)</f>
        <v>0</v>
      </c>
    </row>
    <row r="203" spans="1:12" s="1" customFormat="1" ht="14.25" customHeight="1">
      <c r="A203" s="49" t="s">
        <v>51</v>
      </c>
      <c r="B203" s="16">
        <f>B197+B200+B201</f>
        <v>390465969</v>
      </c>
      <c r="C203" s="50"/>
      <c r="D203" s="50"/>
      <c r="E203" s="50"/>
      <c r="F203" s="3"/>
      <c r="G203" s="2"/>
      <c r="H203" s="2"/>
      <c r="I203" s="3"/>
      <c r="J203" s="56" t="s">
        <v>63</v>
      </c>
      <c r="K203" s="64">
        <f>K202-K199</f>
        <v>-1766187</v>
      </c>
    </row>
    <row r="204" spans="1:12" s="1" customFormat="1" ht="14.25" customHeight="1">
      <c r="A204" s="348" t="s">
        <v>79</v>
      </c>
      <c r="B204" s="349"/>
      <c r="C204" s="349"/>
      <c r="D204" s="349"/>
      <c r="E204" s="350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353" t="s">
        <v>432</v>
      </c>
      <c r="B207" s="349"/>
      <c r="C207" s="349"/>
      <c r="D207" s="350"/>
      <c r="E207" s="164" t="s">
        <v>83</v>
      </c>
      <c r="F207" s="2"/>
      <c r="G207" s="352" t="s">
        <v>3</v>
      </c>
      <c r="H207" s="350"/>
      <c r="I207" s="3"/>
      <c r="J207" s="351" t="s">
        <v>4</v>
      </c>
      <c r="K207" s="350"/>
      <c r="L207" s="3"/>
    </row>
    <row r="208" spans="1:12" s="1" customFormat="1" ht="14.25" customHeight="1">
      <c r="A208" s="4" t="s">
        <v>5</v>
      </c>
      <c r="B208" s="5" t="s">
        <v>6</v>
      </c>
      <c r="C208" s="6" t="s">
        <v>7</v>
      </c>
      <c r="D208" s="6" t="s">
        <v>8</v>
      </c>
      <c r="E208" s="6" t="s">
        <v>9</v>
      </c>
      <c r="F208" s="2"/>
      <c r="G208" s="9" t="s">
        <v>410</v>
      </c>
      <c r="H208" s="10" t="s">
        <v>6</v>
      </c>
      <c r="I208" s="3"/>
      <c r="J208" s="65" t="s">
        <v>11</v>
      </c>
      <c r="K208" s="65" t="s">
        <v>6</v>
      </c>
    </row>
    <row r="209" spans="1:11" s="1" customFormat="1" ht="14.25" customHeight="1">
      <c r="A209" s="45" t="s">
        <v>433</v>
      </c>
      <c r="B209" s="59">
        <v>20355687</v>
      </c>
      <c r="C209" s="42"/>
      <c r="D209" s="42"/>
      <c r="E209" s="42"/>
      <c r="F209" s="3"/>
      <c r="G209" s="51" t="s">
        <v>14</v>
      </c>
      <c r="H209" s="83">
        <v>20355687</v>
      </c>
      <c r="I209" s="3"/>
      <c r="J209" s="53" t="s">
        <v>16</v>
      </c>
      <c r="K209" s="67">
        <v>1766187</v>
      </c>
    </row>
    <row r="210" spans="1:11" s="1" customFormat="1" ht="14.25" customHeight="1">
      <c r="A210" s="7" t="s">
        <v>18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23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84</v>
      </c>
      <c r="B212" s="98">
        <v>1900000</v>
      </c>
      <c r="C212" s="8"/>
      <c r="D212" s="8"/>
      <c r="E212" s="19" t="s">
        <v>60</v>
      </c>
      <c r="F212" s="3"/>
      <c r="G212" s="52" t="s">
        <v>35</v>
      </c>
      <c r="H212" s="12">
        <f>SUM(H209:H211)</f>
        <v>20355687</v>
      </c>
      <c r="I212" s="3"/>
      <c r="J212" s="77"/>
      <c r="K212" s="77"/>
    </row>
    <row r="213" spans="1:11" s="1" customFormat="1" ht="14.25" customHeight="1">
      <c r="A213" s="7" t="s">
        <v>27</v>
      </c>
      <c r="B213" s="98">
        <v>7830584</v>
      </c>
      <c r="C213" s="226">
        <v>7000000</v>
      </c>
      <c r="D213" s="8"/>
      <c r="E213" s="227" t="s">
        <v>412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33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37</v>
      </c>
      <c r="B215" s="61">
        <v>52000</v>
      </c>
      <c r="C215" s="137"/>
      <c r="D215" s="42" t="s">
        <v>60</v>
      </c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39</v>
      </c>
      <c r="B216" s="61">
        <v>66880</v>
      </c>
      <c r="C216" s="137"/>
      <c r="D216" s="42"/>
      <c r="E216" s="46"/>
      <c r="F216" s="3"/>
      <c r="G216" s="9" t="s">
        <v>41</v>
      </c>
      <c r="H216" s="10" t="s">
        <v>6</v>
      </c>
      <c r="I216" s="3"/>
      <c r="J216" s="54" t="s">
        <v>46</v>
      </c>
      <c r="K216" s="63">
        <f>K209+K210+K214</f>
        <v>1766187</v>
      </c>
    </row>
    <row r="217" spans="1:11" s="1" customFormat="1" ht="14.25" customHeight="1">
      <c r="A217" s="47" t="s">
        <v>42</v>
      </c>
      <c r="B217" s="14">
        <v>0</v>
      </c>
      <c r="C217" s="48"/>
      <c r="D217" s="163">
        <v>0</v>
      </c>
      <c r="E217" s="48"/>
      <c r="F217" s="3"/>
      <c r="G217" s="233" t="s">
        <v>44</v>
      </c>
      <c r="H217" s="11">
        <f>B221-B841</f>
        <v>0</v>
      </c>
      <c r="I217" s="3"/>
      <c r="J217" s="53"/>
      <c r="K217" s="74"/>
    </row>
    <row r="218" spans="1:11" s="1" customFormat="1" ht="14.25" customHeight="1">
      <c r="A218" s="47" t="s">
        <v>414</v>
      </c>
      <c r="B218" s="15">
        <v>285000000</v>
      </c>
      <c r="C218" s="15" t="s">
        <v>60</v>
      </c>
      <c r="D218" s="48"/>
      <c r="E218" s="48"/>
      <c r="F218" s="3"/>
      <c r="G218" s="2"/>
      <c r="H218" s="3"/>
      <c r="I218" s="3"/>
      <c r="J218" s="53" t="s">
        <v>60</v>
      </c>
      <c r="K218" s="62" t="s">
        <v>60</v>
      </c>
    </row>
    <row r="219" spans="1:11" s="1" customFormat="1" ht="14.25" customHeight="1">
      <c r="A219" s="49" t="s">
        <v>49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52</v>
      </c>
      <c r="K219" s="63">
        <f>SUM(K217:K217)</f>
        <v>0</v>
      </c>
    </row>
    <row r="220" spans="1:11" s="1" customFormat="1" ht="14.25" customHeight="1">
      <c r="A220" s="49" t="s">
        <v>51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63</v>
      </c>
      <c r="K220" s="64">
        <f>K219-K216</f>
        <v>-1766187</v>
      </c>
    </row>
    <row r="221" spans="1:11" s="1" customFormat="1" ht="14.25" customHeight="1">
      <c r="A221" s="348" t="s">
        <v>79</v>
      </c>
      <c r="B221" s="349"/>
      <c r="C221" s="349"/>
      <c r="D221" s="349"/>
      <c r="E221" s="350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A102:E102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G173:H173"/>
    <mergeCell ref="A20:D20"/>
    <mergeCell ref="G71:H71"/>
    <mergeCell ref="A51:E51"/>
    <mergeCell ref="J88:K88"/>
    <mergeCell ref="A1:E1"/>
    <mergeCell ref="J37:K37"/>
    <mergeCell ref="A71:D71"/>
    <mergeCell ref="G105:H105"/>
    <mergeCell ref="A34:E34"/>
    <mergeCell ref="J122:K122"/>
    <mergeCell ref="A122:D122"/>
    <mergeCell ref="J156:K156"/>
    <mergeCell ref="A156:D156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 t="s">
        <v>60</v>
      </c>
      <c r="O1" s="75"/>
      <c r="P1" s="75"/>
      <c r="Q1" s="75"/>
      <c r="R1" s="75"/>
    </row>
    <row r="2" spans="1:18">
      <c r="A2" s="382" t="s">
        <v>434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50"/>
      <c r="P2" s="75"/>
      <c r="Q2" s="75"/>
      <c r="R2" s="75"/>
    </row>
    <row r="3" spans="1:18" s="1" customFormat="1">
      <c r="C3" s="26" t="s">
        <v>60</v>
      </c>
      <c r="D3" s="26" t="s">
        <v>60</v>
      </c>
      <c r="E3" s="26"/>
      <c r="F3" s="26"/>
      <c r="G3" s="26"/>
      <c r="H3" s="26"/>
      <c r="I3" s="26"/>
      <c r="J3" s="26"/>
      <c r="K3" s="26"/>
      <c r="L3" s="26"/>
      <c r="M3" s="26" t="s">
        <v>60</v>
      </c>
      <c r="O3" s="26" t="s">
        <v>435</v>
      </c>
      <c r="P3" s="75"/>
      <c r="Q3" s="75"/>
      <c r="R3" s="75"/>
    </row>
    <row r="4" spans="1:18" s="1" customFormat="1" ht="13.5" customHeight="1"/>
    <row r="5" spans="1:18" ht="12.75" customHeight="1">
      <c r="A5" s="179" t="s">
        <v>155</v>
      </c>
      <c r="B5" s="160" t="s">
        <v>381</v>
      </c>
      <c r="C5" s="176" t="s">
        <v>436</v>
      </c>
      <c r="D5" s="176" t="s">
        <v>60</v>
      </c>
      <c r="E5" s="176" t="s">
        <v>60</v>
      </c>
      <c r="F5" s="190" t="s">
        <v>60</v>
      </c>
      <c r="G5" s="176" t="s">
        <v>353</v>
      </c>
      <c r="H5" s="190" t="s">
        <v>60</v>
      </c>
      <c r="I5" s="176" t="s">
        <v>354</v>
      </c>
      <c r="J5" s="190" t="s">
        <v>60</v>
      </c>
      <c r="K5" s="189" t="s">
        <v>355</v>
      </c>
      <c r="L5" s="190" t="s">
        <v>60</v>
      </c>
      <c r="M5" s="375" t="s">
        <v>356</v>
      </c>
      <c r="N5" s="350"/>
      <c r="O5" s="232" t="s">
        <v>60</v>
      </c>
      <c r="P5" s="75"/>
      <c r="Q5" s="75"/>
      <c r="R5" s="75"/>
    </row>
    <row r="6" spans="1:18" s="1" customFormat="1">
      <c r="B6" s="170" t="s">
        <v>358</v>
      </c>
      <c r="C6" s="170" t="s">
        <v>437</v>
      </c>
      <c r="D6" s="170" t="s">
        <v>359</v>
      </c>
      <c r="E6" s="170" t="s">
        <v>360</v>
      </c>
      <c r="F6" s="184" t="s">
        <v>361</v>
      </c>
      <c r="G6" s="184" t="s">
        <v>362</v>
      </c>
      <c r="H6" s="170" t="s">
        <v>363</v>
      </c>
      <c r="I6" s="100" t="s">
        <v>364</v>
      </c>
      <c r="J6" s="265" t="s">
        <v>365</v>
      </c>
      <c r="K6" s="100" t="s">
        <v>366</v>
      </c>
      <c r="L6" s="100" t="s">
        <v>367</v>
      </c>
      <c r="M6" s="252" t="s">
        <v>368</v>
      </c>
      <c r="N6" s="100" t="s">
        <v>369</v>
      </c>
      <c r="O6" s="100" t="s">
        <v>370</v>
      </c>
      <c r="P6" s="75"/>
      <c r="Q6" s="75"/>
      <c r="R6" s="75"/>
    </row>
    <row r="7" spans="1:18" s="1" customFormat="1">
      <c r="C7" s="257">
        <v>1</v>
      </c>
      <c r="D7" s="254">
        <v>329650</v>
      </c>
      <c r="E7" s="254" t="s">
        <v>438</v>
      </c>
      <c r="F7" s="96">
        <v>280</v>
      </c>
      <c r="G7" s="96">
        <v>10550</v>
      </c>
      <c r="H7" s="105">
        <f>F7*G7</f>
        <v>2954000</v>
      </c>
      <c r="I7" s="96">
        <v>10550</v>
      </c>
      <c r="J7" s="96">
        <v>2980600</v>
      </c>
      <c r="K7" s="183">
        <f>J7-H7</f>
        <v>26600</v>
      </c>
      <c r="L7" s="182">
        <f>((J7/H7)-1)*100</f>
        <v>0.90047393364929285</v>
      </c>
      <c r="M7" s="253"/>
      <c r="N7" s="96"/>
      <c r="O7" s="96"/>
      <c r="P7" s="75"/>
      <c r="Q7" s="75"/>
      <c r="R7" s="75"/>
    </row>
    <row r="8" spans="1:18" s="75" customFormat="1">
      <c r="C8" s="96">
        <v>2</v>
      </c>
      <c r="D8" s="254">
        <v>360750</v>
      </c>
      <c r="E8" s="254" t="s">
        <v>439</v>
      </c>
      <c r="F8" s="96">
        <v>260</v>
      </c>
      <c r="G8" s="96">
        <v>12200</v>
      </c>
      <c r="H8" s="105">
        <f>F8*G8</f>
        <v>3172000</v>
      </c>
      <c r="I8" s="96">
        <v>12300</v>
      </c>
      <c r="J8" s="96">
        <v>3253900</v>
      </c>
      <c r="K8" s="180">
        <f>J8-H8</f>
        <v>81900</v>
      </c>
      <c r="L8" s="181">
        <f>((J8/H8)-1)*100</f>
        <v>2.5819672131147442</v>
      </c>
      <c r="M8" s="253"/>
      <c r="N8" s="96"/>
      <c r="O8" s="96"/>
    </row>
    <row r="9" spans="1:18" s="1" customFormat="1">
      <c r="C9" s="96">
        <v>3</v>
      </c>
      <c r="D9" s="254">
        <v>133690</v>
      </c>
      <c r="E9" s="254" t="s">
        <v>440</v>
      </c>
      <c r="F9" s="96">
        <v>32</v>
      </c>
      <c r="G9" s="96">
        <v>65490</v>
      </c>
      <c r="H9" s="105">
        <f>F9*G9</f>
        <v>2095680</v>
      </c>
      <c r="I9" s="96">
        <v>2168640</v>
      </c>
      <c r="J9" s="96">
        <v>2168640</v>
      </c>
      <c r="K9" s="180">
        <f>J9-H9</f>
        <v>72960</v>
      </c>
      <c r="L9" s="181">
        <f>((J9/H9)-1)*100</f>
        <v>3.4814475492441543</v>
      </c>
      <c r="M9" s="253"/>
      <c r="N9" s="96"/>
      <c r="O9" s="96"/>
      <c r="P9" s="75"/>
      <c r="Q9" s="75"/>
      <c r="R9" s="75"/>
    </row>
    <row r="10" spans="1:18" s="1" customFormat="1">
      <c r="C10" s="96">
        <v>4</v>
      </c>
      <c r="D10" s="254">
        <v>395400</v>
      </c>
      <c r="E10" s="254" t="s">
        <v>441</v>
      </c>
      <c r="F10" s="96">
        <v>100</v>
      </c>
      <c r="G10" s="96">
        <v>6680</v>
      </c>
      <c r="H10" s="105">
        <f>F10*G10</f>
        <v>668000</v>
      </c>
      <c r="I10" s="96">
        <v>6720</v>
      </c>
      <c r="J10" s="96">
        <v>606000</v>
      </c>
      <c r="K10" s="180">
        <f>J10-H10</f>
        <v>-62000</v>
      </c>
      <c r="L10" s="181">
        <f>((J10/H10)-1)*100</f>
        <v>-9.2814371257485035</v>
      </c>
      <c r="M10" s="253"/>
      <c r="N10" s="96"/>
      <c r="O10" s="96"/>
      <c r="P10" s="75"/>
      <c r="Q10" s="75"/>
      <c r="R10" s="75"/>
    </row>
    <row r="11" spans="1:18" s="75" customFormat="1" ht="12" customHeight="1">
      <c r="C11" s="106" t="s">
        <v>60</v>
      </c>
      <c r="D11" s="258" t="s">
        <v>117</v>
      </c>
      <c r="E11" s="258" t="s">
        <v>117</v>
      </c>
      <c r="F11" s="259">
        <f>SUM(F7:F10)</f>
        <v>672</v>
      </c>
      <c r="G11" s="259">
        <f>SUM(G7:G10)</f>
        <v>94920</v>
      </c>
      <c r="H11" s="259">
        <f>SUM(H7:H10)</f>
        <v>8889680</v>
      </c>
      <c r="I11" s="259">
        <f>SUM(I7:I10)</f>
        <v>2198210</v>
      </c>
      <c r="J11" s="259">
        <f>SUM(J7:J10)</f>
        <v>9009140</v>
      </c>
      <c r="K11" s="260">
        <f>SUM(K7:K9)</f>
        <v>181460</v>
      </c>
      <c r="L11" s="259" t="s">
        <v>60</v>
      </c>
      <c r="M11" s="261"/>
      <c r="N11" s="259" t="s">
        <v>60</v>
      </c>
      <c r="O11" s="259" t="s">
        <v>60</v>
      </c>
    </row>
    <row r="12" spans="1:18" ht="13.5" customHeight="1">
      <c r="G12" s="115" t="s">
        <v>442</v>
      </c>
      <c r="H12" s="262">
        <f>J7</f>
        <v>2980600</v>
      </c>
      <c r="I12" s="115">
        <f>(H12/J11)*100</f>
        <v>33.084178956037981</v>
      </c>
      <c r="J12" s="263" t="s">
        <v>443</v>
      </c>
      <c r="K12" s="264">
        <f>SUM(J8:J10)</f>
        <v>6028540</v>
      </c>
      <c r="L12" s="263">
        <f>(K12/J11)*100</f>
        <v>66.915821043962026</v>
      </c>
      <c r="M12" s="1"/>
    </row>
    <row r="13" spans="1:18" s="1" customFormat="1" ht="14.25" customHeight="1"/>
    <row r="14" spans="1:18" ht="12.75" customHeight="1">
      <c r="A14" s="179" t="s">
        <v>155</v>
      </c>
      <c r="B14" s="160" t="s">
        <v>444</v>
      </c>
      <c r="C14" s="176" t="s">
        <v>436</v>
      </c>
      <c r="D14" s="176" t="s">
        <v>60</v>
      </c>
      <c r="E14" s="176" t="s">
        <v>60</v>
      </c>
      <c r="F14" s="190" t="s">
        <v>60</v>
      </c>
      <c r="G14" s="176" t="s">
        <v>353</v>
      </c>
      <c r="H14" s="190" t="s">
        <v>60</v>
      </c>
      <c r="I14" s="176" t="s">
        <v>354</v>
      </c>
      <c r="J14" s="190" t="s">
        <v>60</v>
      </c>
      <c r="K14" s="189" t="s">
        <v>355</v>
      </c>
      <c r="L14" s="190" t="s">
        <v>60</v>
      </c>
      <c r="M14" s="375" t="s">
        <v>356</v>
      </c>
      <c r="N14" s="350"/>
      <c r="O14" s="232" t="s">
        <v>60</v>
      </c>
      <c r="P14" s="75"/>
      <c r="Q14" s="75"/>
      <c r="R14" s="75"/>
    </row>
    <row r="15" spans="1:18" s="1" customFormat="1">
      <c r="B15" s="170" t="s">
        <v>358</v>
      </c>
      <c r="C15" s="170" t="s">
        <v>437</v>
      </c>
      <c r="D15" s="170" t="s">
        <v>359</v>
      </c>
      <c r="E15" s="170" t="s">
        <v>360</v>
      </c>
      <c r="F15" s="184" t="s">
        <v>361</v>
      </c>
      <c r="G15" s="184" t="s">
        <v>362</v>
      </c>
      <c r="H15" s="170" t="s">
        <v>363</v>
      </c>
      <c r="I15" s="178" t="s">
        <v>364</v>
      </c>
      <c r="J15" s="100" t="s">
        <v>365</v>
      </c>
      <c r="K15" s="100" t="s">
        <v>366</v>
      </c>
      <c r="L15" s="100" t="s">
        <v>367</v>
      </c>
      <c r="M15" s="252" t="s">
        <v>368</v>
      </c>
      <c r="N15" s="100" t="s">
        <v>369</v>
      </c>
      <c r="O15" s="100" t="s">
        <v>370</v>
      </c>
      <c r="P15" s="75"/>
      <c r="Q15" s="75"/>
      <c r="R15" s="75"/>
    </row>
    <row r="16" spans="1:18" s="1" customFormat="1">
      <c r="C16" s="257">
        <v>1</v>
      </c>
      <c r="D16" s="254">
        <v>329650</v>
      </c>
      <c r="E16" s="254" t="s">
        <v>438</v>
      </c>
      <c r="F16" s="96">
        <v>280</v>
      </c>
      <c r="G16" s="96">
        <v>10550</v>
      </c>
      <c r="H16" s="105">
        <f>F16*G16</f>
        <v>2954000</v>
      </c>
      <c r="I16" s="96">
        <v>10550</v>
      </c>
      <c r="J16" s="96">
        <f>F16*I16</f>
        <v>2954000</v>
      </c>
      <c r="K16" s="183">
        <f>J16-H16</f>
        <v>0</v>
      </c>
      <c r="L16" s="182">
        <f>((J16/H16)-1)*100</f>
        <v>0</v>
      </c>
      <c r="M16" s="253"/>
      <c r="N16" s="96"/>
      <c r="O16" s="96"/>
      <c r="P16" s="75"/>
      <c r="Q16" s="75"/>
      <c r="R16" s="75"/>
    </row>
    <row r="17" spans="1:22" s="75" customFormat="1">
      <c r="C17" s="96">
        <v>2</v>
      </c>
      <c r="D17" s="254">
        <v>360750</v>
      </c>
      <c r="E17" s="254" t="s">
        <v>439</v>
      </c>
      <c r="F17" s="96">
        <v>260</v>
      </c>
      <c r="G17" s="96">
        <v>12200</v>
      </c>
      <c r="H17" s="105">
        <f>F17*G17</f>
        <v>3172000</v>
      </c>
      <c r="I17" s="96">
        <v>12300</v>
      </c>
      <c r="J17" s="96">
        <f>F17*I17</f>
        <v>3198000</v>
      </c>
      <c r="K17" s="180">
        <f>J17-H17</f>
        <v>26000</v>
      </c>
      <c r="L17" s="181">
        <f>((J17/H17)-1)*100</f>
        <v>0.81967213114753079</v>
      </c>
      <c r="M17" s="253"/>
      <c r="N17" s="96"/>
      <c r="O17" s="96"/>
    </row>
    <row r="18" spans="1:22" s="1" customFormat="1">
      <c r="C18" s="96">
        <v>3</v>
      </c>
      <c r="D18" s="254">
        <v>133690</v>
      </c>
      <c r="E18" s="254" t="s">
        <v>440</v>
      </c>
      <c r="F18" s="96">
        <v>32</v>
      </c>
      <c r="G18" s="96">
        <v>65490</v>
      </c>
      <c r="H18" s="105">
        <f>F18*G18</f>
        <v>2095680</v>
      </c>
      <c r="I18" s="96">
        <v>66280</v>
      </c>
      <c r="J18" s="96">
        <f>F18*I18</f>
        <v>2120960</v>
      </c>
      <c r="K18" s="180">
        <f>J18-H18</f>
        <v>25280</v>
      </c>
      <c r="L18" s="181">
        <f>((J18/H18)-1)*100</f>
        <v>1.2062910367995006</v>
      </c>
      <c r="M18" s="253"/>
      <c r="N18" s="96"/>
      <c r="O18" s="96"/>
      <c r="P18" s="75"/>
      <c r="Q18" s="75"/>
      <c r="R18" s="75"/>
    </row>
    <row r="19" spans="1:22" s="1" customFormat="1">
      <c r="C19" s="96">
        <v>4</v>
      </c>
      <c r="D19" s="254">
        <v>395400</v>
      </c>
      <c r="E19" s="254" t="s">
        <v>441</v>
      </c>
      <c r="F19" s="96">
        <v>100</v>
      </c>
      <c r="G19" s="96">
        <v>6680</v>
      </c>
      <c r="H19" s="105">
        <f>F19*G19</f>
        <v>668000</v>
      </c>
      <c r="I19" s="96">
        <v>6720</v>
      </c>
      <c r="J19" s="96">
        <f>F19*I19</f>
        <v>672000</v>
      </c>
      <c r="K19" s="180">
        <f>J19-H19</f>
        <v>4000</v>
      </c>
      <c r="L19" s="181">
        <f>((J19/H19)-1)*100</f>
        <v>0.59880239520957446</v>
      </c>
      <c r="M19" s="253"/>
      <c r="N19" s="96"/>
      <c r="O19" s="96"/>
      <c r="P19" s="75"/>
      <c r="Q19" s="75"/>
      <c r="R19" s="75"/>
    </row>
    <row r="20" spans="1:22" s="75" customFormat="1" ht="12" customHeight="1">
      <c r="C20" s="106" t="s">
        <v>60</v>
      </c>
      <c r="D20" s="258" t="s">
        <v>117</v>
      </c>
      <c r="E20" s="258" t="s">
        <v>117</v>
      </c>
      <c r="F20" s="259">
        <f>SUM(F16:F19)</f>
        <v>672</v>
      </c>
      <c r="G20" s="259">
        <f>SUM(G16:G19)</f>
        <v>94920</v>
      </c>
      <c r="H20" s="259">
        <f>SUM(H16:H19)</f>
        <v>8889680</v>
      </c>
      <c r="I20" s="259">
        <f>SUM(I16:I19)</f>
        <v>95850</v>
      </c>
      <c r="J20" s="259">
        <f>SUM(J16:J19)</f>
        <v>8944960</v>
      </c>
      <c r="K20" s="260">
        <f>SUM(K16:K18)</f>
        <v>51280</v>
      </c>
      <c r="L20" s="259" t="s">
        <v>60</v>
      </c>
      <c r="M20" s="261"/>
      <c r="N20" s="259" t="s">
        <v>60</v>
      </c>
      <c r="O20" s="259" t="s">
        <v>60</v>
      </c>
    </row>
    <row r="21" spans="1:22" ht="13.5" customHeight="1">
      <c r="G21" s="115" t="s">
        <v>442</v>
      </c>
      <c r="H21" s="262">
        <f>J16</f>
        <v>2954000</v>
      </c>
      <c r="I21" s="115">
        <f>(H21/J20)*100</f>
        <v>33.0241834507924</v>
      </c>
      <c r="J21" s="263" t="s">
        <v>443</v>
      </c>
      <c r="K21" s="264">
        <f>SUM(J17:J19)</f>
        <v>5990960</v>
      </c>
      <c r="L21" s="263">
        <f>(K21/J20)*100</f>
        <v>66.975816549207607</v>
      </c>
      <c r="M21" s="1"/>
    </row>
    <row r="22" spans="1:22" s="1" customFormat="1" ht="14.25" customHeight="1"/>
    <row r="23" spans="1:22" ht="12.75" customHeight="1">
      <c r="A23" s="179" t="s">
        <v>155</v>
      </c>
      <c r="B23" s="160" t="s">
        <v>445</v>
      </c>
      <c r="C23" s="176" t="s">
        <v>436</v>
      </c>
      <c r="D23" s="176" t="s">
        <v>60</v>
      </c>
      <c r="E23" s="176" t="s">
        <v>60</v>
      </c>
      <c r="F23" s="190" t="s">
        <v>60</v>
      </c>
      <c r="G23" s="176" t="s">
        <v>353</v>
      </c>
      <c r="H23" s="190" t="s">
        <v>60</v>
      </c>
      <c r="I23" s="176" t="s">
        <v>354</v>
      </c>
      <c r="J23" s="190" t="s">
        <v>60</v>
      </c>
      <c r="K23" s="189" t="s">
        <v>355</v>
      </c>
      <c r="L23" s="190" t="s">
        <v>60</v>
      </c>
      <c r="M23" s="375" t="s">
        <v>356</v>
      </c>
      <c r="N23" s="350"/>
      <c r="O23" s="232" t="s">
        <v>60</v>
      </c>
      <c r="P23" s="75"/>
      <c r="Q23" s="75"/>
      <c r="R23" s="96">
        <v>1300</v>
      </c>
      <c r="S23" s="96">
        <v>3</v>
      </c>
      <c r="T23" s="96">
        <f>R23*S23</f>
        <v>3900</v>
      </c>
      <c r="V23" s="1"/>
    </row>
    <row r="24" spans="1:22" s="1" customFormat="1">
      <c r="B24" s="170" t="s">
        <v>358</v>
      </c>
      <c r="C24" s="170" t="s">
        <v>437</v>
      </c>
      <c r="D24" s="170" t="s">
        <v>359</v>
      </c>
      <c r="E24" s="170" t="s">
        <v>360</v>
      </c>
      <c r="F24" s="184" t="s">
        <v>361</v>
      </c>
      <c r="G24" s="184" t="s">
        <v>362</v>
      </c>
      <c r="H24" s="170" t="s">
        <v>363</v>
      </c>
      <c r="I24" s="178" t="s">
        <v>364</v>
      </c>
      <c r="J24" s="100" t="s">
        <v>365</v>
      </c>
      <c r="K24" s="100" t="s">
        <v>366</v>
      </c>
      <c r="L24" s="100" t="s">
        <v>367</v>
      </c>
      <c r="M24" s="252" t="s">
        <v>368</v>
      </c>
      <c r="N24" s="100" t="s">
        <v>369</v>
      </c>
      <c r="O24" s="100" t="s">
        <v>370</v>
      </c>
      <c r="P24" s="75"/>
      <c r="Q24" s="75"/>
      <c r="R24" s="96">
        <v>1300</v>
      </c>
      <c r="S24" s="96">
        <v>7</v>
      </c>
      <c r="T24" s="96">
        <f>R24*S24</f>
        <v>9100</v>
      </c>
      <c r="V24" s="75"/>
    </row>
    <row r="25" spans="1:22" s="1" customFormat="1">
      <c r="C25" s="257">
        <v>1</v>
      </c>
      <c r="D25" s="254">
        <v>329650</v>
      </c>
      <c r="E25" s="254" t="s">
        <v>438</v>
      </c>
      <c r="F25" s="96">
        <v>280</v>
      </c>
      <c r="G25" s="96"/>
      <c r="H25" s="105">
        <f>F25*G25</f>
        <v>0</v>
      </c>
      <c r="I25" s="96">
        <v>10690</v>
      </c>
      <c r="J25" s="96">
        <f>F25*I25</f>
        <v>2993200</v>
      </c>
      <c r="K25" s="183"/>
      <c r="L25" s="182"/>
      <c r="M25" s="253"/>
      <c r="N25" s="96"/>
      <c r="O25" s="96"/>
      <c r="P25" s="75"/>
      <c r="Q25" s="75"/>
    </row>
    <row r="26" spans="1:22" s="75" customFormat="1">
      <c r="C26" s="96">
        <v>2</v>
      </c>
      <c r="D26" s="254">
        <v>360750</v>
      </c>
      <c r="E26" s="254" t="s">
        <v>439</v>
      </c>
      <c r="F26" s="96">
        <v>280</v>
      </c>
      <c r="G26" s="96"/>
      <c r="H26" s="105">
        <f>F26*G26</f>
        <v>0</v>
      </c>
      <c r="I26" s="96">
        <v>12365</v>
      </c>
      <c r="J26" s="96">
        <f>F26*I26</f>
        <v>3462200</v>
      </c>
      <c r="K26" s="229"/>
      <c r="L26" s="230"/>
      <c r="M26" s="253"/>
      <c r="N26" s="96"/>
      <c r="O26" s="96"/>
      <c r="R26" s="96">
        <v>1400</v>
      </c>
      <c r="S26" s="96">
        <v>1</v>
      </c>
      <c r="T26" s="96">
        <f>R26*S26</f>
        <v>1400</v>
      </c>
      <c r="V26" s="1"/>
    </row>
    <row r="27" spans="1:22" s="1" customFormat="1">
      <c r="C27" s="96">
        <v>3</v>
      </c>
      <c r="D27" s="254">
        <v>133690</v>
      </c>
      <c r="E27" s="254" t="s">
        <v>440</v>
      </c>
      <c r="F27" s="96">
        <v>30</v>
      </c>
      <c r="G27" s="96"/>
      <c r="H27" s="105">
        <f>F27*G27</f>
        <v>0</v>
      </c>
      <c r="I27" s="96">
        <v>66515</v>
      </c>
      <c r="J27" s="96">
        <f>F27*I27</f>
        <v>1995450</v>
      </c>
      <c r="K27" s="183"/>
      <c r="L27" s="182"/>
      <c r="M27" s="253"/>
      <c r="N27" s="96"/>
      <c r="O27" s="96"/>
      <c r="P27" s="75"/>
      <c r="Q27" s="75"/>
      <c r="R27" s="75"/>
    </row>
    <row r="28" spans="1:22" s="1" customFormat="1">
      <c r="C28" s="96">
        <v>4</v>
      </c>
      <c r="D28" s="254">
        <v>395400</v>
      </c>
      <c r="E28" s="254" t="s">
        <v>441</v>
      </c>
      <c r="F28" s="96">
        <v>100</v>
      </c>
      <c r="G28" s="96"/>
      <c r="H28" s="105">
        <f>F28*G28</f>
        <v>0</v>
      </c>
      <c r="I28" s="96">
        <v>6770</v>
      </c>
      <c r="J28" s="96">
        <f>F28*I28</f>
        <v>677000</v>
      </c>
      <c r="K28" s="183"/>
      <c r="L28" s="182"/>
      <c r="M28" s="253"/>
      <c r="N28" s="96"/>
      <c r="O28" s="96"/>
      <c r="P28" s="75"/>
      <c r="Q28" s="75"/>
      <c r="R28" s="75"/>
      <c r="T28" s="273">
        <f>T24+T26</f>
        <v>10500</v>
      </c>
    </row>
    <row r="29" spans="1:22" s="75" customFormat="1" ht="12" customHeight="1">
      <c r="C29" s="106" t="s">
        <v>60</v>
      </c>
      <c r="D29" s="258" t="s">
        <v>117</v>
      </c>
      <c r="E29" s="258" t="s">
        <v>117</v>
      </c>
      <c r="F29" s="259">
        <f t="shared" ref="F29:K29" si="0">SUM(F25:F28)</f>
        <v>690</v>
      </c>
      <c r="G29" s="259">
        <f t="shared" si="0"/>
        <v>0</v>
      </c>
      <c r="H29" s="259">
        <f t="shared" si="0"/>
        <v>0</v>
      </c>
      <c r="I29" s="259">
        <f t="shared" si="0"/>
        <v>96340</v>
      </c>
      <c r="J29" s="259">
        <f t="shared" si="0"/>
        <v>9127850</v>
      </c>
      <c r="K29" s="259">
        <f t="shared" si="0"/>
        <v>0</v>
      </c>
      <c r="L29" s="259" t="s">
        <v>60</v>
      </c>
      <c r="M29" s="261"/>
      <c r="N29" s="259" t="s">
        <v>60</v>
      </c>
      <c r="O29" s="259" t="s">
        <v>60</v>
      </c>
    </row>
    <row r="30" spans="1:22" ht="13.5" customHeight="1">
      <c r="G30" s="115" t="s">
        <v>442</v>
      </c>
      <c r="H30" s="262">
        <f>J25</f>
        <v>2993200</v>
      </c>
      <c r="I30" s="115">
        <f>(H30/J29)*100</f>
        <v>32.791949911534481</v>
      </c>
      <c r="J30" s="263" t="s">
        <v>443</v>
      </c>
      <c r="K30" s="264">
        <f>SUM(J26:J28)</f>
        <v>6134650</v>
      </c>
      <c r="L30" s="263"/>
      <c r="M30" s="1"/>
    </row>
    <row r="31" spans="1:22" s="1" customFormat="1" ht="14.25" customHeight="1"/>
    <row r="32" spans="1:22" ht="12.75" customHeight="1">
      <c r="A32" s="179" t="s">
        <v>155</v>
      </c>
      <c r="B32" s="160" t="s">
        <v>446</v>
      </c>
      <c r="C32" s="176" t="s">
        <v>436</v>
      </c>
      <c r="D32" s="176" t="s">
        <v>60</v>
      </c>
      <c r="E32" s="176" t="s">
        <v>60</v>
      </c>
      <c r="F32" s="190" t="s">
        <v>60</v>
      </c>
      <c r="G32" s="176" t="s">
        <v>353</v>
      </c>
      <c r="H32" s="190" t="s">
        <v>60</v>
      </c>
      <c r="I32" s="176" t="s">
        <v>354</v>
      </c>
      <c r="J32" s="190" t="s">
        <v>60</v>
      </c>
      <c r="K32" s="189" t="s">
        <v>355</v>
      </c>
      <c r="L32" s="190" t="s">
        <v>60</v>
      </c>
      <c r="M32" s="375" t="s">
        <v>356</v>
      </c>
      <c r="N32" s="350"/>
      <c r="O32" s="232" t="s">
        <v>60</v>
      </c>
      <c r="P32" s="75"/>
      <c r="Q32" s="75"/>
      <c r="R32" s="75"/>
    </row>
    <row r="33" spans="2:18" s="1" customFormat="1">
      <c r="B33" s="170" t="s">
        <v>358</v>
      </c>
      <c r="C33" s="170" t="s">
        <v>437</v>
      </c>
      <c r="D33" s="170" t="s">
        <v>359</v>
      </c>
      <c r="E33" s="170" t="s">
        <v>360</v>
      </c>
      <c r="F33" s="184" t="s">
        <v>361</v>
      </c>
      <c r="G33" s="184" t="s">
        <v>362</v>
      </c>
      <c r="H33" s="170" t="s">
        <v>363</v>
      </c>
      <c r="I33" s="178" t="s">
        <v>364</v>
      </c>
      <c r="J33" s="100" t="s">
        <v>365</v>
      </c>
      <c r="K33" s="100" t="s">
        <v>366</v>
      </c>
      <c r="L33" s="100" t="s">
        <v>367</v>
      </c>
      <c r="M33" s="252" t="s">
        <v>368</v>
      </c>
      <c r="N33" s="100" t="s">
        <v>369</v>
      </c>
      <c r="O33" s="100" t="s">
        <v>370</v>
      </c>
      <c r="P33" s="75"/>
      <c r="Q33" s="75"/>
      <c r="R33" s="75"/>
    </row>
    <row r="34" spans="2:18" s="1" customFormat="1">
      <c r="C34" s="257">
        <v>1</v>
      </c>
      <c r="D34" s="254">
        <v>329650</v>
      </c>
      <c r="E34" s="254" t="s">
        <v>438</v>
      </c>
      <c r="F34" s="96">
        <v>280</v>
      </c>
      <c r="G34" s="96"/>
      <c r="H34" s="105">
        <f>F34*G34</f>
        <v>0</v>
      </c>
      <c r="I34" s="96">
        <v>10850</v>
      </c>
      <c r="J34" s="96">
        <f>F34*I34</f>
        <v>3038000</v>
      </c>
      <c r="K34" s="183"/>
      <c r="L34" s="182"/>
      <c r="M34" s="253"/>
      <c r="N34" s="96"/>
      <c r="O34" s="96"/>
      <c r="P34" s="75"/>
      <c r="Q34" s="75"/>
      <c r="R34" s="75"/>
    </row>
    <row r="35" spans="2:18" s="75" customFormat="1">
      <c r="C35" s="96">
        <v>2</v>
      </c>
      <c r="D35" s="254">
        <v>360750</v>
      </c>
      <c r="E35" s="254" t="s">
        <v>439</v>
      </c>
      <c r="F35" s="96">
        <v>280</v>
      </c>
      <c r="G35" s="96"/>
      <c r="H35" s="105">
        <f>F35*G35</f>
        <v>0</v>
      </c>
      <c r="I35" s="96">
        <v>13090</v>
      </c>
      <c r="J35" s="96">
        <f>F35*I35</f>
        <v>3665200</v>
      </c>
      <c r="K35" s="229"/>
      <c r="L35" s="230"/>
      <c r="M35" s="253"/>
      <c r="N35" s="96"/>
      <c r="O35" s="96"/>
    </row>
    <row r="36" spans="2:18" s="1" customFormat="1">
      <c r="C36" s="96">
        <v>3</v>
      </c>
      <c r="D36" s="254">
        <v>133690</v>
      </c>
      <c r="E36" s="254" t="s">
        <v>440</v>
      </c>
      <c r="F36" s="96">
        <v>30</v>
      </c>
      <c r="G36" s="96"/>
      <c r="H36" s="105">
        <f>F36*G36</f>
        <v>0</v>
      </c>
      <c r="I36" s="96">
        <v>71075</v>
      </c>
      <c r="J36" s="96">
        <f>F36*I36</f>
        <v>2132250</v>
      </c>
      <c r="K36" s="183"/>
      <c r="L36" s="182"/>
      <c r="M36" s="253"/>
      <c r="N36" s="96"/>
      <c r="O36" s="96"/>
      <c r="P36" s="75"/>
      <c r="Q36" s="75"/>
      <c r="R36" s="75"/>
    </row>
    <row r="37" spans="2:18" s="1" customFormat="1">
      <c r="C37" s="96">
        <v>4</v>
      </c>
      <c r="D37" s="254">
        <v>395400</v>
      </c>
      <c r="E37" s="254" t="s">
        <v>441</v>
      </c>
      <c r="F37" s="96">
        <v>100</v>
      </c>
      <c r="G37" s="96"/>
      <c r="H37" s="105">
        <f>F37*G37</f>
        <v>0</v>
      </c>
      <c r="I37" s="96">
        <v>7060</v>
      </c>
      <c r="J37" s="96">
        <f>F37*I37</f>
        <v>706000</v>
      </c>
      <c r="K37" s="183"/>
      <c r="L37" s="182"/>
      <c r="M37" s="253"/>
      <c r="N37" s="96"/>
      <c r="O37" s="96"/>
      <c r="P37" s="75"/>
      <c r="Q37" s="75"/>
      <c r="R37" s="75"/>
    </row>
    <row r="38" spans="2:18" s="75" customFormat="1" ht="12" customHeight="1">
      <c r="C38" s="106" t="s">
        <v>60</v>
      </c>
      <c r="D38" s="258" t="s">
        <v>117</v>
      </c>
      <c r="E38" s="258" t="s">
        <v>117</v>
      </c>
      <c r="F38" s="259">
        <f>SUM(F34:F37)</f>
        <v>690</v>
      </c>
      <c r="G38" s="259">
        <f>SUM(G34:G37)</f>
        <v>0</v>
      </c>
      <c r="H38" s="259">
        <f>SUM(H34:H37)</f>
        <v>0</v>
      </c>
      <c r="I38" s="259">
        <f>SUM(I34:I37)</f>
        <v>102075</v>
      </c>
      <c r="J38" s="259">
        <f>SUM(J34:J37)</f>
        <v>9541450</v>
      </c>
      <c r="K38" s="260">
        <f>SUM(K34:K36)</f>
        <v>0</v>
      </c>
      <c r="L38" s="259" t="s">
        <v>60</v>
      </c>
      <c r="M38" s="261"/>
      <c r="N38" s="259" t="s">
        <v>60</v>
      </c>
      <c r="O38" s="259" t="s">
        <v>60</v>
      </c>
    </row>
    <row r="39" spans="2:18" ht="14.25" customHeight="1">
      <c r="G39" s="115" t="s">
        <v>442</v>
      </c>
      <c r="H39" s="262">
        <f>J34</f>
        <v>3038000</v>
      </c>
      <c r="I39" s="115">
        <f>(H39/J38)*100</f>
        <v>31.840024314962612</v>
      </c>
      <c r="J39" s="263" t="s">
        <v>443</v>
      </c>
      <c r="K39" s="264">
        <f>SUM(J35:J37)</f>
        <v>6503450</v>
      </c>
      <c r="L39" s="263">
        <f>(K39/J38)*100</f>
        <v>68.159975685037395</v>
      </c>
      <c r="M39" s="1"/>
    </row>
    <row r="40" spans="2:18" s="1" customFormat="1" ht="14.25" customHeight="1"/>
    <row r="41" spans="2:18" s="1" customFormat="1" ht="14.25" customHeight="1"/>
    <row r="42" spans="2:18" s="1" customFormat="1" ht="14.25" customHeight="1"/>
    <row r="43" spans="2:18" s="1" customFormat="1" ht="14.25" customHeight="1"/>
    <row r="44" spans="2:18" s="1" customFormat="1" ht="14.25" customHeight="1"/>
    <row r="45" spans="2:18" s="1" customFormat="1" ht="14.25" customHeight="1"/>
    <row r="46" spans="2:18" s="1" customFormat="1" ht="14.25" customHeight="1"/>
    <row r="47" spans="2:18" s="1" customFormat="1" ht="14.25" customHeight="1"/>
    <row r="48" spans="2:18" ht="14.25" customHeight="1">
      <c r="L48" s="1"/>
    </row>
    <row r="49" ht="12.75" customHeight="1"/>
    <row r="50" s="1" customFormat="1" ht="12.7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354" t="s">
        <v>447</v>
      </c>
      <c r="B1" s="349"/>
      <c r="C1" s="349"/>
      <c r="D1" s="349"/>
      <c r="E1" s="350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353" t="s">
        <v>432</v>
      </c>
      <c r="B3" s="349"/>
      <c r="C3" s="349"/>
      <c r="D3" s="350"/>
      <c r="E3" s="164" t="s">
        <v>83</v>
      </c>
      <c r="F3" s="2"/>
      <c r="G3" s="352" t="s">
        <v>3</v>
      </c>
      <c r="H3" s="350"/>
      <c r="I3" s="3"/>
      <c r="J3" s="351" t="s">
        <v>4</v>
      </c>
      <c r="K3" s="350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410</v>
      </c>
      <c r="H4" s="10" t="s">
        <v>6</v>
      </c>
      <c r="I4" s="3"/>
      <c r="J4" s="65" t="s">
        <v>11</v>
      </c>
      <c r="K4" s="65" t="s">
        <v>6</v>
      </c>
    </row>
    <row r="5" spans="1:18" s="1" customFormat="1" ht="14.25" customHeight="1">
      <c r="A5" s="45" t="s">
        <v>433</v>
      </c>
      <c r="B5" s="59">
        <f>H8</f>
        <v>20355687</v>
      </c>
      <c r="C5" s="42"/>
      <c r="D5" s="42"/>
      <c r="E5" s="42"/>
      <c r="F5" s="3"/>
      <c r="G5" s="51" t="s">
        <v>14</v>
      </c>
      <c r="H5" s="83">
        <v>20355687</v>
      </c>
      <c r="I5" s="3"/>
      <c r="J5" s="53" t="s">
        <v>16</v>
      </c>
      <c r="K5" s="67">
        <v>1766187</v>
      </c>
    </row>
    <row r="6" spans="1:18" s="1" customFormat="1" ht="14.25" customHeight="1">
      <c r="A6" s="7" t="s">
        <v>18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23</v>
      </c>
      <c r="B7" s="98">
        <f>B127+E7</f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84</v>
      </c>
      <c r="B8" s="98">
        <v>1900000</v>
      </c>
      <c r="C8" s="8"/>
      <c r="D8" s="8"/>
      <c r="E8" s="19" t="s">
        <v>60</v>
      </c>
      <c r="F8" s="3"/>
      <c r="G8" s="52" t="s">
        <v>35</v>
      </c>
      <c r="H8" s="12">
        <f>SUM(H5:H7)</f>
        <v>20355687</v>
      </c>
      <c r="I8" s="3"/>
      <c r="J8" s="77"/>
      <c r="K8" s="77"/>
    </row>
    <row r="9" spans="1:18" s="1" customFormat="1" ht="14.25" customHeight="1">
      <c r="A9" s="7" t="s">
        <v>27</v>
      </c>
      <c r="B9" s="98">
        <v>7830584</v>
      </c>
      <c r="C9" s="226">
        <v>7000000</v>
      </c>
      <c r="D9" s="8"/>
      <c r="E9" s="227" t="s">
        <v>412</v>
      </c>
      <c r="F9" s="3"/>
      <c r="G9" s="52" t="s">
        <v>35</v>
      </c>
      <c r="H9" s="12">
        <f>SUM(H6:H8)</f>
        <v>20355687</v>
      </c>
      <c r="I9" s="3"/>
      <c r="J9" s="77"/>
      <c r="K9" s="77"/>
    </row>
    <row r="10" spans="1:18" s="1" customFormat="1" ht="14.25" customHeight="1">
      <c r="A10" s="43" t="s">
        <v>33</v>
      </c>
      <c r="B10" s="60">
        <f>SUM(B5:B8)</f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37</v>
      </c>
      <c r="B11" s="61">
        <v>52000</v>
      </c>
      <c r="C11" s="137"/>
      <c r="D11" s="42" t="s">
        <v>60</v>
      </c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39</v>
      </c>
      <c r="B12" s="61">
        <v>66880</v>
      </c>
      <c r="C12" s="137"/>
      <c r="D12" s="42"/>
      <c r="E12" s="46"/>
      <c r="F12" s="3"/>
      <c r="G12" s="9" t="s">
        <v>41</v>
      </c>
      <c r="H12" s="10" t="s">
        <v>6</v>
      </c>
      <c r="I12" s="3"/>
      <c r="J12" s="54" t="s">
        <v>46</v>
      </c>
      <c r="K12" s="63">
        <f>K5+K6+K10</f>
        <v>1766187</v>
      </c>
      <c r="M12" s="95"/>
    </row>
    <row r="13" spans="1:18" s="1" customFormat="1" ht="14.25" customHeight="1">
      <c r="A13" s="47" t="s">
        <v>42</v>
      </c>
      <c r="B13" s="14">
        <f>D13</f>
        <v>0</v>
      </c>
      <c r="C13" s="48"/>
      <c r="D13" s="163">
        <v>0</v>
      </c>
      <c r="E13" s="48"/>
      <c r="F13" s="3"/>
      <c r="G13" s="233" t="s">
        <v>44</v>
      </c>
      <c r="H13" s="11">
        <f>B17-B838</f>
        <v>0</v>
      </c>
      <c r="I13" s="3"/>
      <c r="J13" s="53"/>
      <c r="K13" s="74"/>
      <c r="M13" s="95"/>
    </row>
    <row r="14" spans="1:18" s="1" customFormat="1" ht="14.25" customHeight="1">
      <c r="A14" s="47" t="s">
        <v>414</v>
      </c>
      <c r="B14" s="15">
        <v>285000000</v>
      </c>
      <c r="C14" s="15" t="s">
        <v>60</v>
      </c>
      <c r="D14" s="48"/>
      <c r="E14" s="48"/>
      <c r="F14" s="3"/>
      <c r="G14" s="2"/>
      <c r="H14" s="3"/>
      <c r="I14" s="3"/>
      <c r="J14" s="53" t="s">
        <v>60</v>
      </c>
      <c r="K14" s="62" t="s">
        <v>60</v>
      </c>
      <c r="M14" s="95"/>
    </row>
    <row r="15" spans="1:18" s="1" customFormat="1" ht="14.25" customHeight="1">
      <c r="A15" s="49" t="s">
        <v>49</v>
      </c>
      <c r="B15" s="16">
        <f>B10+B13+B14</f>
        <v>402478687</v>
      </c>
      <c r="C15" s="50"/>
      <c r="D15" s="50"/>
      <c r="E15" s="50"/>
      <c r="F15" s="3"/>
      <c r="G15" s="2"/>
      <c r="H15" s="2"/>
      <c r="I15" s="3"/>
      <c r="J15" s="55" t="s">
        <v>52</v>
      </c>
      <c r="K15" s="63">
        <f>SUM(K13:K13)</f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51</v>
      </c>
      <c r="B16" s="16">
        <f>B10+B13+B14</f>
        <v>402478687</v>
      </c>
      <c r="C16" s="50"/>
      <c r="D16" s="50"/>
      <c r="E16" s="50"/>
      <c r="F16" s="3"/>
      <c r="G16" s="2"/>
      <c r="H16" s="2"/>
      <c r="I16" s="3"/>
      <c r="J16" s="56" t="s">
        <v>63</v>
      </c>
      <c r="K16" s="64">
        <f>K15-K12</f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348" t="s">
        <v>79</v>
      </c>
      <c r="B17" s="349"/>
      <c r="C17" s="349"/>
      <c r="D17" s="349"/>
      <c r="E17" s="350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353" t="s">
        <v>448</v>
      </c>
      <c r="B20" s="349"/>
      <c r="C20" s="349"/>
      <c r="D20" s="350"/>
      <c r="E20" s="164" t="s">
        <v>196</v>
      </c>
      <c r="F20" s="2"/>
      <c r="G20" s="352" t="s">
        <v>3</v>
      </c>
      <c r="H20" s="350"/>
      <c r="I20" s="3"/>
      <c r="J20" s="351" t="s">
        <v>4</v>
      </c>
      <c r="K20" s="350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410</v>
      </c>
      <c r="H21" s="10" t="s">
        <v>6</v>
      </c>
      <c r="I21" s="3"/>
      <c r="J21" s="65" t="s">
        <v>11</v>
      </c>
      <c r="K21" s="65" t="s">
        <v>6</v>
      </c>
    </row>
    <row r="22" spans="1:18" s="1" customFormat="1" ht="14.25" customHeight="1">
      <c r="A22" s="45" t="s">
        <v>433</v>
      </c>
      <c r="B22" s="59">
        <f>H25</f>
        <v>13015050</v>
      </c>
      <c r="C22" s="42"/>
      <c r="D22" s="42"/>
      <c r="E22" s="42"/>
      <c r="F22" s="3"/>
      <c r="G22" s="51" t="s">
        <v>14</v>
      </c>
      <c r="H22" s="83">
        <v>13015050</v>
      </c>
      <c r="I22" s="3"/>
      <c r="J22" s="53" t="s">
        <v>16</v>
      </c>
      <c r="K22" s="67">
        <v>1766187</v>
      </c>
    </row>
    <row r="23" spans="1:18" s="1" customFormat="1" ht="14.25" customHeight="1">
      <c r="A23" s="7" t="s">
        <v>18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23</v>
      </c>
      <c r="B24" s="98">
        <f>B144+E24</f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84</v>
      </c>
      <c r="B25" s="98">
        <v>1900000</v>
      </c>
      <c r="C25" s="8"/>
      <c r="D25" s="8"/>
      <c r="E25" s="19" t="s">
        <v>60</v>
      </c>
      <c r="F25" s="3"/>
      <c r="G25" s="52" t="s">
        <v>35</v>
      </c>
      <c r="H25" s="12">
        <f>SUM(H22:H24)</f>
        <v>13015050</v>
      </c>
      <c r="I25" s="3"/>
      <c r="J25" s="77"/>
      <c r="K25" s="77"/>
    </row>
    <row r="26" spans="1:18" s="1" customFormat="1" ht="14.25" customHeight="1">
      <c r="A26" s="7" t="s">
        <v>27</v>
      </c>
      <c r="B26" s="98">
        <v>7830584</v>
      </c>
      <c r="C26" s="226">
        <v>7000000</v>
      </c>
      <c r="D26" s="8"/>
      <c r="E26" s="227" t="s">
        <v>412</v>
      </c>
      <c r="F26" s="3"/>
      <c r="G26" s="52" t="s">
        <v>35</v>
      </c>
      <c r="H26" s="12">
        <f>SUM(H23:H25)</f>
        <v>13015050</v>
      </c>
      <c r="I26" s="3"/>
      <c r="J26" s="77"/>
      <c r="K26" s="77"/>
    </row>
    <row r="27" spans="1:18" s="1" customFormat="1" ht="14.25" customHeight="1">
      <c r="A27" s="43" t="s">
        <v>33</v>
      </c>
      <c r="B27" s="60">
        <f>SUM(B22:B26)</f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37</v>
      </c>
      <c r="B28" s="61">
        <v>52000</v>
      </c>
      <c r="C28" s="137"/>
      <c r="D28" s="42" t="s">
        <v>60</v>
      </c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39</v>
      </c>
      <c r="B29" s="61">
        <v>66880</v>
      </c>
      <c r="C29" s="137"/>
      <c r="D29" s="42"/>
      <c r="E29" s="46"/>
      <c r="F29" s="3"/>
      <c r="G29" s="9" t="s">
        <v>41</v>
      </c>
      <c r="H29" s="10" t="s">
        <v>6</v>
      </c>
      <c r="I29" s="3"/>
      <c r="J29" s="54" t="s">
        <v>46</v>
      </c>
      <c r="K29" s="63">
        <f>K22+K23+K27</f>
        <v>1766187</v>
      </c>
      <c r="M29" s="95"/>
    </row>
    <row r="30" spans="1:18" s="1" customFormat="1" ht="14.25" customHeight="1">
      <c r="A30" s="47" t="s">
        <v>42</v>
      </c>
      <c r="B30" s="14">
        <f>D30</f>
        <v>0</v>
      </c>
      <c r="C30" s="48"/>
      <c r="D30" s="163">
        <v>0</v>
      </c>
      <c r="E30" s="48"/>
      <c r="F30" s="3"/>
      <c r="G30" s="233" t="s">
        <v>44</v>
      </c>
      <c r="H30" s="11">
        <f>B34-B855</f>
        <v>0</v>
      </c>
      <c r="I30" s="3"/>
      <c r="J30" s="53"/>
      <c r="K30" s="74"/>
      <c r="M30" s="95"/>
    </row>
    <row r="31" spans="1:18" s="1" customFormat="1" ht="14.25" customHeight="1">
      <c r="A31" s="47" t="s">
        <v>414</v>
      </c>
      <c r="B31" s="15">
        <v>285000000</v>
      </c>
      <c r="C31" s="15" t="s">
        <v>60</v>
      </c>
      <c r="D31" s="48"/>
      <c r="E31" s="48"/>
      <c r="F31" s="3"/>
      <c r="G31" s="2"/>
      <c r="H31" s="3"/>
      <c r="I31" s="3"/>
      <c r="J31" s="53" t="s">
        <v>60</v>
      </c>
      <c r="K31" s="62" t="s">
        <v>60</v>
      </c>
      <c r="M31" s="95"/>
    </row>
    <row r="32" spans="1:18" s="1" customFormat="1" ht="14.25" customHeight="1">
      <c r="A32" s="49" t="s">
        <v>49</v>
      </c>
      <c r="B32" s="16">
        <f>B27+B30+B31</f>
        <v>399088634</v>
      </c>
      <c r="C32" s="50"/>
      <c r="D32" s="50"/>
      <c r="E32" s="50"/>
      <c r="F32" s="3"/>
      <c r="G32" s="2"/>
      <c r="H32" s="2"/>
      <c r="I32" s="3"/>
      <c r="J32" s="55" t="s">
        <v>52</v>
      </c>
      <c r="K32" s="63">
        <f>SUM(K30:K30)</f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51</v>
      </c>
      <c r="B33" s="16">
        <f>B27+B30+B31</f>
        <v>399088634</v>
      </c>
      <c r="C33" s="50"/>
      <c r="D33" s="50"/>
      <c r="E33" s="50"/>
      <c r="F33" s="3"/>
      <c r="G33" s="2"/>
      <c r="H33" s="2"/>
      <c r="I33" s="3"/>
      <c r="J33" s="56" t="s">
        <v>63</v>
      </c>
      <c r="K33" s="64">
        <f>K32-K29</f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348" t="s">
        <v>79</v>
      </c>
      <c r="B34" s="349"/>
      <c r="C34" s="349"/>
      <c r="D34" s="349"/>
      <c r="E34" s="350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353" t="s">
        <v>449</v>
      </c>
      <c r="B37" s="349"/>
      <c r="C37" s="349"/>
      <c r="D37" s="350"/>
      <c r="E37" s="164" t="s">
        <v>450</v>
      </c>
      <c r="F37" s="2"/>
      <c r="G37" s="352" t="s">
        <v>3</v>
      </c>
      <c r="H37" s="350"/>
      <c r="I37" s="3"/>
      <c r="J37" s="351" t="s">
        <v>4</v>
      </c>
      <c r="K37" s="350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410</v>
      </c>
      <c r="H38" s="10" t="s">
        <v>6</v>
      </c>
      <c r="I38" s="3"/>
      <c r="J38" s="65" t="s">
        <v>11</v>
      </c>
      <c r="K38" s="65" t="s">
        <v>6</v>
      </c>
    </row>
    <row r="39" spans="1:18" s="1" customFormat="1" ht="14.25" customHeight="1">
      <c r="A39" s="45" t="s">
        <v>433</v>
      </c>
      <c r="B39" s="59">
        <f>H42</f>
        <v>13015050</v>
      </c>
      <c r="C39" s="42"/>
      <c r="D39" s="42"/>
      <c r="E39" s="42"/>
      <c r="F39" s="3"/>
      <c r="G39" s="51" t="s">
        <v>14</v>
      </c>
      <c r="H39" s="83">
        <v>13015050</v>
      </c>
      <c r="I39" s="3"/>
      <c r="J39" s="53" t="s">
        <v>16</v>
      </c>
      <c r="K39" s="67">
        <v>1766187</v>
      </c>
    </row>
    <row r="40" spans="1:18" s="1" customFormat="1" ht="14.25" customHeight="1">
      <c r="A40" s="7" t="s">
        <v>18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23</v>
      </c>
      <c r="B41" s="98">
        <f>B144+E41</f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84</v>
      </c>
      <c r="B42" s="98">
        <v>1900000</v>
      </c>
      <c r="C42" s="8"/>
      <c r="D42" s="8"/>
      <c r="E42" s="19" t="s">
        <v>60</v>
      </c>
      <c r="F42" s="3"/>
      <c r="G42" s="52" t="s">
        <v>35</v>
      </c>
      <c r="H42" s="12">
        <f>SUM(H39:H41)</f>
        <v>13015050</v>
      </c>
      <c r="I42" s="3"/>
      <c r="J42" s="77"/>
      <c r="K42" s="77"/>
    </row>
    <row r="43" spans="1:18" s="1" customFormat="1" ht="14.25" customHeight="1">
      <c r="A43" s="7" t="s">
        <v>27</v>
      </c>
      <c r="B43" s="98">
        <v>7655664</v>
      </c>
      <c r="C43" s="226">
        <v>7000000</v>
      </c>
      <c r="D43" s="8"/>
      <c r="E43" s="227" t="s">
        <v>412</v>
      </c>
      <c r="F43" s="3"/>
      <c r="G43" s="52" t="s">
        <v>35</v>
      </c>
      <c r="H43" s="12">
        <f>SUM(H40:H42)</f>
        <v>13015050</v>
      </c>
      <c r="I43" s="3"/>
      <c r="J43" s="77"/>
      <c r="K43" s="77"/>
    </row>
    <row r="44" spans="1:18" s="1" customFormat="1" ht="14.25" customHeight="1">
      <c r="A44" s="43" t="s">
        <v>33</v>
      </c>
      <c r="B44" s="60">
        <f>SUM(B39:B43)</f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37</v>
      </c>
      <c r="B45" s="61">
        <v>52000</v>
      </c>
      <c r="C45" s="137"/>
      <c r="D45" s="42" t="s">
        <v>60</v>
      </c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39</v>
      </c>
      <c r="B46" s="61">
        <v>66880</v>
      </c>
      <c r="C46" s="137"/>
      <c r="D46" s="42"/>
      <c r="E46" s="46"/>
      <c r="F46" s="3"/>
      <c r="G46" s="9" t="s">
        <v>41</v>
      </c>
      <c r="H46" s="10" t="s">
        <v>6</v>
      </c>
      <c r="I46" s="3"/>
      <c r="J46" s="54" t="s">
        <v>46</v>
      </c>
      <c r="K46" s="63">
        <f>K39+K40+K44</f>
        <v>1766187</v>
      </c>
      <c r="M46" s="95"/>
    </row>
    <row r="47" spans="1:18" s="1" customFormat="1" ht="14.25" customHeight="1">
      <c r="A47" s="47" t="s">
        <v>42</v>
      </c>
      <c r="B47" s="14">
        <f>D47</f>
        <v>0</v>
      </c>
      <c r="C47" s="48"/>
      <c r="D47" s="163">
        <v>0</v>
      </c>
      <c r="E47" s="48"/>
      <c r="F47" s="3"/>
      <c r="G47" s="233" t="s">
        <v>44</v>
      </c>
      <c r="H47" s="11">
        <f>B51-B855</f>
        <v>0</v>
      </c>
      <c r="I47" s="3"/>
      <c r="J47" s="53"/>
      <c r="K47" s="74"/>
      <c r="M47" s="95"/>
    </row>
    <row r="48" spans="1:18" s="1" customFormat="1" ht="14.25" customHeight="1">
      <c r="A48" s="47" t="s">
        <v>414</v>
      </c>
      <c r="B48" s="15">
        <v>285000000</v>
      </c>
      <c r="C48" s="15" t="s">
        <v>60</v>
      </c>
      <c r="D48" s="48"/>
      <c r="E48" s="48"/>
      <c r="F48" s="3"/>
      <c r="G48" s="2"/>
      <c r="H48" s="3"/>
      <c r="I48" s="3"/>
      <c r="J48" s="53" t="s">
        <v>60</v>
      </c>
      <c r="K48" s="62" t="s">
        <v>60</v>
      </c>
      <c r="M48" s="95"/>
    </row>
    <row r="49" spans="1:18" s="1" customFormat="1" ht="14.25" customHeight="1">
      <c r="A49" s="49" t="s">
        <v>49</v>
      </c>
      <c r="B49" s="16">
        <f>B44+B47+B48</f>
        <v>403670714</v>
      </c>
      <c r="C49" s="50"/>
      <c r="D49" s="50"/>
      <c r="E49" s="50"/>
      <c r="F49" s="3"/>
      <c r="G49" s="2"/>
      <c r="H49" s="2"/>
      <c r="I49" s="3"/>
      <c r="J49" s="55" t="s">
        <v>52</v>
      </c>
      <c r="K49" s="63">
        <f>SUM(K47:K47)</f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51</v>
      </c>
      <c r="B50" s="16">
        <f>B44+B47+B48</f>
        <v>403670714</v>
      </c>
      <c r="C50" s="50"/>
      <c r="D50" s="50"/>
      <c r="E50" s="50"/>
      <c r="F50" s="3"/>
      <c r="G50" s="2"/>
      <c r="H50" s="2"/>
      <c r="I50" s="3"/>
      <c r="J50" s="56" t="s">
        <v>63</v>
      </c>
      <c r="K50" s="64">
        <f>K49-K46</f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348" t="s">
        <v>79</v>
      </c>
      <c r="B51" s="349"/>
      <c r="C51" s="349"/>
      <c r="D51" s="349"/>
      <c r="E51" s="350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353" t="s">
        <v>451</v>
      </c>
      <c r="B54" s="349"/>
      <c r="C54" s="349"/>
      <c r="D54" s="350"/>
      <c r="E54" s="164" t="s">
        <v>192</v>
      </c>
      <c r="F54" s="2"/>
      <c r="G54" s="352" t="s">
        <v>3</v>
      </c>
      <c r="H54" s="350"/>
      <c r="I54" s="3"/>
      <c r="J54" s="351" t="s">
        <v>4</v>
      </c>
      <c r="K54" s="350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410</v>
      </c>
      <c r="H55" s="10" t="s">
        <v>6</v>
      </c>
      <c r="I55" s="3"/>
      <c r="J55" s="65" t="s">
        <v>11</v>
      </c>
      <c r="K55" s="65" t="s">
        <v>6</v>
      </c>
    </row>
    <row r="56" spans="1:18" s="1" customFormat="1" ht="14.25" customHeight="1">
      <c r="A56" s="45" t="s">
        <v>433</v>
      </c>
      <c r="B56" s="59">
        <f>H60</f>
        <v>5693533</v>
      </c>
      <c r="C56" s="42"/>
      <c r="D56" s="42"/>
      <c r="E56" s="42"/>
      <c r="F56" s="3"/>
      <c r="G56" s="51" t="s">
        <v>14</v>
      </c>
      <c r="H56" s="83">
        <v>5693533</v>
      </c>
      <c r="I56" s="3"/>
      <c r="J56" s="53" t="s">
        <v>16</v>
      </c>
      <c r="K56" s="67">
        <v>1766187</v>
      </c>
      <c r="M56" s="77" t="s">
        <v>452</v>
      </c>
      <c r="N56" s="135">
        <v>629000</v>
      </c>
    </row>
    <row r="57" spans="1:18" s="1" customFormat="1" ht="14.25" customHeight="1">
      <c r="A57" s="7" t="s">
        <v>18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452</v>
      </c>
      <c r="N57" s="135">
        <v>586830</v>
      </c>
    </row>
    <row r="58" spans="1:18" s="1" customFormat="1" ht="14.25" customHeight="1">
      <c r="A58" s="7" t="s">
        <v>23</v>
      </c>
      <c r="B58" s="98">
        <f>B145+E58</f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8">
        <f>N56-N57</f>
        <v>42170</v>
      </c>
    </row>
    <row r="59" spans="1:18" s="1" customFormat="1" ht="14.25" customHeight="1">
      <c r="A59" s="7" t="s">
        <v>453</v>
      </c>
      <c r="B59" s="98">
        <f>B146+E59</f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84</v>
      </c>
      <c r="B60" s="98">
        <v>1900000</v>
      </c>
      <c r="C60" s="8"/>
      <c r="D60" s="8"/>
      <c r="E60" s="19" t="s">
        <v>60</v>
      </c>
      <c r="F60" s="3"/>
      <c r="G60" s="52" t="s">
        <v>35</v>
      </c>
      <c r="H60" s="12">
        <f>SUM(H56:H59)</f>
        <v>5693533</v>
      </c>
      <c r="I60" s="3"/>
      <c r="J60" s="77"/>
      <c r="K60" s="77"/>
    </row>
    <row r="61" spans="1:18" s="1" customFormat="1" ht="14.25" customHeight="1">
      <c r="A61" s="7" t="s">
        <v>27</v>
      </c>
      <c r="B61" s="98">
        <v>7559079</v>
      </c>
      <c r="C61" s="226">
        <v>7000000</v>
      </c>
      <c r="D61" s="8"/>
      <c r="E61" s="227" t="s">
        <v>412</v>
      </c>
      <c r="F61" s="3"/>
      <c r="G61" s="52" t="s">
        <v>35</v>
      </c>
      <c r="H61" s="12">
        <f>SUM(H57:H60)</f>
        <v>5693533</v>
      </c>
      <c r="I61" s="3"/>
      <c r="J61" s="77"/>
      <c r="K61" s="77"/>
    </row>
    <row r="62" spans="1:18" s="1" customFormat="1" ht="14.25" customHeight="1">
      <c r="A62" s="43" t="s">
        <v>33</v>
      </c>
      <c r="B62" s="60">
        <f>SUM(B56:B61)</f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37</v>
      </c>
      <c r="B63" s="61">
        <v>52000</v>
      </c>
      <c r="C63" s="137"/>
      <c r="D63" s="42" t="s">
        <v>60</v>
      </c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39</v>
      </c>
      <c r="B64" s="61">
        <v>66880</v>
      </c>
      <c r="C64" s="137"/>
      <c r="D64" s="42"/>
      <c r="E64" s="46"/>
      <c r="F64" s="3"/>
      <c r="G64" s="9" t="s">
        <v>41</v>
      </c>
      <c r="H64" s="10" t="s">
        <v>6</v>
      </c>
      <c r="I64" s="3"/>
      <c r="J64" s="54" t="s">
        <v>46</v>
      </c>
      <c r="K64" s="63">
        <f>K56+K57+K62</f>
        <v>1766187</v>
      </c>
      <c r="M64" s="95"/>
    </row>
    <row r="65" spans="1:18" s="1" customFormat="1" ht="14.25" customHeight="1">
      <c r="A65" s="47" t="s">
        <v>42</v>
      </c>
      <c r="B65" s="14">
        <f>D65</f>
        <v>0</v>
      </c>
      <c r="C65" s="48"/>
      <c r="D65" s="163">
        <v>0</v>
      </c>
      <c r="E65" s="48"/>
      <c r="F65" s="3"/>
      <c r="G65" s="233" t="s">
        <v>44</v>
      </c>
      <c r="H65" s="11">
        <f>B69-B856</f>
        <v>0</v>
      </c>
      <c r="I65" s="3"/>
      <c r="J65" s="53"/>
      <c r="K65" s="74"/>
      <c r="M65" s="95"/>
    </row>
    <row r="66" spans="1:18" s="1" customFormat="1" ht="14.25" customHeight="1">
      <c r="A66" s="47" t="s">
        <v>414</v>
      </c>
      <c r="B66" s="15">
        <v>285000000</v>
      </c>
      <c r="C66" s="15" t="s">
        <v>60</v>
      </c>
      <c r="D66" s="48"/>
      <c r="E66" s="48"/>
      <c r="F66" s="3"/>
      <c r="G66" s="2"/>
      <c r="H66" s="3"/>
      <c r="I66" s="3"/>
      <c r="J66" s="53" t="s">
        <v>60</v>
      </c>
      <c r="K66" s="62" t="s">
        <v>60</v>
      </c>
      <c r="M66" s="95"/>
    </row>
    <row r="67" spans="1:18" s="1" customFormat="1" ht="14.25" customHeight="1">
      <c r="A67" s="49" t="s">
        <v>49</v>
      </c>
      <c r="B67" s="16">
        <f>B62+B65+B66</f>
        <v>410271612</v>
      </c>
      <c r="C67" s="50"/>
      <c r="D67" s="50"/>
      <c r="E67" s="50"/>
      <c r="F67" s="3"/>
      <c r="G67" s="2"/>
      <c r="H67" s="2"/>
      <c r="I67" s="3"/>
      <c r="J67" s="55" t="s">
        <v>52</v>
      </c>
      <c r="K67" s="63">
        <f>SUM(K65:K65)</f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51</v>
      </c>
      <c r="B68" s="16">
        <f>B62+B65+B66</f>
        <v>410271612</v>
      </c>
      <c r="C68" s="50"/>
      <c r="D68" s="50"/>
      <c r="E68" s="50"/>
      <c r="F68" s="3"/>
      <c r="G68" s="2"/>
      <c r="H68" s="2"/>
      <c r="I68" s="3"/>
      <c r="J68" s="56" t="s">
        <v>63</v>
      </c>
      <c r="K68" s="64">
        <f>K67-K64</f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348" t="s">
        <v>454</v>
      </c>
      <c r="B69" s="349"/>
      <c r="C69" s="349"/>
      <c r="D69" s="349"/>
      <c r="E69" s="350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353" t="s">
        <v>455</v>
      </c>
      <c r="B72" s="349"/>
      <c r="C72" s="349"/>
      <c r="D72" s="350"/>
      <c r="E72" s="164" t="s">
        <v>191</v>
      </c>
      <c r="F72" s="2"/>
      <c r="G72" s="352" t="s">
        <v>3</v>
      </c>
      <c r="H72" s="350"/>
      <c r="I72" s="3"/>
      <c r="J72" s="351" t="s">
        <v>4</v>
      </c>
      <c r="K72" s="350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5</v>
      </c>
      <c r="B73" s="5" t="s">
        <v>6</v>
      </c>
      <c r="C73" s="6" t="s">
        <v>7</v>
      </c>
      <c r="D73" s="6" t="s">
        <v>8</v>
      </c>
      <c r="E73" s="6" t="s">
        <v>9</v>
      </c>
      <c r="F73" s="2"/>
      <c r="G73" s="9" t="s">
        <v>410</v>
      </c>
      <c r="H73" s="10" t="s">
        <v>6</v>
      </c>
      <c r="I73" s="3"/>
      <c r="J73" s="65" t="s">
        <v>11</v>
      </c>
      <c r="K73" s="65" t="s">
        <v>6</v>
      </c>
    </row>
    <row r="74" spans="1:18" s="1" customFormat="1" ht="14.25" customHeight="1">
      <c r="A74" s="45" t="s">
        <v>433</v>
      </c>
      <c r="B74" s="59">
        <f>H78</f>
        <v>8493613</v>
      </c>
      <c r="C74" s="42"/>
      <c r="D74" s="42"/>
      <c r="E74" s="42"/>
      <c r="F74" s="3"/>
      <c r="G74" s="51" t="s">
        <v>14</v>
      </c>
      <c r="H74" s="83">
        <v>8493613</v>
      </c>
      <c r="I74" s="3"/>
      <c r="J74" s="53" t="s">
        <v>16</v>
      </c>
      <c r="K74" s="67">
        <v>1766187</v>
      </c>
    </row>
    <row r="75" spans="1:18" s="1" customFormat="1" ht="14.25" customHeight="1">
      <c r="A75" s="7" t="s">
        <v>18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23</v>
      </c>
      <c r="B76" s="98">
        <f>B144+E76</f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453</v>
      </c>
      <c r="B77" s="98">
        <f>B145+E77</f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84</v>
      </c>
      <c r="B78" s="98">
        <v>1900000</v>
      </c>
      <c r="C78" s="8"/>
      <c r="D78" s="8"/>
      <c r="E78" s="19" t="s">
        <v>60</v>
      </c>
      <c r="F78" s="3"/>
      <c r="G78" s="52" t="s">
        <v>35</v>
      </c>
      <c r="H78" s="12">
        <f>SUM(H74:H77)</f>
        <v>8493613</v>
      </c>
      <c r="I78" s="3"/>
      <c r="J78" s="77"/>
      <c r="K78" s="77"/>
    </row>
    <row r="79" spans="1:18" s="1" customFormat="1" ht="14.25" customHeight="1">
      <c r="A79" s="43" t="s">
        <v>33</v>
      </c>
      <c r="B79" s="60">
        <f>SUM(B74:B78)</f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37</v>
      </c>
      <c r="B80" s="61">
        <v>52000</v>
      </c>
      <c r="C80" s="137"/>
      <c r="D80" s="42" t="s">
        <v>60</v>
      </c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39</v>
      </c>
      <c r="B81" s="61">
        <v>66880</v>
      </c>
      <c r="C81" s="137"/>
      <c r="D81" s="42"/>
      <c r="E81" s="46"/>
      <c r="F81" s="3"/>
      <c r="G81" s="9" t="s">
        <v>41</v>
      </c>
      <c r="H81" s="10" t="s">
        <v>6</v>
      </c>
      <c r="I81" s="3"/>
      <c r="J81" s="54" t="s">
        <v>46</v>
      </c>
      <c r="K81" s="63">
        <f>K74+K75+K79</f>
        <v>1766187</v>
      </c>
      <c r="M81" s="95"/>
    </row>
    <row r="82" spans="1:18" s="1" customFormat="1" ht="14.25" customHeight="1">
      <c r="A82" s="47" t="s">
        <v>42</v>
      </c>
      <c r="B82" s="14">
        <f>D82</f>
        <v>0</v>
      </c>
      <c r="C82" s="48"/>
      <c r="D82" s="163">
        <v>0</v>
      </c>
      <c r="E82" s="48"/>
      <c r="F82" s="3"/>
      <c r="G82" s="233" t="s">
        <v>44</v>
      </c>
      <c r="H82" s="11">
        <f>B86-B855</f>
        <v>0</v>
      </c>
      <c r="I82" s="3"/>
      <c r="J82" s="53"/>
      <c r="K82" s="74"/>
      <c r="M82" s="95"/>
    </row>
    <row r="83" spans="1:18" s="1" customFormat="1" ht="14.25" customHeight="1">
      <c r="A83" s="47" t="s">
        <v>414</v>
      </c>
      <c r="B83" s="15">
        <v>285000000</v>
      </c>
      <c r="C83" s="15" t="s">
        <v>60</v>
      </c>
      <c r="D83" s="48"/>
      <c r="E83" s="48"/>
      <c r="F83" s="3"/>
      <c r="G83" s="2"/>
      <c r="H83" s="3"/>
      <c r="I83" s="3"/>
      <c r="J83" s="53" t="s">
        <v>60</v>
      </c>
      <c r="K83" s="62" t="s">
        <v>60</v>
      </c>
      <c r="M83" s="95"/>
    </row>
    <row r="84" spans="1:18" s="1" customFormat="1" ht="14.25" customHeight="1">
      <c r="A84" s="49" t="s">
        <v>49</v>
      </c>
      <c r="B84" s="16">
        <f>B79+B82+B83</f>
        <v>418114613</v>
      </c>
      <c r="C84" s="50"/>
      <c r="D84" s="50"/>
      <c r="E84" s="50"/>
      <c r="F84" s="3"/>
      <c r="G84" s="2"/>
      <c r="H84" s="2"/>
      <c r="I84" s="3"/>
      <c r="J84" s="55" t="s">
        <v>52</v>
      </c>
      <c r="K84" s="63">
        <f>SUM(K82:K82)</f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51</v>
      </c>
      <c r="B85" s="16">
        <f>B79+B82+B83</f>
        <v>418114613</v>
      </c>
      <c r="C85" s="50"/>
      <c r="D85" s="50"/>
      <c r="E85" s="50"/>
      <c r="F85" s="3"/>
      <c r="G85" s="2"/>
      <c r="H85" s="2"/>
      <c r="I85" s="3"/>
      <c r="J85" s="56" t="s">
        <v>63</v>
      </c>
      <c r="K85" s="64">
        <f>K84-K81</f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348" t="s">
        <v>456</v>
      </c>
      <c r="B86" s="349"/>
      <c r="C86" s="349"/>
      <c r="D86" s="349"/>
      <c r="E86" s="350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353" t="s">
        <v>457</v>
      </c>
      <c r="B89" s="349"/>
      <c r="C89" s="349"/>
      <c r="D89" s="350"/>
      <c r="E89" s="164" t="s">
        <v>389</v>
      </c>
      <c r="F89" s="2"/>
      <c r="G89" s="352" t="s">
        <v>3</v>
      </c>
      <c r="H89" s="350"/>
      <c r="I89" s="3"/>
      <c r="J89" s="351" t="s">
        <v>4</v>
      </c>
      <c r="K89" s="350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5</v>
      </c>
      <c r="B90" s="5" t="s">
        <v>6</v>
      </c>
      <c r="C90" s="6" t="s">
        <v>7</v>
      </c>
      <c r="D90" s="6" t="s">
        <v>8</v>
      </c>
      <c r="E90" s="6" t="s">
        <v>9</v>
      </c>
      <c r="F90" s="2"/>
      <c r="G90" s="9" t="s">
        <v>410</v>
      </c>
      <c r="H90" s="10" t="s">
        <v>6</v>
      </c>
      <c r="I90" s="3"/>
      <c r="J90" s="65" t="s">
        <v>11</v>
      </c>
      <c r="K90" s="65" t="s">
        <v>6</v>
      </c>
    </row>
    <row r="91" spans="1:18" s="1" customFormat="1" ht="14.25" customHeight="1">
      <c r="A91" s="45" t="s">
        <v>433</v>
      </c>
      <c r="B91" s="59">
        <f>H95</f>
        <v>28557530</v>
      </c>
      <c r="C91" s="42"/>
      <c r="D91" s="42"/>
      <c r="E91" s="42"/>
      <c r="F91" s="3"/>
      <c r="G91" s="51" t="s">
        <v>14</v>
      </c>
      <c r="H91" s="83">
        <v>28557530</v>
      </c>
      <c r="I91" s="3"/>
      <c r="J91" s="53" t="s">
        <v>16</v>
      </c>
      <c r="K91" s="67">
        <v>1766187</v>
      </c>
    </row>
    <row r="92" spans="1:18" s="1" customFormat="1" ht="14.25" customHeight="1">
      <c r="A92" s="7" t="s">
        <v>18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23</v>
      </c>
      <c r="B93" s="98">
        <f>B144+E93</f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453</v>
      </c>
      <c r="B94" s="98">
        <f>B145+E94</f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84</v>
      </c>
      <c r="B95" s="98">
        <v>1900000</v>
      </c>
      <c r="C95" s="8"/>
      <c r="D95" s="8"/>
      <c r="E95" s="19" t="s">
        <v>60</v>
      </c>
      <c r="F95" s="3"/>
      <c r="G95" s="52" t="s">
        <v>35</v>
      </c>
      <c r="H95" s="12">
        <f>SUM(H91:H94)</f>
        <v>28557530</v>
      </c>
      <c r="I95" s="3"/>
      <c r="J95" s="77"/>
      <c r="K95" s="77"/>
    </row>
    <row r="96" spans="1:18" s="1" customFormat="1" ht="14.25" customHeight="1">
      <c r="A96" s="43" t="s">
        <v>33</v>
      </c>
      <c r="B96" s="60">
        <f>SUM(B91:B95)</f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37</v>
      </c>
      <c r="B97" s="61">
        <v>52000</v>
      </c>
      <c r="C97" s="137"/>
      <c r="D97" s="42" t="s">
        <v>60</v>
      </c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39</v>
      </c>
      <c r="B98" s="61">
        <v>66880</v>
      </c>
      <c r="C98" s="137"/>
      <c r="D98" s="42"/>
      <c r="E98" s="46"/>
      <c r="F98" s="3"/>
      <c r="G98" s="9" t="s">
        <v>41</v>
      </c>
      <c r="H98" s="10" t="s">
        <v>6</v>
      </c>
      <c r="I98" s="3"/>
      <c r="J98" s="54" t="s">
        <v>46</v>
      </c>
      <c r="K98" s="63">
        <f>K91+K92+K96</f>
        <v>1766187</v>
      </c>
      <c r="M98" s="95"/>
    </row>
    <row r="99" spans="1:18" s="1" customFormat="1" ht="14.25" customHeight="1">
      <c r="A99" s="47" t="s">
        <v>42</v>
      </c>
      <c r="B99" s="14">
        <f>D99</f>
        <v>0</v>
      </c>
      <c r="C99" s="48"/>
      <c r="D99" s="163">
        <v>0</v>
      </c>
      <c r="E99" s="48"/>
      <c r="F99" s="3"/>
      <c r="G99" s="233" t="s">
        <v>44</v>
      </c>
      <c r="H99" s="11">
        <f>B103-B855</f>
        <v>0</v>
      </c>
      <c r="I99" s="3"/>
      <c r="J99" s="53"/>
      <c r="K99" s="74"/>
      <c r="M99" s="95"/>
    </row>
    <row r="100" spans="1:18" s="1" customFormat="1" ht="14.25" customHeight="1">
      <c r="A100" s="47" t="s">
        <v>414</v>
      </c>
      <c r="B100" s="15">
        <v>285000000</v>
      </c>
      <c r="C100" s="15" t="s">
        <v>60</v>
      </c>
      <c r="D100" s="48"/>
      <c r="E100" s="48"/>
      <c r="F100" s="3"/>
      <c r="G100" s="2"/>
      <c r="H100" s="3"/>
      <c r="I100" s="3"/>
      <c r="J100" s="53" t="s">
        <v>60</v>
      </c>
      <c r="K100" s="62" t="s">
        <v>60</v>
      </c>
      <c r="M100" s="95"/>
    </row>
    <row r="101" spans="1:18" s="1" customFormat="1" ht="14.25" customHeight="1">
      <c r="A101" s="49" t="s">
        <v>49</v>
      </c>
      <c r="B101" s="16">
        <f>B96+B99+B100</f>
        <v>428628530</v>
      </c>
      <c r="C101" s="50"/>
      <c r="D101" s="50"/>
      <c r="E101" s="50"/>
      <c r="F101" s="3"/>
      <c r="G101" s="2"/>
      <c r="H101" s="2"/>
      <c r="I101" s="3"/>
      <c r="J101" s="55" t="s">
        <v>52</v>
      </c>
      <c r="K101" s="63">
        <f>SUM(K99:K99)</f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51</v>
      </c>
      <c r="B102" s="16">
        <f>B96+B99+B100</f>
        <v>428628530</v>
      </c>
      <c r="C102" s="50"/>
      <c r="D102" s="50"/>
      <c r="E102" s="50"/>
      <c r="F102" s="3"/>
      <c r="G102" s="2"/>
      <c r="H102" s="2"/>
      <c r="I102" s="3"/>
      <c r="J102" s="56" t="s">
        <v>63</v>
      </c>
      <c r="K102" s="64">
        <f>K101-K98</f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348" t="s">
        <v>79</v>
      </c>
      <c r="B103" s="349"/>
      <c r="C103" s="349"/>
      <c r="D103" s="349"/>
      <c r="E103" s="350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353" t="s">
        <v>458</v>
      </c>
      <c r="B106" s="349"/>
      <c r="C106" s="349"/>
      <c r="D106" s="350"/>
      <c r="E106" s="164" t="s">
        <v>185</v>
      </c>
      <c r="F106" s="2"/>
      <c r="G106" s="352" t="s">
        <v>3</v>
      </c>
      <c r="H106" s="350"/>
      <c r="I106" s="3"/>
      <c r="J106" s="351" t="s">
        <v>4</v>
      </c>
      <c r="K106" s="350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5</v>
      </c>
      <c r="B107" s="5" t="s">
        <v>6</v>
      </c>
      <c r="C107" s="6" t="s">
        <v>7</v>
      </c>
      <c r="D107" s="6" t="s">
        <v>8</v>
      </c>
      <c r="E107" s="6" t="s">
        <v>9</v>
      </c>
      <c r="F107" s="2"/>
      <c r="G107" s="9" t="s">
        <v>410</v>
      </c>
      <c r="H107" s="10" t="s">
        <v>6</v>
      </c>
      <c r="I107" s="3"/>
      <c r="J107" s="65" t="s">
        <v>11</v>
      </c>
      <c r="K107" s="65" t="s">
        <v>6</v>
      </c>
    </row>
    <row r="108" spans="1:18" s="1" customFormat="1" ht="14.25" customHeight="1">
      <c r="A108" s="45" t="s">
        <v>433</v>
      </c>
      <c r="B108" s="59">
        <f>H112</f>
        <v>26631676</v>
      </c>
      <c r="C108" s="42"/>
      <c r="D108" s="42"/>
      <c r="E108" s="42"/>
      <c r="F108" s="3"/>
      <c r="G108" s="51" t="s">
        <v>14</v>
      </c>
      <c r="H108" s="83">
        <v>26631676</v>
      </c>
      <c r="I108" s="3"/>
      <c r="J108" s="53" t="s">
        <v>16</v>
      </c>
      <c r="K108" s="67">
        <v>1766187</v>
      </c>
    </row>
    <row r="109" spans="1:18" s="1" customFormat="1" ht="14.25" customHeight="1">
      <c r="A109" s="7" t="s">
        <v>18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23</v>
      </c>
      <c r="B110" s="98">
        <f>B144+E110</f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453</v>
      </c>
      <c r="B111" s="98">
        <f>B145+E111</f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84</v>
      </c>
      <c r="B112" s="98">
        <v>1900000</v>
      </c>
      <c r="C112" s="8"/>
      <c r="D112" s="8"/>
      <c r="E112" s="19" t="s">
        <v>60</v>
      </c>
      <c r="F112" s="3"/>
      <c r="G112" s="52" t="s">
        <v>35</v>
      </c>
      <c r="H112" s="12">
        <f>SUM(H108:H111)</f>
        <v>26631676</v>
      </c>
      <c r="I112" s="3"/>
      <c r="J112" s="77"/>
      <c r="K112" s="77"/>
    </row>
    <row r="113" spans="1:18" s="1" customFormat="1" ht="14.25" customHeight="1">
      <c r="A113" s="43" t="s">
        <v>33</v>
      </c>
      <c r="B113" s="60">
        <f>SUM(B108:B112)</f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37</v>
      </c>
      <c r="B114" s="61">
        <v>52000</v>
      </c>
      <c r="C114" s="137"/>
      <c r="D114" s="42" t="s">
        <v>60</v>
      </c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39</v>
      </c>
      <c r="B115" s="61">
        <v>66880</v>
      </c>
      <c r="C115" s="137"/>
      <c r="D115" s="42"/>
      <c r="E115" s="46"/>
      <c r="F115" s="3"/>
      <c r="G115" s="9" t="s">
        <v>41</v>
      </c>
      <c r="H115" s="10" t="s">
        <v>6</v>
      </c>
      <c r="I115" s="3"/>
      <c r="J115" s="54" t="s">
        <v>46</v>
      </c>
      <c r="K115" s="63">
        <f>K108+K109+K113</f>
        <v>1766187</v>
      </c>
      <c r="M115" s="95"/>
    </row>
    <row r="116" spans="1:18" s="1" customFormat="1" ht="14.25" customHeight="1">
      <c r="A116" s="47" t="s">
        <v>42</v>
      </c>
      <c r="B116" s="14">
        <f>D116</f>
        <v>0</v>
      </c>
      <c r="C116" s="48"/>
      <c r="D116" s="163">
        <v>0</v>
      </c>
      <c r="E116" s="48"/>
      <c r="F116" s="3"/>
      <c r="G116" s="233" t="s">
        <v>44</v>
      </c>
      <c r="H116" s="11">
        <f>B120-B855</f>
        <v>0</v>
      </c>
      <c r="I116" s="3"/>
      <c r="J116" s="53"/>
      <c r="K116" s="74"/>
      <c r="M116" s="95"/>
    </row>
    <row r="117" spans="1:18" s="1" customFormat="1" ht="14.25" customHeight="1">
      <c r="A117" s="47" t="s">
        <v>414</v>
      </c>
      <c r="B117" s="15">
        <v>285000000</v>
      </c>
      <c r="C117" s="15" t="s">
        <v>60</v>
      </c>
      <c r="D117" s="48"/>
      <c r="E117" s="48"/>
      <c r="F117" s="3"/>
      <c r="G117" s="2"/>
      <c r="H117" s="3"/>
      <c r="I117" s="3"/>
      <c r="J117" s="53" t="s">
        <v>60</v>
      </c>
      <c r="K117" s="62" t="s">
        <v>60</v>
      </c>
      <c r="M117" s="95"/>
    </row>
    <row r="118" spans="1:18" s="1" customFormat="1" ht="14.25" customHeight="1">
      <c r="A118" s="49" t="s">
        <v>49</v>
      </c>
      <c r="B118" s="16">
        <f>B113+B116+B117</f>
        <v>436349676</v>
      </c>
      <c r="C118" s="50"/>
      <c r="D118" s="50"/>
      <c r="E118" s="50"/>
      <c r="F118" s="3"/>
      <c r="G118" s="2"/>
      <c r="H118" s="2"/>
      <c r="I118" s="3"/>
      <c r="J118" s="55" t="s">
        <v>52</v>
      </c>
      <c r="K118" s="63">
        <f>SUM(K116:K116)</f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51</v>
      </c>
      <c r="B119" s="16">
        <f>B113+B116+B117</f>
        <v>436349676</v>
      </c>
      <c r="C119" s="50"/>
      <c r="D119" s="50"/>
      <c r="E119" s="50"/>
      <c r="F119" s="3"/>
      <c r="G119" s="2"/>
      <c r="H119" s="2"/>
      <c r="I119" s="3"/>
      <c r="J119" s="56" t="s">
        <v>63</v>
      </c>
      <c r="K119" s="64">
        <f>K118-K115</f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348" t="s">
        <v>459</v>
      </c>
      <c r="B120" s="349"/>
      <c r="C120" s="349"/>
      <c r="D120" s="349"/>
      <c r="E120" s="350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353" t="s">
        <v>460</v>
      </c>
      <c r="B123" s="349"/>
      <c r="C123" s="349"/>
      <c r="D123" s="350"/>
      <c r="E123" s="164" t="s">
        <v>391</v>
      </c>
      <c r="F123" s="2"/>
      <c r="G123" s="352" t="s">
        <v>3</v>
      </c>
      <c r="H123" s="350"/>
      <c r="I123" s="3"/>
      <c r="J123" s="351" t="s">
        <v>4</v>
      </c>
      <c r="K123" s="350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5</v>
      </c>
      <c r="B124" s="5" t="s">
        <v>6</v>
      </c>
      <c r="C124" s="6" t="s">
        <v>7</v>
      </c>
      <c r="D124" s="6" t="s">
        <v>8</v>
      </c>
      <c r="E124" s="6" t="s">
        <v>9</v>
      </c>
      <c r="F124" s="2"/>
      <c r="G124" s="9" t="s">
        <v>410</v>
      </c>
      <c r="H124" s="10" t="s">
        <v>6</v>
      </c>
      <c r="I124" s="3"/>
      <c r="J124" s="65" t="s">
        <v>11</v>
      </c>
      <c r="K124" s="65" t="s">
        <v>6</v>
      </c>
    </row>
    <row r="125" spans="1:18" s="1" customFormat="1" ht="14.25" customHeight="1">
      <c r="A125" s="45" t="s">
        <v>433</v>
      </c>
      <c r="B125" s="59">
        <f>H129</f>
        <v>1161382</v>
      </c>
      <c r="C125" s="42"/>
      <c r="D125" s="42"/>
      <c r="E125" s="42"/>
      <c r="F125" s="3"/>
      <c r="G125" s="51" t="s">
        <v>14</v>
      </c>
      <c r="H125" s="83">
        <v>1161382</v>
      </c>
      <c r="I125" s="3"/>
      <c r="J125" s="53" t="s">
        <v>16</v>
      </c>
      <c r="K125" s="67">
        <v>1859867</v>
      </c>
    </row>
    <row r="126" spans="1:18" s="1" customFormat="1" ht="14.25" customHeight="1">
      <c r="A126" s="7" t="s">
        <v>18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23</v>
      </c>
      <c r="B127" s="98">
        <f>B144+E127</f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453</v>
      </c>
      <c r="B128" s="98">
        <f>B145+E128</f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84</v>
      </c>
      <c r="B129" s="98">
        <v>1900000</v>
      </c>
      <c r="C129" s="8"/>
      <c r="D129" s="8"/>
      <c r="E129" s="19" t="s">
        <v>60</v>
      </c>
      <c r="F129" s="3"/>
      <c r="G129" s="52" t="s">
        <v>35</v>
      </c>
      <c r="H129" s="12">
        <f>SUM(H125:H128)</f>
        <v>1161382</v>
      </c>
      <c r="I129" s="3"/>
      <c r="J129" s="77"/>
      <c r="K129" s="77"/>
    </row>
    <row r="130" spans="1:18" s="1" customFormat="1" ht="14.25" customHeight="1">
      <c r="A130" s="43" t="s">
        <v>33</v>
      </c>
      <c r="B130" s="60">
        <f>SUM(B125:B129)</f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37</v>
      </c>
      <c r="B131" s="61">
        <v>52000</v>
      </c>
      <c r="C131" s="137"/>
      <c r="D131" s="42" t="s">
        <v>60</v>
      </c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39</v>
      </c>
      <c r="B132" s="61">
        <v>66880</v>
      </c>
      <c r="C132" s="137"/>
      <c r="D132" s="42"/>
      <c r="E132" s="46"/>
      <c r="F132" s="3"/>
      <c r="G132" s="9" t="s">
        <v>41</v>
      </c>
      <c r="H132" s="10" t="s">
        <v>6</v>
      </c>
      <c r="I132" s="3"/>
      <c r="J132" s="54" t="s">
        <v>46</v>
      </c>
      <c r="K132" s="63">
        <f>K125+K126+K130</f>
        <v>1859867</v>
      </c>
      <c r="M132" s="95"/>
    </row>
    <row r="133" spans="1:18" s="1" customFormat="1" ht="14.25" customHeight="1">
      <c r="A133" s="47" t="s">
        <v>42</v>
      </c>
      <c r="B133" s="14">
        <f>D133</f>
        <v>0</v>
      </c>
      <c r="C133" s="48"/>
      <c r="D133" s="163">
        <v>0</v>
      </c>
      <c r="E133" s="48"/>
      <c r="F133" s="3"/>
      <c r="G133" s="233" t="s">
        <v>44</v>
      </c>
      <c r="H133" s="11">
        <f>B137-B838</f>
        <v>0</v>
      </c>
      <c r="I133" s="3"/>
      <c r="J133" s="53"/>
      <c r="K133" s="74"/>
      <c r="M133" s="95"/>
    </row>
    <row r="134" spans="1:18" s="1" customFormat="1" ht="14.25" customHeight="1">
      <c r="A134" s="47" t="s">
        <v>414</v>
      </c>
      <c r="B134" s="15">
        <v>285000000</v>
      </c>
      <c r="C134" s="15" t="s">
        <v>60</v>
      </c>
      <c r="D134" s="48"/>
      <c r="E134" s="48"/>
      <c r="F134" s="3"/>
      <c r="G134" s="2"/>
      <c r="H134" s="3"/>
      <c r="I134" s="3"/>
      <c r="J134" s="53" t="s">
        <v>60</v>
      </c>
      <c r="K134" s="62" t="s">
        <v>60</v>
      </c>
      <c r="M134" s="95"/>
    </row>
    <row r="135" spans="1:18" s="1" customFormat="1" ht="14.25" customHeight="1">
      <c r="A135" s="49" t="s">
        <v>49</v>
      </c>
      <c r="B135" s="16">
        <f>B130+B133+B134</f>
        <v>430866600</v>
      </c>
      <c r="C135" s="50"/>
      <c r="D135" s="50"/>
      <c r="E135" s="50"/>
      <c r="F135" s="3"/>
      <c r="G135" s="2"/>
      <c r="H135" s="2"/>
      <c r="I135" s="3"/>
      <c r="J135" s="55" t="s">
        <v>52</v>
      </c>
      <c r="K135" s="63">
        <f>SUM(K133:K133)</f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51</v>
      </c>
      <c r="B136" s="16">
        <f>B130+B133+B134</f>
        <v>430866600</v>
      </c>
      <c r="C136" s="50"/>
      <c r="D136" s="50"/>
      <c r="E136" s="50"/>
      <c r="F136" s="3"/>
      <c r="G136" s="2"/>
      <c r="H136" s="2"/>
      <c r="I136" s="3"/>
      <c r="J136" s="56" t="s">
        <v>63</v>
      </c>
      <c r="K136" s="64">
        <f>K135-K132</f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348" t="s">
        <v>461</v>
      </c>
      <c r="B137" s="349"/>
      <c r="C137" s="349"/>
      <c r="D137" s="349"/>
      <c r="E137" s="350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353" t="s">
        <v>462</v>
      </c>
      <c r="B140" s="349"/>
      <c r="C140" s="349"/>
      <c r="D140" s="350"/>
      <c r="E140" s="164" t="s">
        <v>392</v>
      </c>
      <c r="F140" s="2"/>
      <c r="G140" s="352" t="s">
        <v>3</v>
      </c>
      <c r="H140" s="350"/>
      <c r="I140" s="3"/>
      <c r="J140" s="351" t="s">
        <v>4</v>
      </c>
      <c r="K140" s="350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5</v>
      </c>
      <c r="B141" s="5" t="s">
        <v>6</v>
      </c>
      <c r="C141" s="6" t="s">
        <v>7</v>
      </c>
      <c r="D141" s="6" t="s">
        <v>8</v>
      </c>
      <c r="E141" s="6" t="s">
        <v>9</v>
      </c>
      <c r="F141" s="2"/>
      <c r="G141" s="9" t="s">
        <v>410</v>
      </c>
      <c r="H141" s="10" t="s">
        <v>6</v>
      </c>
      <c r="I141" s="3"/>
      <c r="J141" s="65" t="s">
        <v>11</v>
      </c>
      <c r="K141" s="65" t="s">
        <v>6</v>
      </c>
    </row>
    <row r="142" spans="1:18" s="1" customFormat="1" ht="14.25" customHeight="1">
      <c r="A142" s="45" t="s">
        <v>433</v>
      </c>
      <c r="B142" s="59">
        <f>H146</f>
        <v>4650098</v>
      </c>
      <c r="C142" s="42"/>
      <c r="D142" s="42"/>
      <c r="E142" s="42"/>
      <c r="F142" s="3"/>
      <c r="G142" s="51" t="s">
        <v>14</v>
      </c>
      <c r="H142" s="83">
        <v>4650098</v>
      </c>
      <c r="I142" s="3"/>
      <c r="J142" s="53" t="s">
        <v>16</v>
      </c>
      <c r="K142" s="67">
        <v>1859867</v>
      </c>
    </row>
    <row r="143" spans="1:18" s="1" customFormat="1" ht="14.25" customHeight="1">
      <c r="A143" s="7" t="s">
        <v>18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23</v>
      </c>
      <c r="B144" s="98">
        <f>B161+E144</f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453</v>
      </c>
      <c r="B145" s="98">
        <f>B162+E145</f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84</v>
      </c>
      <c r="B146" s="98">
        <v>1900000</v>
      </c>
      <c r="C146" s="8"/>
      <c r="D146" s="8"/>
      <c r="E146" s="19" t="s">
        <v>60</v>
      </c>
      <c r="F146" s="3"/>
      <c r="G146" s="52" t="s">
        <v>35</v>
      </c>
      <c r="H146" s="12">
        <f>SUM(H142:H145)</f>
        <v>4650098</v>
      </c>
      <c r="I146" s="3"/>
      <c r="J146" s="77"/>
      <c r="K146" s="77"/>
    </row>
    <row r="147" spans="1:18" s="1" customFormat="1" ht="14.25" customHeight="1">
      <c r="A147" s="43" t="s">
        <v>33</v>
      </c>
      <c r="B147" s="60">
        <f>SUM(B142:B146)</f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37</v>
      </c>
      <c r="B148" s="61">
        <v>52000</v>
      </c>
      <c r="C148" s="137"/>
      <c r="D148" s="42" t="s">
        <v>60</v>
      </c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39</v>
      </c>
      <c r="B149" s="61">
        <v>66880</v>
      </c>
      <c r="C149" s="137"/>
      <c r="D149" s="42"/>
      <c r="E149" s="46"/>
      <c r="F149" s="3"/>
      <c r="G149" s="9" t="s">
        <v>41</v>
      </c>
      <c r="H149" s="10" t="s">
        <v>6</v>
      </c>
      <c r="I149" s="3"/>
      <c r="J149" s="54" t="s">
        <v>46</v>
      </c>
      <c r="K149" s="63">
        <f>K142+K143+K147</f>
        <v>1859867</v>
      </c>
      <c r="M149" s="95"/>
    </row>
    <row r="150" spans="1:18" s="1" customFormat="1" ht="14.25" customHeight="1">
      <c r="A150" s="47" t="s">
        <v>42</v>
      </c>
      <c r="B150" s="14">
        <f>D150</f>
        <v>8622060</v>
      </c>
      <c r="C150" s="48"/>
      <c r="D150" s="163">
        <v>8622060</v>
      </c>
      <c r="E150" s="48"/>
      <c r="F150" s="3"/>
      <c r="G150" s="233" t="s">
        <v>44</v>
      </c>
      <c r="H150" s="11">
        <f>B154-B855</f>
        <v>0</v>
      </c>
      <c r="I150" s="3"/>
      <c r="J150" s="53"/>
      <c r="K150" s="74"/>
      <c r="M150" s="95"/>
    </row>
    <row r="151" spans="1:18" s="1" customFormat="1" ht="14.25" customHeight="1">
      <c r="A151" s="47" t="s">
        <v>414</v>
      </c>
      <c r="B151" s="15">
        <v>285000000</v>
      </c>
      <c r="C151" s="15" t="s">
        <v>60</v>
      </c>
      <c r="D151" s="48"/>
      <c r="E151" s="48"/>
      <c r="F151" s="3"/>
      <c r="G151" s="2"/>
      <c r="H151" s="3"/>
      <c r="I151" s="3"/>
      <c r="J151" s="53" t="s">
        <v>60</v>
      </c>
      <c r="K151" s="62" t="s">
        <v>60</v>
      </c>
      <c r="M151" s="95"/>
    </row>
    <row r="152" spans="1:18" s="1" customFormat="1" ht="14.25" customHeight="1">
      <c r="A152" s="49" t="s">
        <v>49</v>
      </c>
      <c r="B152" s="16">
        <f>B147+B150+B151</f>
        <v>417779261</v>
      </c>
      <c r="C152" s="50"/>
      <c r="D152" s="50"/>
      <c r="E152" s="50"/>
      <c r="F152" s="3"/>
      <c r="G152" s="2"/>
      <c r="H152" s="2"/>
      <c r="I152" s="3"/>
      <c r="J152" s="55" t="s">
        <v>52</v>
      </c>
      <c r="K152" s="63">
        <f>SUM(K150:K150)</f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51</v>
      </c>
      <c r="B153" s="16">
        <f>B147+B150+B151</f>
        <v>417779261</v>
      </c>
      <c r="C153" s="50"/>
      <c r="D153" s="50"/>
      <c r="E153" s="50"/>
      <c r="F153" s="3"/>
      <c r="G153" s="2"/>
      <c r="H153" s="2"/>
      <c r="I153" s="3"/>
      <c r="J153" s="56" t="s">
        <v>63</v>
      </c>
      <c r="K153" s="64">
        <f>K152-K149</f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348" t="s">
        <v>62</v>
      </c>
      <c r="B154" s="349"/>
      <c r="C154" s="349"/>
      <c r="D154" s="349"/>
      <c r="E154" s="350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353" t="s">
        <v>463</v>
      </c>
      <c r="B157" s="349"/>
      <c r="C157" s="349"/>
      <c r="D157" s="350"/>
      <c r="E157" s="164" t="s">
        <v>397</v>
      </c>
      <c r="F157" s="2"/>
      <c r="G157" s="352" t="s">
        <v>3</v>
      </c>
      <c r="H157" s="350"/>
      <c r="I157" s="3"/>
      <c r="J157" s="351" t="s">
        <v>4</v>
      </c>
      <c r="K157" s="350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410</v>
      </c>
      <c r="H158" s="10" t="s">
        <v>6</v>
      </c>
      <c r="I158" s="3"/>
      <c r="J158" s="65" t="s">
        <v>11</v>
      </c>
      <c r="K158" s="65" t="s">
        <v>6</v>
      </c>
      <c r="M158" s="383" t="s">
        <v>464</v>
      </c>
      <c r="N158" s="349"/>
      <c r="O158" s="349"/>
      <c r="P158" s="350"/>
      <c r="Q158" s="95"/>
    </row>
    <row r="159" spans="1:18" s="1" customFormat="1" ht="14.25" customHeight="1">
      <c r="A159" s="45" t="s">
        <v>433</v>
      </c>
      <c r="B159" s="59">
        <f>H163</f>
        <v>15420545</v>
      </c>
      <c r="C159" s="42"/>
      <c r="D159" s="42"/>
      <c r="E159" s="42"/>
      <c r="F159" s="3"/>
      <c r="G159" s="51" t="s">
        <v>14</v>
      </c>
      <c r="H159" s="83">
        <v>15420545</v>
      </c>
      <c r="I159" s="3"/>
      <c r="J159" s="53" t="s">
        <v>16</v>
      </c>
      <c r="K159" s="67">
        <v>1859867</v>
      </c>
      <c r="M159" s="170" t="s">
        <v>465</v>
      </c>
      <c r="N159" s="170" t="s">
        <v>6</v>
      </c>
      <c r="P159" s="95"/>
    </row>
    <row r="160" spans="1:18" s="1" customFormat="1" ht="14.25" customHeight="1">
      <c r="A160" s="7" t="s">
        <v>18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466</v>
      </c>
      <c r="N160" s="96">
        <v>38700000</v>
      </c>
      <c r="P160" s="95"/>
    </row>
    <row r="161" spans="1:18" s="1" customFormat="1" ht="14.25" customHeight="1">
      <c r="A161" s="7" t="s">
        <v>23</v>
      </c>
      <c r="B161" s="98">
        <f>B181+E161</f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467</v>
      </c>
      <c r="N161" s="96">
        <v>26520000</v>
      </c>
      <c r="P161" s="95"/>
    </row>
    <row r="162" spans="1:18" s="1" customFormat="1" ht="14.25" customHeight="1">
      <c r="A162" s="7" t="s">
        <v>453</v>
      </c>
      <c r="B162" s="98">
        <f>B182+E162</f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117</v>
      </c>
      <c r="N162" s="166">
        <f>N160-N161</f>
        <v>12180000</v>
      </c>
      <c r="O162" s="173">
        <v>12117992</v>
      </c>
      <c r="P162" s="95"/>
    </row>
    <row r="163" spans="1:18" s="1" customFormat="1" ht="14.25" customHeight="1">
      <c r="A163" s="7" t="s">
        <v>84</v>
      </c>
      <c r="B163" s="98">
        <v>1900000</v>
      </c>
      <c r="C163" s="8"/>
      <c r="D163" s="8"/>
      <c r="E163" s="19" t="s">
        <v>60</v>
      </c>
      <c r="F163" s="3"/>
      <c r="G163" s="52" t="s">
        <v>35</v>
      </c>
      <c r="H163" s="12">
        <f>SUM(H159:H162)</f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468</v>
      </c>
      <c r="B164" s="98">
        <v>0</v>
      </c>
      <c r="C164" s="8"/>
      <c r="D164" s="169" t="s">
        <v>469</v>
      </c>
      <c r="E164" s="19" t="s">
        <v>60</v>
      </c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470</v>
      </c>
      <c r="B165" s="98">
        <v>0</v>
      </c>
      <c r="C165" s="8"/>
      <c r="D165" s="169" t="s">
        <v>469</v>
      </c>
      <c r="E165" s="19" t="s">
        <v>60</v>
      </c>
      <c r="F165" s="3"/>
      <c r="G165" s="2"/>
      <c r="H165" s="3"/>
      <c r="I165" s="3"/>
      <c r="J165" s="77"/>
      <c r="K165" s="77"/>
      <c r="L165" s="3"/>
      <c r="M165" s="383" t="s">
        <v>471</v>
      </c>
      <c r="N165" s="349"/>
      <c r="O165" s="349"/>
      <c r="P165" s="350"/>
    </row>
    <row r="166" spans="1:18" s="1" customFormat="1" ht="14.25" customHeight="1">
      <c r="A166" s="43" t="s">
        <v>33</v>
      </c>
      <c r="B166" s="60">
        <f>SUM(B159:B165)</f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465</v>
      </c>
      <c r="N166" s="170" t="s">
        <v>6</v>
      </c>
      <c r="P166" s="95"/>
    </row>
    <row r="167" spans="1:18" s="1" customFormat="1" ht="14.25" customHeight="1">
      <c r="A167" s="42" t="s">
        <v>37</v>
      </c>
      <c r="B167" s="61">
        <v>52000</v>
      </c>
      <c r="C167" s="137"/>
      <c r="D167" s="42" t="s">
        <v>60</v>
      </c>
      <c r="E167" s="46"/>
      <c r="F167" s="3"/>
      <c r="G167" s="2"/>
      <c r="H167" s="3"/>
      <c r="I167" s="3"/>
      <c r="J167" s="77"/>
      <c r="K167" s="77"/>
      <c r="M167" s="97" t="s">
        <v>466</v>
      </c>
      <c r="N167" s="96">
        <v>45000000</v>
      </c>
      <c r="P167" s="95"/>
      <c r="R167" s="95"/>
    </row>
    <row r="168" spans="1:18" s="1" customFormat="1" ht="14.25" customHeight="1">
      <c r="A168" s="42" t="s">
        <v>39</v>
      </c>
      <c r="B168" s="61">
        <v>66880</v>
      </c>
      <c r="C168" s="137"/>
      <c r="D168" s="42"/>
      <c r="E168" s="46"/>
      <c r="F168" s="3"/>
      <c r="G168" s="9" t="s">
        <v>41</v>
      </c>
      <c r="H168" s="10" t="s">
        <v>6</v>
      </c>
      <c r="I168" s="3"/>
      <c r="J168" s="54" t="s">
        <v>46</v>
      </c>
      <c r="K168" s="63">
        <f>K159+K160+K166</f>
        <v>1859867</v>
      </c>
      <c r="M168" s="97" t="s">
        <v>467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472</v>
      </c>
      <c r="B169" s="135">
        <v>0</v>
      </c>
      <c r="C169" s="8"/>
      <c r="D169" s="169" t="s">
        <v>469</v>
      </c>
      <c r="E169" s="161"/>
      <c r="F169" s="3"/>
      <c r="G169" s="233" t="s">
        <v>44</v>
      </c>
      <c r="H169" s="11">
        <f>B173-B857</f>
        <v>432200590</v>
      </c>
      <c r="I169" s="3"/>
      <c r="J169" s="53" t="s">
        <v>473</v>
      </c>
      <c r="K169" s="67">
        <v>4153702</v>
      </c>
      <c r="L169" s="3"/>
      <c r="M169" s="172" t="s">
        <v>117</v>
      </c>
      <c r="N169" s="114">
        <f>N167-N168</f>
        <v>12820000</v>
      </c>
      <c r="P169" s="95"/>
      <c r="Q169" s="95"/>
      <c r="R169" s="95"/>
    </row>
    <row r="170" spans="1:18" s="1" customFormat="1" ht="14.25" customHeight="1">
      <c r="A170" s="137" t="s">
        <v>471</v>
      </c>
      <c r="B170" s="80">
        <v>0</v>
      </c>
      <c r="C170" s="8"/>
      <c r="D170" s="169" t="s">
        <v>469</v>
      </c>
      <c r="E170" s="161"/>
      <c r="F170" s="3"/>
      <c r="G170" s="2"/>
      <c r="H170" s="2"/>
      <c r="I170" s="3"/>
      <c r="J170" s="53"/>
      <c r="K170" s="74"/>
      <c r="M170" s="97" t="s">
        <v>474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42</v>
      </c>
      <c r="B171" s="14">
        <f>B169+B170+D171</f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117</v>
      </c>
      <c r="N171" s="166">
        <f>N169-N170</f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414</v>
      </c>
      <c r="B172" s="15">
        <v>285000000</v>
      </c>
      <c r="C172" s="15" t="s">
        <v>60</v>
      </c>
      <c r="D172" s="48"/>
      <c r="E172" s="48"/>
      <c r="F172" s="3"/>
      <c r="G172" s="2"/>
      <c r="H172" s="3"/>
      <c r="I172" s="3"/>
      <c r="J172" s="53" t="s">
        <v>60</v>
      </c>
      <c r="K172" s="62" t="s">
        <v>60</v>
      </c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49</v>
      </c>
      <c r="B173" s="16">
        <f>B166+B171+B172</f>
        <v>432200590</v>
      </c>
      <c r="C173" s="50"/>
      <c r="D173" s="50"/>
      <c r="E173" s="50"/>
      <c r="F173" s="3"/>
      <c r="G173" s="2"/>
      <c r="H173" s="2"/>
      <c r="I173" s="3"/>
      <c r="J173" s="55" t="s">
        <v>52</v>
      </c>
      <c r="K173" s="63">
        <f>SUM(K169:K171)</f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51</v>
      </c>
      <c r="B174" s="16">
        <f>B166+B171+B172</f>
        <v>432200590</v>
      </c>
      <c r="C174" s="50"/>
      <c r="D174" s="50"/>
      <c r="E174" s="50"/>
      <c r="F174" s="3"/>
      <c r="G174" s="2"/>
      <c r="H174" s="2"/>
      <c r="I174" s="3"/>
      <c r="J174" s="56" t="s">
        <v>63</v>
      </c>
      <c r="K174" s="64">
        <f>K173-K168</f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348" t="s">
        <v>475</v>
      </c>
      <c r="B175" s="349"/>
      <c r="C175" s="349"/>
      <c r="D175" s="349"/>
      <c r="E175" s="350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8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8" s="1" customFormat="1" ht="13.5" customHeight="1">
      <c r="A178" s="353" t="s">
        <v>476</v>
      </c>
      <c r="B178" s="349"/>
      <c r="C178" s="349"/>
      <c r="D178" s="350"/>
      <c r="E178" s="164" t="s">
        <v>477</v>
      </c>
      <c r="F178" s="2"/>
      <c r="G178" s="352" t="s">
        <v>3</v>
      </c>
      <c r="H178" s="350"/>
      <c r="I178" s="3"/>
      <c r="J178" s="351" t="s">
        <v>4</v>
      </c>
      <c r="K178" s="350"/>
      <c r="L178" s="3"/>
      <c r="M178" s="95"/>
      <c r="N178" s="95"/>
      <c r="O178" s="95"/>
      <c r="P178" s="95"/>
      <c r="Q178" s="95"/>
      <c r="R178" s="95"/>
    </row>
    <row r="179" spans="1:18" s="1" customFormat="1" ht="14.25" customHeight="1">
      <c r="A179" s="4" t="s">
        <v>5</v>
      </c>
      <c r="B179" s="5" t="s">
        <v>6</v>
      </c>
      <c r="C179" s="6" t="s">
        <v>7</v>
      </c>
      <c r="D179" s="6" t="s">
        <v>8</v>
      </c>
      <c r="E179" s="6" t="s">
        <v>9</v>
      </c>
      <c r="F179" s="2"/>
      <c r="G179" s="9" t="s">
        <v>410</v>
      </c>
      <c r="H179" s="10" t="s">
        <v>6</v>
      </c>
      <c r="I179" s="3"/>
      <c r="J179" s="65" t="s">
        <v>11</v>
      </c>
      <c r="K179" s="65" t="s">
        <v>6</v>
      </c>
      <c r="M179" s="95"/>
      <c r="N179" s="95"/>
      <c r="O179" s="95"/>
      <c r="P179" s="95"/>
      <c r="Q179" s="95"/>
    </row>
    <row r="180" spans="1:18" s="1" customFormat="1" ht="14.25" customHeight="1">
      <c r="A180" s="45" t="s">
        <v>433</v>
      </c>
      <c r="B180" s="59">
        <f>H183</f>
        <v>15420545</v>
      </c>
      <c r="C180" s="42"/>
      <c r="D180" s="42"/>
      <c r="E180" s="42"/>
      <c r="F180" s="3"/>
      <c r="G180" s="51" t="s">
        <v>14</v>
      </c>
      <c r="H180" s="83">
        <v>15420545</v>
      </c>
      <c r="I180" s="3"/>
      <c r="J180" s="53" t="s">
        <v>16</v>
      </c>
      <c r="K180" s="67">
        <v>1859867</v>
      </c>
      <c r="M180" s="95"/>
      <c r="N180" s="95"/>
      <c r="O180" s="95"/>
      <c r="P180" s="95"/>
      <c r="Q180" s="95"/>
      <c r="R180" s="95"/>
    </row>
    <row r="181" spans="1:18" s="1" customFormat="1" ht="14.25" customHeight="1">
      <c r="A181" s="7" t="s">
        <v>23</v>
      </c>
      <c r="B181" s="98">
        <f>B201+E181</f>
        <v>2100000</v>
      </c>
      <c r="C181" s="8"/>
      <c r="D181" s="8"/>
      <c r="E181" s="19">
        <v>100000</v>
      </c>
      <c r="F181" s="3"/>
      <c r="G181" s="51" t="s">
        <v>478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8" s="1" customFormat="1" ht="14.25" customHeight="1">
      <c r="A182" s="7" t="s">
        <v>453</v>
      </c>
      <c r="B182" s="98">
        <f>B202+E182</f>
        <v>2100000</v>
      </c>
      <c r="C182" s="8"/>
      <c r="D182" s="8"/>
      <c r="E182" s="19">
        <v>100000</v>
      </c>
      <c r="F182" s="3"/>
      <c r="G182" s="51" t="s">
        <v>479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8" s="1" customFormat="1" ht="14.25" customHeight="1">
      <c r="A183" s="7" t="s">
        <v>84</v>
      </c>
      <c r="B183" s="98">
        <v>1900000</v>
      </c>
      <c r="C183" s="8"/>
      <c r="D183" s="8"/>
      <c r="E183" s="19" t="s">
        <v>60</v>
      </c>
      <c r="F183" s="3"/>
      <c r="G183" s="52" t="s">
        <v>35</v>
      </c>
      <c r="H183" s="12">
        <f>SUM(H180:H182)</f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8" s="1" customFormat="1" ht="14.25" customHeight="1">
      <c r="A184" s="7" t="s">
        <v>468</v>
      </c>
      <c r="B184" s="98">
        <v>40000000</v>
      </c>
      <c r="C184" s="168"/>
      <c r="D184" s="8"/>
      <c r="E184" s="19" t="s">
        <v>60</v>
      </c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8" s="1" customFormat="1" ht="14.25" customHeight="1">
      <c r="A185" s="7" t="s">
        <v>470</v>
      </c>
      <c r="B185" s="98">
        <v>40040299</v>
      </c>
      <c r="C185" s="168"/>
      <c r="D185" s="8"/>
      <c r="E185" s="19" t="s">
        <v>60</v>
      </c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8" s="1" customFormat="1" ht="14.25" customHeight="1">
      <c r="A186" s="43" t="s">
        <v>33</v>
      </c>
      <c r="B186" s="60">
        <f>SUM(B180:B185)</f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8" s="1" customFormat="1" ht="14.25" customHeight="1">
      <c r="A187" s="42" t="s">
        <v>37</v>
      </c>
      <c r="B187" s="61">
        <v>52000</v>
      </c>
      <c r="C187" s="137"/>
      <c r="D187" s="42" t="s">
        <v>60</v>
      </c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8" s="1" customFormat="1" ht="14.25" customHeight="1">
      <c r="A188" s="42" t="s">
        <v>39</v>
      </c>
      <c r="B188" s="61">
        <v>43000</v>
      </c>
      <c r="C188" s="137"/>
      <c r="D188" s="42"/>
      <c r="E188" s="46"/>
      <c r="F188" s="3"/>
      <c r="G188" s="9" t="s">
        <v>41</v>
      </c>
      <c r="H188" s="10" t="s">
        <v>6</v>
      </c>
      <c r="I188" s="3"/>
      <c r="J188" s="54" t="s">
        <v>46</v>
      </c>
      <c r="K188" s="63">
        <f>K180+K181+K186</f>
        <v>1859867</v>
      </c>
      <c r="M188" s="95"/>
      <c r="N188" s="95"/>
      <c r="O188" s="95"/>
      <c r="P188" s="95"/>
      <c r="Q188" s="95"/>
      <c r="R188" s="95"/>
    </row>
    <row r="189" spans="1:18" s="1" customFormat="1" ht="14.25" customHeight="1">
      <c r="A189" s="137" t="s">
        <v>472</v>
      </c>
      <c r="B189" s="135">
        <v>11820000</v>
      </c>
      <c r="C189" s="167"/>
      <c r="D189" s="42" t="s">
        <v>60</v>
      </c>
      <c r="E189" s="161"/>
      <c r="F189" s="3"/>
      <c r="G189" s="233" t="s">
        <v>44</v>
      </c>
      <c r="H189" s="11">
        <f>B193-B855</f>
        <v>420872904</v>
      </c>
      <c r="I189" s="3"/>
      <c r="J189" s="53" t="s">
        <v>473</v>
      </c>
      <c r="K189" s="67">
        <v>4153702</v>
      </c>
      <c r="L189" s="3"/>
      <c r="M189" s="95"/>
      <c r="N189" s="95"/>
      <c r="O189" s="95"/>
      <c r="P189" s="95"/>
      <c r="Q189" s="95"/>
      <c r="R189" s="95"/>
    </row>
    <row r="190" spans="1:18" s="1" customFormat="1" ht="14.25" customHeight="1">
      <c r="A190" s="137" t="s">
        <v>471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8" s="1" customFormat="1" ht="14.25" customHeight="1">
      <c r="A191" s="47" t="s">
        <v>42</v>
      </c>
      <c r="B191" s="14">
        <f>B189+B190+D191</f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8" s="1" customFormat="1" ht="14.25" customHeight="1">
      <c r="A192" s="47" t="s">
        <v>414</v>
      </c>
      <c r="B192" s="15">
        <v>285000000</v>
      </c>
      <c r="C192" s="15" t="s">
        <v>60</v>
      </c>
      <c r="D192" s="48"/>
      <c r="E192" s="48"/>
      <c r="F192" s="3"/>
      <c r="G192" s="2"/>
      <c r="H192" s="3"/>
      <c r="I192" s="3"/>
      <c r="J192" s="53" t="s">
        <v>60</v>
      </c>
      <c r="K192" s="62" t="s">
        <v>60</v>
      </c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49</v>
      </c>
      <c r="B193" s="16">
        <f>B186+B191+B192</f>
        <v>420872904</v>
      </c>
      <c r="C193" s="50"/>
      <c r="D193" s="50"/>
      <c r="E193" s="50"/>
      <c r="F193" s="3"/>
      <c r="G193" s="2"/>
      <c r="H193" s="2"/>
      <c r="I193" s="3"/>
      <c r="J193" s="55" t="s">
        <v>52</v>
      </c>
      <c r="K193" s="63">
        <f>SUM(K189:K191)</f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51</v>
      </c>
      <c r="B194" s="16">
        <f>B186+B191+B192</f>
        <v>420872904</v>
      </c>
      <c r="C194" s="50"/>
      <c r="D194" s="50"/>
      <c r="E194" s="50"/>
      <c r="F194" s="3"/>
      <c r="G194" s="2"/>
      <c r="H194" s="2"/>
      <c r="I194" s="3"/>
      <c r="J194" s="56" t="s">
        <v>63</v>
      </c>
      <c r="K194" s="64">
        <f>K193-K188</f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348" t="s">
        <v>475</v>
      </c>
      <c r="B195" s="349"/>
      <c r="C195" s="349"/>
      <c r="D195" s="349"/>
      <c r="E195" s="350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353" t="s">
        <v>480</v>
      </c>
      <c r="B198" s="349"/>
      <c r="C198" s="349"/>
      <c r="D198" s="350"/>
      <c r="E198" s="164" t="s">
        <v>481</v>
      </c>
      <c r="F198" s="2"/>
      <c r="G198" s="352" t="s">
        <v>3</v>
      </c>
      <c r="H198" s="350"/>
      <c r="I198" s="3"/>
      <c r="J198" s="351" t="s">
        <v>4</v>
      </c>
      <c r="K198" s="350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5</v>
      </c>
      <c r="B199" s="5" t="s">
        <v>6</v>
      </c>
      <c r="C199" s="6" t="s">
        <v>7</v>
      </c>
      <c r="D199" s="6" t="s">
        <v>8</v>
      </c>
      <c r="E199" s="6" t="s">
        <v>9</v>
      </c>
      <c r="F199" s="2"/>
      <c r="G199" s="9" t="s">
        <v>410</v>
      </c>
      <c r="H199" s="10" t="s">
        <v>6</v>
      </c>
      <c r="I199" s="3"/>
      <c r="J199" s="65" t="s">
        <v>11</v>
      </c>
      <c r="K199" s="65" t="s">
        <v>6</v>
      </c>
      <c r="M199" s="95"/>
      <c r="N199" s="95"/>
      <c r="O199" s="95"/>
      <c r="P199" s="95"/>
      <c r="Q199" s="95"/>
      <c r="R199" s="95"/>
    </row>
    <row r="200" spans="1:19" s="1" customFormat="1" ht="14.25" customHeight="1">
      <c r="A200" s="45" t="s">
        <v>433</v>
      </c>
      <c r="B200" s="59">
        <f>H203</f>
        <v>16237128</v>
      </c>
      <c r="C200" s="42"/>
      <c r="D200" s="42"/>
      <c r="E200" s="42"/>
      <c r="F200" s="3"/>
      <c r="G200" s="51" t="s">
        <v>14</v>
      </c>
      <c r="H200" s="83">
        <v>16237128</v>
      </c>
      <c r="I200" s="3"/>
      <c r="J200" s="53" t="s">
        <v>16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23</v>
      </c>
      <c r="B201" s="98">
        <f>B221+E201</f>
        <v>2000000</v>
      </c>
      <c r="C201" s="8"/>
      <c r="D201" s="8"/>
      <c r="E201" s="19">
        <v>100000</v>
      </c>
      <c r="F201" s="3"/>
      <c r="G201" s="51" t="s">
        <v>478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453</v>
      </c>
      <c r="B202" s="98">
        <f>B222+E202</f>
        <v>2000000</v>
      </c>
      <c r="C202" s="8"/>
      <c r="D202" s="8"/>
      <c r="E202" s="19">
        <v>100000</v>
      </c>
      <c r="F202" s="3"/>
      <c r="G202" s="51" t="s">
        <v>479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84</v>
      </c>
      <c r="B203" s="98">
        <v>1900000</v>
      </c>
      <c r="C203" s="8"/>
      <c r="D203" s="8"/>
      <c r="E203" s="19" t="s">
        <v>60</v>
      </c>
      <c r="F203" s="3"/>
      <c r="G203" s="52" t="s">
        <v>35</v>
      </c>
      <c r="H203" s="12">
        <f>SUM(H200:H202)</f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468</v>
      </c>
      <c r="B204" s="98">
        <v>40000000</v>
      </c>
      <c r="C204" s="8"/>
      <c r="D204" s="8"/>
      <c r="E204" s="19" t="s">
        <v>60</v>
      </c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470</v>
      </c>
      <c r="B205" s="98">
        <v>40040299</v>
      </c>
      <c r="C205" s="8"/>
      <c r="D205" s="8"/>
      <c r="E205" s="19" t="s">
        <v>60</v>
      </c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33</v>
      </c>
      <c r="B206" s="60">
        <f>SUM(B200:B205)</f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37</v>
      </c>
      <c r="B207" s="61">
        <v>52000</v>
      </c>
      <c r="C207" s="137"/>
      <c r="D207" s="42" t="s">
        <v>60</v>
      </c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39</v>
      </c>
      <c r="B208" s="61">
        <v>43000</v>
      </c>
      <c r="C208" s="137"/>
      <c r="D208" s="42"/>
      <c r="E208" s="46"/>
      <c r="F208" s="3"/>
      <c r="G208" s="9" t="s">
        <v>41</v>
      </c>
      <c r="H208" s="10" t="s">
        <v>6</v>
      </c>
      <c r="I208" s="3"/>
      <c r="J208" s="54" t="s">
        <v>46</v>
      </c>
      <c r="K208" s="63">
        <f>K200+K201+K206</f>
        <v>1859867</v>
      </c>
      <c r="M208" s="95"/>
      <c r="N208" s="95"/>
      <c r="O208" s="95"/>
      <c r="P208" s="95"/>
      <c r="Q208" s="95"/>
      <c r="R208" s="95"/>
    </row>
    <row r="209" spans="1:18" s="1" customFormat="1" ht="14.25" customHeight="1">
      <c r="A209" s="137" t="s">
        <v>472</v>
      </c>
      <c r="B209" s="135">
        <v>11820000</v>
      </c>
      <c r="C209" s="137"/>
      <c r="D209" s="42" t="s">
        <v>60</v>
      </c>
      <c r="E209" s="161"/>
      <c r="F209" s="3"/>
      <c r="G209" s="233" t="s">
        <v>44</v>
      </c>
      <c r="H209" s="11">
        <f>B213-B855</f>
        <v>421489487</v>
      </c>
      <c r="I209" s="3"/>
      <c r="J209" s="53" t="s">
        <v>473</v>
      </c>
      <c r="K209" s="67">
        <v>4153702</v>
      </c>
      <c r="L209" s="3"/>
      <c r="M209" s="95"/>
      <c r="N209" s="95"/>
      <c r="O209" s="95"/>
      <c r="P209" s="95"/>
      <c r="Q209" s="95"/>
      <c r="R209" s="95"/>
    </row>
    <row r="210" spans="1:18" s="1" customFormat="1" ht="14.25" customHeight="1">
      <c r="A210" s="137" t="s">
        <v>471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8" s="1" customFormat="1" ht="14.25" customHeight="1">
      <c r="A211" s="47" t="s">
        <v>42</v>
      </c>
      <c r="B211" s="14">
        <f>B209+B210+D211</f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8" s="1" customFormat="1" ht="14.25" customHeight="1">
      <c r="A212" s="47" t="s">
        <v>414</v>
      </c>
      <c r="B212" s="15">
        <v>285000000</v>
      </c>
      <c r="C212" s="15" t="s">
        <v>60</v>
      </c>
      <c r="D212" s="48"/>
      <c r="E212" s="48"/>
      <c r="F212" s="3"/>
      <c r="G212" s="2"/>
      <c r="H212" s="3"/>
      <c r="I212" s="3"/>
      <c r="J212" s="53" t="s">
        <v>60</v>
      </c>
      <c r="K212" s="62" t="s">
        <v>60</v>
      </c>
      <c r="M212" s="95"/>
      <c r="N212" s="95"/>
      <c r="O212" s="95"/>
      <c r="P212" s="95"/>
      <c r="Q212" s="95"/>
      <c r="R212" s="95"/>
    </row>
    <row r="213" spans="1:18" s="1" customFormat="1" ht="14.25" customHeight="1">
      <c r="A213" s="49" t="s">
        <v>49</v>
      </c>
      <c r="B213" s="16">
        <f>B206+B211+B212</f>
        <v>421489487</v>
      </c>
      <c r="C213" s="50"/>
      <c r="D213" s="50"/>
      <c r="E213" s="50"/>
      <c r="F213" s="3"/>
      <c r="G213" s="2"/>
      <c r="H213" s="2"/>
      <c r="I213" s="3"/>
      <c r="J213" s="55" t="s">
        <v>52</v>
      </c>
      <c r="K213" s="63">
        <f>SUM(K209:K211)</f>
        <v>4153702</v>
      </c>
      <c r="M213" s="95"/>
      <c r="N213" s="95"/>
      <c r="O213" s="95"/>
      <c r="P213" s="95"/>
      <c r="Q213" s="95"/>
      <c r="R213" s="95"/>
    </row>
    <row r="214" spans="1:18" s="1" customFormat="1" ht="14.25" customHeight="1">
      <c r="A214" s="49" t="s">
        <v>51</v>
      </c>
      <c r="B214" s="16">
        <f>B206+B211+B212</f>
        <v>421489487</v>
      </c>
      <c r="C214" s="50"/>
      <c r="D214" s="50"/>
      <c r="E214" s="50"/>
      <c r="F214" s="3"/>
      <c r="G214" s="2"/>
      <c r="H214" s="2"/>
      <c r="I214" s="3"/>
      <c r="J214" s="56" t="s">
        <v>63</v>
      </c>
      <c r="K214" s="64">
        <f>K213-K208</f>
        <v>2293835</v>
      </c>
      <c r="M214" s="95"/>
      <c r="N214" s="95"/>
      <c r="O214" s="95"/>
      <c r="P214" s="95"/>
      <c r="Q214" s="95"/>
      <c r="R214" s="95"/>
    </row>
    <row r="215" spans="1:18" s="1" customFormat="1" ht="14.25" customHeight="1">
      <c r="A215" s="348" t="s">
        <v>79</v>
      </c>
      <c r="B215" s="349"/>
      <c r="C215" s="349"/>
      <c r="D215" s="349"/>
      <c r="E215" s="350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8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8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8" s="1" customFormat="1" ht="13.5" customHeight="1">
      <c r="A218" s="353" t="s">
        <v>482</v>
      </c>
      <c r="B218" s="349"/>
      <c r="C218" s="349"/>
      <c r="D218" s="350"/>
      <c r="E218" s="164" t="s">
        <v>483</v>
      </c>
      <c r="F218" s="2"/>
      <c r="G218" s="352" t="s">
        <v>3</v>
      </c>
      <c r="H218" s="350"/>
      <c r="I218" s="3"/>
      <c r="J218" s="351" t="s">
        <v>4</v>
      </c>
      <c r="K218" s="350"/>
      <c r="L218" s="3"/>
      <c r="M218" s="153"/>
      <c r="N218" s="153"/>
      <c r="O218" s="95"/>
      <c r="P218" s="95"/>
      <c r="Q218" s="95"/>
      <c r="R218" s="95"/>
    </row>
    <row r="219" spans="1:18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410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</row>
    <row r="220" spans="1:18" s="1" customFormat="1" ht="14.25" customHeight="1">
      <c r="A220" s="45" t="s">
        <v>433</v>
      </c>
      <c r="B220" s="59">
        <f>H223</f>
        <v>18479811</v>
      </c>
      <c r="C220" s="42"/>
      <c r="D220" s="42"/>
      <c r="E220" s="42"/>
      <c r="F220" s="3"/>
      <c r="G220" s="51" t="s">
        <v>14</v>
      </c>
      <c r="H220" s="83">
        <v>14486751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</row>
    <row r="221" spans="1:18" s="1" customFormat="1" ht="14.25" customHeight="1">
      <c r="A221" s="7" t="s">
        <v>23</v>
      </c>
      <c r="B221" s="98">
        <v>1900000</v>
      </c>
      <c r="C221" s="8"/>
      <c r="D221" s="8"/>
      <c r="E221" s="19">
        <v>100000</v>
      </c>
      <c r="F221" s="3"/>
      <c r="G221" s="51" t="s">
        <v>478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8" s="1" customFormat="1" ht="14.25" customHeight="1">
      <c r="A222" s="7" t="s">
        <v>453</v>
      </c>
      <c r="B222" s="98">
        <v>1900000</v>
      </c>
      <c r="C222" s="8"/>
      <c r="D222" s="8"/>
      <c r="E222" s="19">
        <v>100000</v>
      </c>
      <c r="F222" s="3"/>
      <c r="G222" s="51" t="s">
        <v>479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8" s="1" customFormat="1" ht="14.25" customHeight="1">
      <c r="A223" s="7" t="s">
        <v>484</v>
      </c>
      <c r="B223" s="98">
        <v>2450000</v>
      </c>
      <c r="C223" s="8"/>
      <c r="D223" s="8"/>
      <c r="E223" s="19">
        <v>100000</v>
      </c>
      <c r="F223" s="3"/>
      <c r="G223" s="52" t="s">
        <v>35</v>
      </c>
      <c r="H223" s="12">
        <f>SUM(H220:H222)</f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8" s="1" customFormat="1" ht="14.25" customHeight="1">
      <c r="A224" s="7" t="s">
        <v>84</v>
      </c>
      <c r="B224" s="98">
        <v>1900000</v>
      </c>
      <c r="C224" s="8"/>
      <c r="D224" s="8"/>
      <c r="E224" s="19" t="s">
        <v>60</v>
      </c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468</v>
      </c>
      <c r="B225" s="98">
        <v>40000000</v>
      </c>
      <c r="C225" s="8"/>
      <c r="D225" s="8"/>
      <c r="E225" s="19" t="s">
        <v>60</v>
      </c>
      <c r="F225" s="3"/>
      <c r="G225" s="2"/>
      <c r="H225" s="3"/>
      <c r="I225" s="3"/>
      <c r="J225" s="77"/>
      <c r="K225" s="135">
        <f>K223-K224</f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470</v>
      </c>
      <c r="B226" s="98">
        <v>40040299</v>
      </c>
      <c r="C226" s="8"/>
      <c r="D226" s="8"/>
      <c r="E226" s="19" t="s">
        <v>60</v>
      </c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33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485</v>
      </c>
      <c r="B228" s="135">
        <v>8818177</v>
      </c>
      <c r="C228" s="137"/>
      <c r="D228" s="42" t="s">
        <v>60</v>
      </c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486</v>
      </c>
      <c r="B229" s="61">
        <v>43000</v>
      </c>
      <c r="C229" s="137"/>
      <c r="D229" s="42"/>
      <c r="E229" s="46"/>
      <c r="F229" s="3"/>
      <c r="G229" s="9" t="s">
        <v>41</v>
      </c>
      <c r="H229" s="10" t="s">
        <v>6</v>
      </c>
      <c r="I229" s="3"/>
      <c r="J229" s="54" t="s">
        <v>46</v>
      </c>
      <c r="K229" s="63">
        <f>K220+K221+K227</f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487</v>
      </c>
      <c r="B230" s="61">
        <v>52000</v>
      </c>
      <c r="C230" s="137"/>
      <c r="D230" s="42"/>
      <c r="E230" s="42"/>
      <c r="F230" s="3"/>
      <c r="G230" s="233" t="s">
        <v>44</v>
      </c>
      <c r="H230" s="11">
        <f>B235-B857</f>
        <v>408706791</v>
      </c>
      <c r="I230" s="3"/>
      <c r="J230" s="53" t="s">
        <v>473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488</v>
      </c>
      <c r="B231" s="61">
        <v>79217</v>
      </c>
      <c r="C231" s="137"/>
      <c r="D231" s="42"/>
      <c r="E231" s="42"/>
      <c r="F231" s="3"/>
      <c r="G231" s="233" t="s">
        <v>489</v>
      </c>
      <c r="H231" s="73">
        <f>B236-B858</f>
        <v>408706791</v>
      </c>
      <c r="I231" s="3"/>
      <c r="J231" s="53" t="s">
        <v>60</v>
      </c>
      <c r="K231" s="62" t="s">
        <v>60</v>
      </c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490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42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414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 t="s">
        <v>60</v>
      </c>
      <c r="K234" s="62" t="s">
        <v>60</v>
      </c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49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52</v>
      </c>
      <c r="K235" s="63">
        <f>SUM(K230:K233)</f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51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63</v>
      </c>
      <c r="K236" s="64">
        <f>K235-K229</f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348" t="s">
        <v>79</v>
      </c>
      <c r="B237" s="349"/>
      <c r="C237" s="349"/>
      <c r="D237" s="349"/>
      <c r="E237" s="350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M158:P158"/>
    <mergeCell ref="G106:H106"/>
    <mergeCell ref="J198:K198"/>
    <mergeCell ref="G198:H198"/>
    <mergeCell ref="G140:H140"/>
    <mergeCell ref="J3:K3"/>
    <mergeCell ref="G20:H20"/>
    <mergeCell ref="A37:D37"/>
    <mergeCell ref="A89:D89"/>
    <mergeCell ref="A198:D198"/>
    <mergeCell ref="J106:K106"/>
    <mergeCell ref="G54:H54"/>
    <mergeCell ref="A3:D3"/>
    <mergeCell ref="G72:H72"/>
    <mergeCell ref="A195:E195"/>
    <mergeCell ref="A175:E175"/>
    <mergeCell ref="J54:K54"/>
    <mergeCell ref="A218:D218"/>
    <mergeCell ref="A54:D54"/>
    <mergeCell ref="G89:H89"/>
    <mergeCell ref="G123:H123"/>
    <mergeCell ref="A215:E215"/>
    <mergeCell ref="G218:H218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A137:E137"/>
    <mergeCell ref="J178:K178"/>
    <mergeCell ref="A178:D178"/>
    <mergeCell ref="A123:D123"/>
    <mergeCell ref="A120:E120"/>
    <mergeCell ref="A154:E154"/>
    <mergeCell ref="A86:E86"/>
    <mergeCell ref="J218:K218"/>
    <mergeCell ref="G178:H178"/>
    <mergeCell ref="A72:D72"/>
    <mergeCell ref="A51:E51"/>
    <mergeCell ref="A1:E1"/>
    <mergeCell ref="A103:E103"/>
    <mergeCell ref="G37:H37"/>
    <mergeCell ref="G3:H3"/>
    <mergeCell ref="A17:E17"/>
    <mergeCell ref="A34:E34"/>
    <mergeCell ref="A106:D106"/>
    <mergeCell ref="J72:K72"/>
    <mergeCell ref="A20:D20"/>
    <mergeCell ref="A140:D140"/>
    <mergeCell ref="J140:K140"/>
    <mergeCell ref="J37:K37"/>
    <mergeCell ref="J20:K20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S203"/>
  <sheetViews>
    <sheetView zoomScale="130" zoomScaleNormal="130" zoomScaleSheetLayoutView="112" workbookViewId="0">
      <selection activeCell="I26" sqref="I26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 t="s">
        <v>60</v>
      </c>
      <c r="H1" s="26" t="s">
        <v>491</v>
      </c>
    </row>
    <row r="2" spans="1:19">
      <c r="A2" s="382" t="s">
        <v>492</v>
      </c>
      <c r="B2" s="349"/>
      <c r="C2" s="349"/>
      <c r="D2" s="349"/>
      <c r="E2" s="349"/>
      <c r="F2" s="349"/>
      <c r="G2" s="349"/>
      <c r="H2" s="350"/>
      <c r="K2" s="1"/>
      <c r="P2" s="1"/>
      <c r="Q2" s="1"/>
      <c r="R2" s="1"/>
      <c r="S2" s="1"/>
    </row>
    <row r="3" spans="1:19">
      <c r="A3" s="27" t="s">
        <v>493</v>
      </c>
      <c r="B3" s="27" t="s">
        <v>155</v>
      </c>
      <c r="C3" s="27" t="s">
        <v>494</v>
      </c>
      <c r="D3" s="27" t="s">
        <v>495</v>
      </c>
      <c r="E3" s="27" t="s">
        <v>496</v>
      </c>
      <c r="F3" s="27" t="s">
        <v>497</v>
      </c>
      <c r="G3" s="27" t="s">
        <v>498</v>
      </c>
      <c r="H3" s="27" t="s">
        <v>368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84" t="s">
        <v>499</v>
      </c>
      <c r="D4" s="21">
        <v>452470</v>
      </c>
      <c r="E4" s="21"/>
      <c r="F4" s="21"/>
      <c r="G4" s="42" t="s">
        <v>163</v>
      </c>
      <c r="H4" s="21" t="s">
        <v>500</v>
      </c>
    </row>
    <row r="5" spans="1:19" s="1" customFormat="1" ht="14.1" customHeight="1">
      <c r="A5" s="28">
        <v>2</v>
      </c>
      <c r="B5" s="29">
        <v>10</v>
      </c>
      <c r="C5" s="284" t="s">
        <v>499</v>
      </c>
      <c r="D5" s="21">
        <v>134200</v>
      </c>
      <c r="E5" s="21"/>
      <c r="F5" s="21"/>
      <c r="G5" s="42" t="s">
        <v>501</v>
      </c>
      <c r="H5" s="21" t="s">
        <v>500</v>
      </c>
    </row>
    <row r="6" spans="1:19" s="1" customFormat="1" ht="14.1" customHeight="1">
      <c r="A6" s="28">
        <v>3</v>
      </c>
      <c r="B6" s="29">
        <v>10</v>
      </c>
      <c r="C6" s="30" t="s">
        <v>14</v>
      </c>
      <c r="D6" s="21">
        <v>5000</v>
      </c>
      <c r="E6" s="21"/>
      <c r="F6" s="21"/>
      <c r="G6" s="42" t="s">
        <v>502</v>
      </c>
      <c r="H6" s="21" t="s">
        <v>503</v>
      </c>
    </row>
    <row r="7" spans="1:19" s="1" customFormat="1" ht="14.1" customHeight="1">
      <c r="A7" s="28">
        <v>4</v>
      </c>
      <c r="B7" s="29">
        <v>12</v>
      </c>
      <c r="C7" s="283" t="s">
        <v>504</v>
      </c>
      <c r="D7" s="21">
        <v>33000</v>
      </c>
      <c r="E7" s="21"/>
      <c r="F7" s="21"/>
      <c r="G7" s="21" t="s">
        <v>505</v>
      </c>
      <c r="H7" s="21" t="s">
        <v>506</v>
      </c>
    </row>
    <row r="8" spans="1:19" s="1" customFormat="1" ht="14.1" customHeight="1">
      <c r="A8" s="28">
        <v>5</v>
      </c>
      <c r="B8" s="29">
        <v>15</v>
      </c>
      <c r="C8" s="30" t="s">
        <v>14</v>
      </c>
      <c r="D8" s="21">
        <v>76787</v>
      </c>
      <c r="E8" s="21"/>
      <c r="F8" s="21"/>
      <c r="G8" s="92" t="s">
        <v>507</v>
      </c>
      <c r="H8" s="21" t="s">
        <v>503</v>
      </c>
    </row>
    <row r="9" spans="1:19" s="1" customFormat="1" ht="14.1" customHeight="1">
      <c r="A9" s="28">
        <v>6</v>
      </c>
      <c r="B9" s="29">
        <v>15</v>
      </c>
      <c r="C9" s="30" t="s">
        <v>14</v>
      </c>
      <c r="D9" s="89">
        <v>23900</v>
      </c>
      <c r="E9" s="21"/>
      <c r="F9" s="21"/>
      <c r="G9" s="203" t="s">
        <v>508</v>
      </c>
      <c r="H9" s="21" t="s">
        <v>503</v>
      </c>
    </row>
    <row r="10" spans="1:19" s="1" customFormat="1" ht="14.1" customHeight="1">
      <c r="A10" s="28">
        <v>7</v>
      </c>
      <c r="B10" s="29">
        <v>25</v>
      </c>
      <c r="C10" s="30" t="s">
        <v>14</v>
      </c>
      <c r="D10" s="89">
        <v>5000</v>
      </c>
      <c r="E10" s="89"/>
      <c r="F10" s="89"/>
      <c r="G10" s="89" t="s">
        <v>509</v>
      </c>
      <c r="H10" s="21" t="s">
        <v>510</v>
      </c>
    </row>
    <row r="11" spans="1:19" s="1" customFormat="1" ht="14.1" customHeight="1">
      <c r="A11" s="28">
        <v>8</v>
      </c>
      <c r="B11" s="29">
        <v>25</v>
      </c>
      <c r="C11" s="30" t="s">
        <v>14</v>
      </c>
      <c r="D11" s="89">
        <v>200000</v>
      </c>
      <c r="E11" s="89"/>
      <c r="F11" s="89" t="s">
        <v>60</v>
      </c>
      <c r="G11" s="89" t="s">
        <v>511</v>
      </c>
      <c r="H11" s="21" t="s">
        <v>512</v>
      </c>
    </row>
    <row r="12" spans="1:19" s="1" customFormat="1" ht="14.1" customHeight="1">
      <c r="A12" s="28">
        <v>9</v>
      </c>
      <c r="B12" s="29">
        <v>25</v>
      </c>
      <c r="C12" s="30" t="s">
        <v>14</v>
      </c>
      <c r="D12" s="80">
        <v>33610</v>
      </c>
      <c r="E12" s="21"/>
      <c r="F12" s="21"/>
      <c r="G12" s="137" t="s">
        <v>513</v>
      </c>
      <c r="H12" s="21" t="s">
        <v>514</v>
      </c>
    </row>
    <row r="13" spans="1:19" s="1" customFormat="1" ht="14.1" customHeight="1">
      <c r="A13" s="28">
        <v>10</v>
      </c>
      <c r="B13" s="29">
        <v>25</v>
      </c>
      <c r="C13" s="30" t="s">
        <v>14</v>
      </c>
      <c r="D13" s="21">
        <v>40000</v>
      </c>
      <c r="E13" s="21"/>
      <c r="F13" s="21"/>
      <c r="G13" s="21" t="s">
        <v>515</v>
      </c>
      <c r="H13" s="21" t="s">
        <v>503</v>
      </c>
    </row>
    <row r="14" spans="1:19" s="1" customFormat="1" ht="14.1" customHeight="1">
      <c r="A14" s="28">
        <v>11</v>
      </c>
      <c r="B14" s="29">
        <v>25</v>
      </c>
      <c r="C14" s="283" t="s">
        <v>504</v>
      </c>
      <c r="D14" s="21">
        <v>25000</v>
      </c>
      <c r="E14" s="21"/>
      <c r="F14" s="21"/>
      <c r="G14" s="92" t="s">
        <v>516</v>
      </c>
      <c r="H14" s="21" t="s">
        <v>506</v>
      </c>
    </row>
    <row r="15" spans="1:19" s="1" customFormat="1" ht="14.1" customHeight="1">
      <c r="A15" s="28">
        <v>12</v>
      </c>
      <c r="B15" s="29">
        <v>25</v>
      </c>
      <c r="C15" s="283" t="s">
        <v>504</v>
      </c>
      <c r="D15" s="21">
        <v>25000</v>
      </c>
      <c r="E15" s="21"/>
      <c r="F15" s="21"/>
      <c r="G15" s="92" t="s">
        <v>517</v>
      </c>
      <c r="H15" s="21" t="s">
        <v>506</v>
      </c>
    </row>
    <row r="16" spans="1:19" s="1" customFormat="1" ht="14.1" customHeight="1">
      <c r="A16" s="28">
        <v>13</v>
      </c>
      <c r="B16" s="29">
        <v>25</v>
      </c>
      <c r="C16" s="30" t="s">
        <v>14</v>
      </c>
      <c r="D16" s="249">
        <v>500000</v>
      </c>
      <c r="E16" s="21"/>
      <c r="F16" s="21"/>
      <c r="G16" s="240" t="s">
        <v>518</v>
      </c>
      <c r="H16" s="21" t="s">
        <v>503</v>
      </c>
    </row>
    <row r="17" spans="1:18" s="1" customFormat="1" ht="14.1" customHeight="1">
      <c r="A17" s="28">
        <v>14</v>
      </c>
      <c r="B17" s="29">
        <v>28</v>
      </c>
      <c r="C17" s="30" t="s">
        <v>14</v>
      </c>
      <c r="D17" s="21">
        <v>20000</v>
      </c>
      <c r="E17" s="21"/>
      <c r="F17" s="21"/>
      <c r="G17" s="21" t="s">
        <v>519</v>
      </c>
      <c r="H17" s="21" t="s">
        <v>503</v>
      </c>
    </row>
    <row r="18" spans="1:18" s="1" customFormat="1" ht="12.75" customHeight="1">
      <c r="A18" s="385" t="s">
        <v>520</v>
      </c>
      <c r="B18" s="349"/>
      <c r="C18" s="350"/>
      <c r="D18" s="41">
        <f>SUM(D4:D17)</f>
        <v>1573967</v>
      </c>
      <c r="E18" s="41"/>
      <c r="F18" s="41"/>
      <c r="G18" s="41">
        <f>D18-E18</f>
        <v>1573967</v>
      </c>
      <c r="H18" s="41" t="s">
        <v>60</v>
      </c>
    </row>
    <row r="19" spans="1:18" s="1" customFormat="1" ht="11.25" customHeight="1">
      <c r="A19" s="21"/>
      <c r="B19" s="40">
        <v>10</v>
      </c>
      <c r="C19" s="21" t="s">
        <v>521</v>
      </c>
      <c r="D19" s="21">
        <v>7000000</v>
      </c>
      <c r="E19" s="21" t="s">
        <v>60</v>
      </c>
      <c r="F19" s="21">
        <v>0</v>
      </c>
      <c r="G19" s="36"/>
      <c r="H19" s="37" t="s">
        <v>60</v>
      </c>
    </row>
    <row r="20" spans="1:18" s="1" customFormat="1" ht="11.25" customHeight="1">
      <c r="A20" s="21"/>
      <c r="B20" s="40" t="s">
        <v>60</v>
      </c>
      <c r="C20" s="21" t="s">
        <v>60</v>
      </c>
      <c r="D20" s="21">
        <v>0</v>
      </c>
      <c r="E20" s="21">
        <v>0</v>
      </c>
      <c r="F20" s="21">
        <v>0</v>
      </c>
      <c r="G20" s="36"/>
      <c r="H20" s="37" t="s">
        <v>60</v>
      </c>
    </row>
    <row r="21" spans="1:18" s="1" customFormat="1" ht="13.5" customHeight="1">
      <c r="A21" s="384" t="s">
        <v>522</v>
      </c>
      <c r="B21" s="349"/>
      <c r="C21" s="350"/>
      <c r="D21" s="38">
        <f>D19-D18</f>
        <v>5426033</v>
      </c>
      <c r="E21" s="38" t="s">
        <v>60</v>
      </c>
      <c r="F21" s="38" t="s">
        <v>60</v>
      </c>
      <c r="G21" s="20"/>
      <c r="H21" s="20"/>
    </row>
    <row r="22" spans="1:18">
      <c r="G2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 t="s">
        <v>60</v>
      </c>
      <c r="H23" s="26" t="s">
        <v>523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382" t="s">
        <v>524</v>
      </c>
      <c r="B24" s="349"/>
      <c r="C24" s="349"/>
      <c r="D24" s="349"/>
      <c r="E24" s="349"/>
      <c r="F24" s="349"/>
      <c r="G24" s="349"/>
      <c r="H24" s="35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493</v>
      </c>
      <c r="B25" s="27" t="s">
        <v>155</v>
      </c>
      <c r="C25" s="27" t="s">
        <v>494</v>
      </c>
      <c r="D25" s="27" t="s">
        <v>495</v>
      </c>
      <c r="E25" s="27" t="s">
        <v>496</v>
      </c>
      <c r="F25" s="27" t="s">
        <v>497</v>
      </c>
      <c r="G25" s="27" t="s">
        <v>498</v>
      </c>
      <c r="H25" s="27" t="s">
        <v>368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14</v>
      </c>
      <c r="D26" s="21">
        <v>452470</v>
      </c>
      <c r="E26" s="21"/>
      <c r="F26" s="21"/>
      <c r="G26" s="42" t="s">
        <v>525</v>
      </c>
      <c r="H26" s="21" t="s">
        <v>503</v>
      </c>
    </row>
    <row r="27" spans="1:18" s="1" customFormat="1" ht="14.1" customHeight="1">
      <c r="A27" s="28">
        <v>2</v>
      </c>
      <c r="B27" s="29">
        <v>10</v>
      </c>
      <c r="C27" s="30" t="s">
        <v>14</v>
      </c>
      <c r="D27" s="21">
        <v>102760</v>
      </c>
      <c r="E27" s="21"/>
      <c r="F27" s="21"/>
      <c r="G27" s="42" t="s">
        <v>526</v>
      </c>
      <c r="H27" s="21" t="s">
        <v>503</v>
      </c>
    </row>
    <row r="28" spans="1:18" s="1" customFormat="1" ht="14.1" customHeight="1">
      <c r="A28" s="28">
        <v>3</v>
      </c>
      <c r="B28" s="29">
        <v>10</v>
      </c>
      <c r="C28" s="30" t="s">
        <v>14</v>
      </c>
      <c r="D28" s="21">
        <v>2430</v>
      </c>
      <c r="E28" s="21"/>
      <c r="F28" s="21"/>
      <c r="G28" s="42" t="s">
        <v>502</v>
      </c>
      <c r="H28" s="21" t="s">
        <v>503</v>
      </c>
    </row>
    <row r="29" spans="1:18" s="1" customFormat="1" ht="14.1" customHeight="1">
      <c r="A29" s="28">
        <v>6</v>
      </c>
      <c r="B29" s="29">
        <v>10</v>
      </c>
      <c r="C29" s="30" t="s">
        <v>14</v>
      </c>
      <c r="D29" s="89">
        <v>27300</v>
      </c>
      <c r="E29" s="21"/>
      <c r="F29" s="21"/>
      <c r="G29" s="89" t="s">
        <v>527</v>
      </c>
      <c r="H29" s="21" t="s">
        <v>528</v>
      </c>
    </row>
    <row r="30" spans="1:18" s="1" customFormat="1" ht="14.1" customHeight="1">
      <c r="A30" s="28">
        <v>4</v>
      </c>
      <c r="B30" s="29">
        <v>15</v>
      </c>
      <c r="C30" s="30" t="s">
        <v>14</v>
      </c>
      <c r="D30" s="25">
        <v>76787</v>
      </c>
      <c r="E30" s="21"/>
      <c r="F30" s="21"/>
      <c r="G30" s="32" t="s">
        <v>507</v>
      </c>
      <c r="H30" s="21" t="s">
        <v>503</v>
      </c>
    </row>
    <row r="31" spans="1:18" s="1" customFormat="1" ht="14.1" customHeight="1">
      <c r="A31" s="28">
        <v>5</v>
      </c>
      <c r="B31" s="29">
        <v>15</v>
      </c>
      <c r="C31" s="30" t="s">
        <v>14</v>
      </c>
      <c r="D31" s="89">
        <v>23900</v>
      </c>
      <c r="E31" s="21"/>
      <c r="F31" s="21"/>
      <c r="G31" s="203" t="s">
        <v>508</v>
      </c>
      <c r="H31" s="21" t="s">
        <v>503</v>
      </c>
    </row>
    <row r="32" spans="1:18" s="1" customFormat="1" ht="14.1" customHeight="1">
      <c r="A32" s="28">
        <v>7</v>
      </c>
      <c r="B32" s="29">
        <v>20</v>
      </c>
      <c r="C32" s="30" t="s">
        <v>14</v>
      </c>
      <c r="D32" s="21">
        <v>500000</v>
      </c>
      <c r="E32" s="21"/>
      <c r="F32" s="21"/>
      <c r="G32" s="21" t="s">
        <v>529</v>
      </c>
      <c r="H32" s="21" t="s">
        <v>530</v>
      </c>
    </row>
    <row r="33" spans="1:15" s="1" customFormat="1" ht="14.1" customHeight="1">
      <c r="A33" s="28">
        <v>8</v>
      </c>
      <c r="B33" s="29">
        <v>20</v>
      </c>
      <c r="C33" s="30" t="s">
        <v>14</v>
      </c>
      <c r="D33" s="21">
        <v>50000</v>
      </c>
      <c r="E33" s="21"/>
      <c r="F33" s="21"/>
      <c r="G33" s="21" t="s">
        <v>509</v>
      </c>
      <c r="H33" s="21" t="s">
        <v>510</v>
      </c>
    </row>
    <row r="34" spans="1:15" s="1" customFormat="1" ht="14.1" customHeight="1">
      <c r="A34" s="28">
        <v>9</v>
      </c>
      <c r="B34" s="29">
        <v>21</v>
      </c>
      <c r="C34" s="30" t="s">
        <v>14</v>
      </c>
      <c r="D34" s="89">
        <v>36930</v>
      </c>
      <c r="E34" s="21"/>
      <c r="F34" s="21"/>
      <c r="G34" s="203" t="s">
        <v>531</v>
      </c>
      <c r="H34" s="21" t="s">
        <v>503</v>
      </c>
    </row>
    <row r="35" spans="1:15" s="1" customFormat="1" ht="14.1" customHeight="1">
      <c r="A35" s="28">
        <v>10</v>
      </c>
      <c r="B35" s="29">
        <v>25</v>
      </c>
      <c r="C35" s="30" t="s">
        <v>14</v>
      </c>
      <c r="D35" s="21">
        <v>200000</v>
      </c>
      <c r="E35" s="21"/>
      <c r="F35" s="21" t="s">
        <v>60</v>
      </c>
      <c r="G35" s="21" t="s">
        <v>511</v>
      </c>
      <c r="H35" s="21" t="s">
        <v>532</v>
      </c>
    </row>
    <row r="36" spans="1:15" s="1" customFormat="1" ht="14.1" customHeight="1">
      <c r="A36" s="28">
        <v>11</v>
      </c>
      <c r="B36" s="29">
        <v>25</v>
      </c>
      <c r="C36" s="30" t="s">
        <v>14</v>
      </c>
      <c r="D36" s="204">
        <v>33610</v>
      </c>
      <c r="E36" s="21"/>
      <c r="F36" s="21"/>
      <c r="G36" s="202" t="s">
        <v>513</v>
      </c>
      <c r="H36" s="21" t="s">
        <v>514</v>
      </c>
    </row>
    <row r="37" spans="1:15" s="1" customFormat="1" ht="14.1" customHeight="1">
      <c r="A37" s="28">
        <v>12</v>
      </c>
      <c r="B37" s="29">
        <v>25</v>
      </c>
      <c r="C37" s="30" t="s">
        <v>14</v>
      </c>
      <c r="D37" s="21">
        <v>40000</v>
      </c>
      <c r="E37" s="21"/>
      <c r="F37" s="21"/>
      <c r="G37" s="21" t="s">
        <v>515</v>
      </c>
      <c r="H37" s="21" t="s">
        <v>503</v>
      </c>
    </row>
    <row r="38" spans="1:15" s="1" customFormat="1" ht="14.1" customHeight="1">
      <c r="A38" s="28">
        <v>13</v>
      </c>
      <c r="B38" s="29">
        <v>28</v>
      </c>
      <c r="C38" s="30" t="s">
        <v>14</v>
      </c>
      <c r="D38" s="21">
        <v>100000</v>
      </c>
      <c r="E38" s="21"/>
      <c r="F38" s="21"/>
      <c r="G38" s="21" t="s">
        <v>533</v>
      </c>
      <c r="H38" s="77" t="s">
        <v>534</v>
      </c>
    </row>
    <row r="39" spans="1:15" s="1" customFormat="1" ht="14.1" customHeight="1">
      <c r="A39" s="28">
        <v>14</v>
      </c>
      <c r="B39" s="29">
        <v>28</v>
      </c>
      <c r="C39" s="30" t="s">
        <v>14</v>
      </c>
      <c r="D39" s="21">
        <v>100000</v>
      </c>
      <c r="E39" s="21"/>
      <c r="F39" s="21"/>
      <c r="G39" s="21" t="s">
        <v>535</v>
      </c>
      <c r="H39" s="77" t="s">
        <v>536</v>
      </c>
    </row>
    <row r="40" spans="1:15" s="1" customFormat="1" ht="14.1" customHeight="1">
      <c r="A40" s="28">
        <v>15</v>
      </c>
      <c r="B40" s="29">
        <v>28</v>
      </c>
      <c r="C40" s="30" t="s">
        <v>14</v>
      </c>
      <c r="D40" s="21">
        <v>20000</v>
      </c>
      <c r="E40" s="21"/>
      <c r="F40" s="21"/>
      <c r="G40" s="21" t="s">
        <v>519</v>
      </c>
      <c r="H40" s="77" t="s">
        <v>60</v>
      </c>
    </row>
    <row r="41" spans="1:15" s="1" customFormat="1" ht="12.75" customHeight="1">
      <c r="A41" s="385" t="s">
        <v>520</v>
      </c>
      <c r="B41" s="349"/>
      <c r="C41" s="350"/>
      <c r="D41" s="41">
        <f>SUM(D26:F40)</f>
        <v>1766187</v>
      </c>
      <c r="E41" s="41"/>
      <c r="F41" s="41"/>
      <c r="G41" s="41">
        <f>D41-E41</f>
        <v>1766187</v>
      </c>
      <c r="H41" s="41" t="s">
        <v>60</v>
      </c>
    </row>
    <row r="42" spans="1:15" s="1" customFormat="1" ht="11.25" customHeight="1">
      <c r="A42" s="21"/>
      <c r="B42" s="40">
        <v>10</v>
      </c>
      <c r="C42" s="21" t="s">
        <v>521</v>
      </c>
      <c r="D42" s="21">
        <v>6000000</v>
      </c>
      <c r="E42" s="21" t="s">
        <v>60</v>
      </c>
      <c r="F42" s="21">
        <v>0</v>
      </c>
      <c r="G42" s="36"/>
      <c r="H42" s="37" t="s">
        <v>60</v>
      </c>
    </row>
    <row r="43" spans="1:15" s="1" customFormat="1" ht="11.25" customHeight="1">
      <c r="A43" s="21"/>
      <c r="B43" s="40" t="s">
        <v>60</v>
      </c>
      <c r="C43" s="21" t="s">
        <v>60</v>
      </c>
      <c r="D43" s="21">
        <v>0</v>
      </c>
      <c r="E43" s="21">
        <v>0</v>
      </c>
      <c r="F43" s="21">
        <v>0</v>
      </c>
      <c r="G43" s="36"/>
      <c r="H43" s="37" t="s">
        <v>60</v>
      </c>
    </row>
    <row r="44" spans="1:15" s="1" customFormat="1" ht="13.5" customHeight="1">
      <c r="A44" s="384" t="s">
        <v>522</v>
      </c>
      <c r="B44" s="349"/>
      <c r="C44" s="350"/>
      <c r="D44" s="38">
        <f>D42-D41</f>
        <v>4233813</v>
      </c>
      <c r="E44" s="38" t="s">
        <v>60</v>
      </c>
      <c r="F44" s="38" t="s">
        <v>60</v>
      </c>
      <c r="G44" s="20"/>
      <c r="H44" s="20"/>
    </row>
    <row r="45" spans="1:15">
      <c r="G45" t="s">
        <v>60</v>
      </c>
      <c r="I45" s="1"/>
      <c r="L45" s="1"/>
      <c r="M45" s="1"/>
      <c r="N45" s="1"/>
      <c r="O45" s="1"/>
    </row>
    <row r="46" spans="1:15" ht="12" customHeight="1">
      <c r="G46" s="26" t="s">
        <v>60</v>
      </c>
      <c r="H46" s="26" t="s">
        <v>523</v>
      </c>
    </row>
    <row r="47" spans="1:15">
      <c r="A47" s="382" t="s">
        <v>524</v>
      </c>
      <c r="B47" s="349"/>
      <c r="C47" s="349"/>
      <c r="D47" s="349"/>
      <c r="E47" s="349"/>
      <c r="F47" s="349"/>
      <c r="G47" s="349"/>
      <c r="H47" s="350"/>
    </row>
    <row r="48" spans="1:15">
      <c r="A48" s="27" t="s">
        <v>493</v>
      </c>
      <c r="B48" s="27" t="s">
        <v>155</v>
      </c>
      <c r="C48" s="27" t="s">
        <v>494</v>
      </c>
      <c r="D48" s="27" t="s">
        <v>495</v>
      </c>
      <c r="E48" s="27" t="s">
        <v>496</v>
      </c>
      <c r="F48" s="27" t="s">
        <v>497</v>
      </c>
      <c r="G48" s="27" t="s">
        <v>498</v>
      </c>
      <c r="H48" s="27" t="s">
        <v>368</v>
      </c>
      <c r="I48" s="1"/>
      <c r="J48" s="1"/>
      <c r="K48" s="1"/>
      <c r="L48" s="1"/>
    </row>
    <row r="49" spans="1:15" s="1" customFormat="1" ht="11.25">
      <c r="A49" s="28">
        <v>1</v>
      </c>
      <c r="B49" s="29">
        <v>15</v>
      </c>
      <c r="C49" s="30" t="s">
        <v>14</v>
      </c>
      <c r="D49" s="76">
        <v>46722</v>
      </c>
      <c r="E49" s="21"/>
      <c r="F49" s="76">
        <v>46722</v>
      </c>
      <c r="G49" s="42" t="s">
        <v>537</v>
      </c>
      <c r="H49" s="21" t="s">
        <v>503</v>
      </c>
    </row>
    <row r="50" spans="1:15" s="1" customFormat="1" ht="11.25" customHeight="1">
      <c r="A50" s="28">
        <v>2</v>
      </c>
      <c r="B50" s="29">
        <v>21</v>
      </c>
      <c r="C50" s="30" t="s">
        <v>14</v>
      </c>
      <c r="D50" s="21">
        <v>72900</v>
      </c>
      <c r="E50" s="21"/>
      <c r="F50" s="21"/>
      <c r="G50" s="21" t="s">
        <v>538</v>
      </c>
      <c r="H50" s="21" t="s">
        <v>539</v>
      </c>
    </row>
    <row r="51" spans="1:15" s="1" customFormat="1" ht="11.25" customHeight="1">
      <c r="A51" s="28">
        <v>3</v>
      </c>
      <c r="B51" s="29">
        <v>21</v>
      </c>
      <c r="C51" s="30" t="s">
        <v>14</v>
      </c>
      <c r="D51" s="21">
        <v>36910</v>
      </c>
      <c r="E51" s="21"/>
      <c r="F51" s="21"/>
      <c r="G51" s="92" t="s">
        <v>540</v>
      </c>
      <c r="H51" s="21" t="s">
        <v>503</v>
      </c>
    </row>
    <row r="52" spans="1:15" s="1" customFormat="1" ht="10.5" customHeight="1">
      <c r="A52" s="28">
        <v>4</v>
      </c>
      <c r="B52" s="29">
        <v>25</v>
      </c>
      <c r="C52" s="30" t="s">
        <v>14</v>
      </c>
      <c r="D52" s="21">
        <v>200000</v>
      </c>
      <c r="E52" s="21"/>
      <c r="F52" s="21"/>
      <c r="G52" s="21" t="s">
        <v>511</v>
      </c>
      <c r="H52" s="21" t="s">
        <v>532</v>
      </c>
    </row>
    <row r="53" spans="1:15" s="1" customFormat="1" ht="11.25" customHeight="1">
      <c r="A53" s="28">
        <v>5</v>
      </c>
      <c r="B53" s="29">
        <v>25</v>
      </c>
      <c r="C53" s="30" t="s">
        <v>14</v>
      </c>
      <c r="D53" s="76">
        <v>80409</v>
      </c>
      <c r="E53" s="21"/>
      <c r="F53" s="76">
        <v>80409</v>
      </c>
      <c r="G53" s="42" t="s">
        <v>488</v>
      </c>
      <c r="H53" s="21" t="s">
        <v>514</v>
      </c>
    </row>
    <row r="54" spans="1:15" s="1" customFormat="1" ht="11.25">
      <c r="A54" s="28">
        <v>6</v>
      </c>
      <c r="B54" s="29">
        <v>25</v>
      </c>
      <c r="C54" s="30" t="s">
        <v>14</v>
      </c>
      <c r="D54" s="70">
        <v>300000</v>
      </c>
      <c r="E54" s="21"/>
      <c r="F54" s="70">
        <v>0</v>
      </c>
      <c r="G54" s="137" t="s">
        <v>464</v>
      </c>
      <c r="H54" s="37" t="s">
        <v>541</v>
      </c>
    </row>
    <row r="55" spans="1:15" s="1" customFormat="1" ht="11.25">
      <c r="A55" s="28">
        <v>7</v>
      </c>
      <c r="B55" s="29">
        <v>25</v>
      </c>
      <c r="C55" s="30" t="s">
        <v>14</v>
      </c>
      <c r="D55" s="76">
        <v>33540</v>
      </c>
      <c r="E55" s="21"/>
      <c r="F55" s="76">
        <v>33540</v>
      </c>
      <c r="G55" s="42" t="s">
        <v>513</v>
      </c>
      <c r="H55" s="21" t="s">
        <v>514</v>
      </c>
    </row>
    <row r="56" spans="1:15" s="1" customFormat="1" ht="11.25">
      <c r="A56" s="28">
        <v>8</v>
      </c>
      <c r="B56" s="29">
        <v>31</v>
      </c>
      <c r="C56" s="30" t="s">
        <v>542</v>
      </c>
      <c r="D56" s="21">
        <v>150000</v>
      </c>
      <c r="E56" s="21"/>
      <c r="F56" s="21"/>
      <c r="G56" s="90" t="s">
        <v>543</v>
      </c>
      <c r="H56" s="23" t="s">
        <v>544</v>
      </c>
    </row>
    <row r="57" spans="1:15" s="1" customFormat="1" ht="11.25">
      <c r="A57" s="28">
        <v>9</v>
      </c>
      <c r="B57" s="29">
        <v>31</v>
      </c>
      <c r="C57" s="30" t="s">
        <v>499</v>
      </c>
      <c r="D57" s="21">
        <v>100000</v>
      </c>
      <c r="E57" s="21"/>
      <c r="F57" s="21"/>
      <c r="G57" s="89" t="s">
        <v>502</v>
      </c>
      <c r="H57" s="93" t="s">
        <v>545</v>
      </c>
    </row>
    <row r="58" spans="1:15" s="1" customFormat="1" ht="11.25" customHeight="1">
      <c r="A58" s="28">
        <v>10</v>
      </c>
      <c r="B58" s="29">
        <v>28</v>
      </c>
      <c r="C58" s="30" t="s">
        <v>14</v>
      </c>
      <c r="D58" s="21">
        <v>100000</v>
      </c>
      <c r="E58" s="21"/>
      <c r="F58" s="21"/>
      <c r="G58" s="25" t="s">
        <v>533</v>
      </c>
      <c r="H58" s="77" t="s">
        <v>534</v>
      </c>
    </row>
    <row r="59" spans="1:15" s="1" customFormat="1" ht="11.25" customHeight="1">
      <c r="A59" s="28">
        <v>11</v>
      </c>
      <c r="B59" s="29">
        <v>28</v>
      </c>
      <c r="C59" s="30" t="s">
        <v>14</v>
      </c>
      <c r="D59" s="21">
        <v>100000</v>
      </c>
      <c r="E59" s="21"/>
      <c r="F59" s="21"/>
      <c r="G59" s="21" t="s">
        <v>535</v>
      </c>
      <c r="H59" s="77" t="s">
        <v>536</v>
      </c>
    </row>
    <row r="60" spans="1:15" s="1" customFormat="1" ht="13.5" customHeight="1">
      <c r="A60" s="385" t="s">
        <v>520</v>
      </c>
      <c r="B60" s="349"/>
      <c r="C60" s="350"/>
      <c r="D60" s="41">
        <f>SUM(D49:D59)</f>
        <v>1220481</v>
      </c>
      <c r="E60" s="41">
        <f>SUM(E49:E59)</f>
        <v>0</v>
      </c>
      <c r="F60" s="41">
        <f>SUM(F49:F59)</f>
        <v>160671</v>
      </c>
      <c r="G60" s="41">
        <f>D60-E60</f>
        <v>1220481</v>
      </c>
      <c r="H60" s="41" t="e">
        <f>D60-#REF!-F54-#REF!</f>
        <v>#REF!</v>
      </c>
    </row>
    <row r="61" spans="1:15" s="1" customFormat="1" ht="11.25" customHeight="1">
      <c r="A61" s="21"/>
      <c r="B61" s="40">
        <v>10</v>
      </c>
      <c r="C61" s="21" t="s">
        <v>521</v>
      </c>
      <c r="D61" s="21">
        <v>3700000</v>
      </c>
      <c r="E61" s="21" t="s">
        <v>60</v>
      </c>
      <c r="F61" s="21">
        <v>0</v>
      </c>
      <c r="G61" s="36"/>
      <c r="H61" s="37" t="s">
        <v>60</v>
      </c>
    </row>
    <row r="62" spans="1:15" s="1" customFormat="1" ht="11.25" customHeight="1">
      <c r="A62" s="21"/>
      <c r="B62" s="40" t="s">
        <v>60</v>
      </c>
      <c r="C62" s="21" t="s">
        <v>60</v>
      </c>
      <c r="D62" s="21">
        <v>0</v>
      </c>
      <c r="E62" s="21">
        <v>0</v>
      </c>
      <c r="F62" s="21">
        <v>0</v>
      </c>
      <c r="G62" s="36"/>
      <c r="H62" s="41" t="e">
        <f>H60-E60</f>
        <v>#REF!</v>
      </c>
    </row>
    <row r="63" spans="1:15" s="1" customFormat="1" ht="13.5" customHeight="1">
      <c r="A63" s="384" t="s">
        <v>522</v>
      </c>
      <c r="B63" s="349"/>
      <c r="C63" s="350"/>
      <c r="D63" s="38">
        <f>D61-D60</f>
        <v>2479519</v>
      </c>
      <c r="E63" s="38" t="s">
        <v>60</v>
      </c>
      <c r="F63" s="38" t="s">
        <v>60</v>
      </c>
      <c r="G63" s="20"/>
      <c r="H63" s="20"/>
    </row>
    <row r="64" spans="1:15">
      <c r="G64" t="s">
        <v>60</v>
      </c>
      <c r="L64" s="1"/>
      <c r="M64" s="1"/>
      <c r="N64" s="1"/>
      <c r="O64" s="1"/>
    </row>
    <row r="65" spans="1:12">
      <c r="G65" s="26" t="s">
        <v>60</v>
      </c>
      <c r="H65" s="26" t="s">
        <v>546</v>
      </c>
    </row>
    <row r="66" spans="1:12">
      <c r="A66" s="382" t="s">
        <v>547</v>
      </c>
      <c r="B66" s="349"/>
      <c r="C66" s="349"/>
      <c r="D66" s="349"/>
      <c r="E66" s="349"/>
      <c r="F66" s="349"/>
      <c r="G66" s="349"/>
      <c r="H66" s="350"/>
    </row>
    <row r="67" spans="1:12">
      <c r="A67" s="27" t="s">
        <v>493</v>
      </c>
      <c r="B67" s="27" t="s">
        <v>155</v>
      </c>
      <c r="C67" s="27" t="s">
        <v>494</v>
      </c>
      <c r="D67" s="27" t="s">
        <v>495</v>
      </c>
      <c r="E67" s="27" t="s">
        <v>496</v>
      </c>
      <c r="F67" s="27" t="s">
        <v>497</v>
      </c>
      <c r="G67" s="27" t="s">
        <v>498</v>
      </c>
      <c r="H67" s="27" t="s">
        <v>368</v>
      </c>
      <c r="I67" s="1"/>
      <c r="J67" s="1"/>
      <c r="K67" s="1"/>
      <c r="L67" s="1"/>
    </row>
    <row r="68" spans="1:12" s="1" customFormat="1" ht="11.25" customHeight="1">
      <c r="A68" s="28">
        <v>1</v>
      </c>
      <c r="B68" s="29">
        <v>1</v>
      </c>
      <c r="C68" s="30" t="s">
        <v>14</v>
      </c>
      <c r="D68" s="21">
        <v>100000</v>
      </c>
      <c r="E68" s="21"/>
      <c r="F68" s="21"/>
      <c r="G68" s="25" t="s">
        <v>533</v>
      </c>
      <c r="H68" s="77" t="s">
        <v>534</v>
      </c>
    </row>
    <row r="69" spans="1:12" s="1" customFormat="1" ht="11.25" customHeight="1">
      <c r="A69" s="28">
        <v>2</v>
      </c>
      <c r="B69" s="29">
        <v>1</v>
      </c>
      <c r="C69" s="30" t="s">
        <v>14</v>
      </c>
      <c r="D69" s="21">
        <v>100000</v>
      </c>
      <c r="E69" s="21"/>
      <c r="F69" s="21"/>
      <c r="G69" s="21" t="s">
        <v>535</v>
      </c>
      <c r="H69" s="77" t="s">
        <v>548</v>
      </c>
    </row>
    <row r="70" spans="1:12" s="1" customFormat="1" ht="11.25">
      <c r="A70" s="28">
        <v>3</v>
      </c>
      <c r="B70" s="29">
        <v>15</v>
      </c>
      <c r="C70" s="30" t="s">
        <v>14</v>
      </c>
      <c r="D70" s="76">
        <v>46722</v>
      </c>
      <c r="E70" s="21"/>
      <c r="F70" s="76">
        <v>46722</v>
      </c>
      <c r="G70" s="121" t="s">
        <v>549</v>
      </c>
      <c r="H70" s="21" t="s">
        <v>503</v>
      </c>
    </row>
    <row r="71" spans="1:12" s="1" customFormat="1" ht="11.25" customHeight="1">
      <c r="A71" s="28">
        <v>4</v>
      </c>
      <c r="B71" s="29">
        <v>21</v>
      </c>
      <c r="C71" s="30" t="s">
        <v>14</v>
      </c>
      <c r="D71" s="21">
        <v>72900</v>
      </c>
      <c r="E71" s="21"/>
      <c r="F71" s="21"/>
      <c r="G71" s="21" t="s">
        <v>538</v>
      </c>
      <c r="H71" s="21" t="s">
        <v>550</v>
      </c>
    </row>
    <row r="72" spans="1:12" s="1" customFormat="1" ht="11.25" customHeight="1">
      <c r="A72" s="28">
        <v>5</v>
      </c>
      <c r="B72" s="29">
        <v>20</v>
      </c>
      <c r="C72" s="30" t="s">
        <v>14</v>
      </c>
      <c r="D72" s="21">
        <v>410000</v>
      </c>
      <c r="E72" s="71">
        <v>410000</v>
      </c>
      <c r="F72" s="21"/>
      <c r="G72" s="18" t="s">
        <v>551</v>
      </c>
      <c r="H72" s="23" t="s">
        <v>552</v>
      </c>
    </row>
    <row r="73" spans="1:12" s="1" customFormat="1" ht="11.25" customHeight="1">
      <c r="A73" s="28">
        <v>6</v>
      </c>
      <c r="B73" s="29">
        <v>20</v>
      </c>
      <c r="C73" s="30" t="s">
        <v>14</v>
      </c>
      <c r="D73" s="21">
        <v>500000</v>
      </c>
      <c r="E73" s="71">
        <v>500000</v>
      </c>
      <c r="F73" s="21"/>
      <c r="G73" s="18" t="s">
        <v>553</v>
      </c>
      <c r="H73" s="23" t="s">
        <v>554</v>
      </c>
    </row>
    <row r="74" spans="1:12" s="1" customFormat="1" ht="11.25" customHeight="1">
      <c r="A74" s="28">
        <v>7</v>
      </c>
      <c r="B74" s="29">
        <v>21</v>
      </c>
      <c r="C74" s="30" t="s">
        <v>14</v>
      </c>
      <c r="D74" s="21">
        <v>33792</v>
      </c>
      <c r="E74" s="21"/>
      <c r="F74" s="21"/>
      <c r="G74" s="92" t="s">
        <v>540</v>
      </c>
      <c r="H74" s="21" t="s">
        <v>503</v>
      </c>
    </row>
    <row r="75" spans="1:12" s="1" customFormat="1" ht="11.25" customHeight="1">
      <c r="A75" s="28">
        <v>8</v>
      </c>
      <c r="B75" s="29">
        <v>21</v>
      </c>
      <c r="C75" s="30" t="s">
        <v>14</v>
      </c>
      <c r="D75" s="21">
        <v>70000</v>
      </c>
      <c r="E75" s="21"/>
      <c r="F75" s="21"/>
      <c r="G75" s="18" t="s">
        <v>555</v>
      </c>
      <c r="H75" s="21" t="s">
        <v>503</v>
      </c>
    </row>
    <row r="76" spans="1:12" s="1" customFormat="1" ht="11.25" customHeight="1">
      <c r="A76" s="28">
        <v>9</v>
      </c>
      <c r="B76" s="29">
        <v>25</v>
      </c>
      <c r="C76" s="30" t="s">
        <v>14</v>
      </c>
      <c r="D76" s="21">
        <v>200000</v>
      </c>
      <c r="E76" s="71">
        <v>200000</v>
      </c>
      <c r="F76" s="21"/>
      <c r="G76" s="18" t="s">
        <v>556</v>
      </c>
      <c r="H76" s="23" t="s">
        <v>557</v>
      </c>
    </row>
    <row r="77" spans="1:12" s="1" customFormat="1" ht="12" customHeight="1">
      <c r="A77" s="28">
        <v>10</v>
      </c>
      <c r="B77" s="29">
        <v>25</v>
      </c>
      <c r="C77" s="30" t="s">
        <v>14</v>
      </c>
      <c r="D77" s="21">
        <v>39000</v>
      </c>
      <c r="E77" s="21"/>
      <c r="F77" s="21"/>
      <c r="G77" s="165" t="s">
        <v>558</v>
      </c>
      <c r="H77" s="23" t="s">
        <v>559</v>
      </c>
    </row>
    <row r="78" spans="1:12" s="1" customFormat="1" ht="10.5" customHeight="1">
      <c r="A78" s="28">
        <v>11</v>
      </c>
      <c r="B78" s="29">
        <v>25</v>
      </c>
      <c r="C78" s="30" t="s">
        <v>14</v>
      </c>
      <c r="D78" s="21">
        <v>200000</v>
      </c>
      <c r="E78" s="21"/>
      <c r="F78" s="21"/>
      <c r="G78" s="21" t="s">
        <v>511</v>
      </c>
      <c r="H78" s="21" t="s">
        <v>560</v>
      </c>
    </row>
    <row r="79" spans="1:12" s="1" customFormat="1" ht="11.25" customHeight="1">
      <c r="A79" s="28">
        <v>12</v>
      </c>
      <c r="B79" s="29">
        <v>25</v>
      </c>
      <c r="C79" s="30" t="s">
        <v>14</v>
      </c>
      <c r="D79" s="76">
        <v>80409</v>
      </c>
      <c r="E79" s="21"/>
      <c r="F79" s="76">
        <v>80409</v>
      </c>
      <c r="G79" s="42" t="s">
        <v>488</v>
      </c>
      <c r="H79" s="21" t="s">
        <v>514</v>
      </c>
    </row>
    <row r="80" spans="1:12" s="1" customFormat="1" ht="11.25">
      <c r="A80" s="28">
        <v>13</v>
      </c>
      <c r="B80" s="29">
        <v>25</v>
      </c>
      <c r="C80" s="30" t="s">
        <v>14</v>
      </c>
      <c r="D80" s="70">
        <v>340440</v>
      </c>
      <c r="E80" s="21"/>
      <c r="F80" s="70">
        <v>340440</v>
      </c>
      <c r="G80" s="124" t="s">
        <v>561</v>
      </c>
      <c r="H80" s="21" t="s">
        <v>503</v>
      </c>
    </row>
    <row r="81" spans="1:15" s="1" customFormat="1" ht="11.25">
      <c r="A81" s="28">
        <v>14</v>
      </c>
      <c r="B81" s="29">
        <v>25</v>
      </c>
      <c r="C81" s="30" t="s">
        <v>14</v>
      </c>
      <c r="D81" s="70">
        <v>300000</v>
      </c>
      <c r="E81" s="21"/>
      <c r="F81" s="70">
        <v>300000</v>
      </c>
      <c r="G81" s="124" t="s">
        <v>562</v>
      </c>
      <c r="H81" s="37" t="s">
        <v>563</v>
      </c>
    </row>
    <row r="82" spans="1:15" s="1" customFormat="1" ht="11.25">
      <c r="A82" s="28">
        <v>15</v>
      </c>
      <c r="B82" s="29">
        <v>25</v>
      </c>
      <c r="C82" s="30" t="s">
        <v>14</v>
      </c>
      <c r="D82" s="70">
        <v>86500</v>
      </c>
      <c r="E82" s="21"/>
      <c r="F82" s="70">
        <v>86500</v>
      </c>
      <c r="G82" s="124" t="s">
        <v>564</v>
      </c>
      <c r="H82" s="21" t="s">
        <v>503</v>
      </c>
    </row>
    <row r="83" spans="1:15" s="1" customFormat="1" ht="11.25">
      <c r="A83" s="28">
        <v>16</v>
      </c>
      <c r="B83" s="29">
        <v>25</v>
      </c>
      <c r="C83" s="30" t="s">
        <v>14</v>
      </c>
      <c r="D83" s="76">
        <v>33540</v>
      </c>
      <c r="E83" s="21"/>
      <c r="F83" s="76">
        <v>33540</v>
      </c>
      <c r="G83" s="132" t="s">
        <v>487</v>
      </c>
      <c r="H83" s="21" t="s">
        <v>514</v>
      </c>
    </row>
    <row r="84" spans="1:15" s="1" customFormat="1" ht="11.25">
      <c r="A84" s="28">
        <v>17</v>
      </c>
      <c r="B84" s="29">
        <v>25</v>
      </c>
      <c r="C84" s="30" t="s">
        <v>14</v>
      </c>
      <c r="D84" s="21">
        <v>42000</v>
      </c>
      <c r="E84" s="21"/>
      <c r="F84" s="21"/>
      <c r="G84" s="90" t="s">
        <v>565</v>
      </c>
      <c r="H84" s="21" t="s">
        <v>503</v>
      </c>
    </row>
    <row r="85" spans="1:15" s="1" customFormat="1" ht="11.25">
      <c r="A85" s="28">
        <v>18</v>
      </c>
      <c r="B85" s="29">
        <v>31</v>
      </c>
      <c r="C85" s="30" t="s">
        <v>542</v>
      </c>
      <c r="D85" s="21">
        <v>150000</v>
      </c>
      <c r="E85" s="21"/>
      <c r="F85" s="21"/>
      <c r="G85" s="90" t="s">
        <v>543</v>
      </c>
      <c r="H85" s="23" t="s">
        <v>544</v>
      </c>
    </row>
    <row r="86" spans="1:15" s="1" customFormat="1" ht="11.25">
      <c r="A86" s="28">
        <v>19</v>
      </c>
      <c r="B86" s="29">
        <v>31</v>
      </c>
      <c r="C86" s="30" t="s">
        <v>499</v>
      </c>
      <c r="D86" s="21">
        <v>100000</v>
      </c>
      <c r="E86" s="21"/>
      <c r="F86" s="21"/>
      <c r="G86" s="89" t="s">
        <v>566</v>
      </c>
      <c r="H86" s="93" t="s">
        <v>545</v>
      </c>
    </row>
    <row r="87" spans="1:15" s="1" customFormat="1" ht="11.25" customHeight="1">
      <c r="A87" s="28">
        <v>20</v>
      </c>
      <c r="B87" s="29">
        <v>28</v>
      </c>
      <c r="C87" s="30" t="s">
        <v>14</v>
      </c>
      <c r="D87" s="21">
        <v>1060000</v>
      </c>
      <c r="E87" s="21"/>
      <c r="F87" s="21"/>
      <c r="G87" s="21" t="s">
        <v>567</v>
      </c>
      <c r="H87" s="94" t="s">
        <v>568</v>
      </c>
    </row>
    <row r="88" spans="1:15" s="1" customFormat="1" ht="11.25" customHeight="1">
      <c r="A88" s="28">
        <v>21</v>
      </c>
      <c r="B88" s="29">
        <v>28</v>
      </c>
      <c r="C88" s="30" t="s">
        <v>14</v>
      </c>
      <c r="D88" s="21">
        <v>100000</v>
      </c>
      <c r="E88" s="21"/>
      <c r="F88" s="21"/>
      <c r="G88" s="25" t="s">
        <v>533</v>
      </c>
      <c r="H88" s="77" t="s">
        <v>534</v>
      </c>
    </row>
    <row r="89" spans="1:15" s="1" customFormat="1" ht="11.25" customHeight="1">
      <c r="A89" s="28">
        <v>22</v>
      </c>
      <c r="B89" s="29">
        <v>28</v>
      </c>
      <c r="C89" s="30" t="s">
        <v>14</v>
      </c>
      <c r="D89" s="21">
        <v>100000</v>
      </c>
      <c r="E89" s="21"/>
      <c r="F89" s="21"/>
      <c r="G89" s="21" t="s">
        <v>535</v>
      </c>
      <c r="H89" s="77" t="s">
        <v>536</v>
      </c>
    </row>
    <row r="90" spans="1:15" s="1" customFormat="1" ht="11.25" customHeight="1">
      <c r="A90" s="28">
        <v>23</v>
      </c>
      <c r="B90" s="29">
        <v>28</v>
      </c>
      <c r="C90" s="30" t="s">
        <v>14</v>
      </c>
      <c r="D90" s="21">
        <v>100000</v>
      </c>
      <c r="E90" s="21"/>
      <c r="F90" s="21"/>
      <c r="G90" s="21" t="s">
        <v>569</v>
      </c>
      <c r="H90" s="77" t="s">
        <v>570</v>
      </c>
    </row>
    <row r="91" spans="1:15" s="1" customFormat="1" ht="12" customHeight="1">
      <c r="A91" s="28">
        <v>24</v>
      </c>
      <c r="B91" s="29" t="s">
        <v>60</v>
      </c>
      <c r="C91" s="30" t="s">
        <v>60</v>
      </c>
      <c r="D91" s="21">
        <v>130000</v>
      </c>
      <c r="E91" s="21"/>
      <c r="F91" s="21"/>
      <c r="G91" s="31" t="s">
        <v>571</v>
      </c>
      <c r="H91" s="21" t="s">
        <v>60</v>
      </c>
    </row>
    <row r="92" spans="1:15" s="1" customFormat="1" ht="13.5" customHeight="1">
      <c r="A92" s="385" t="s">
        <v>520</v>
      </c>
      <c r="B92" s="349"/>
      <c r="C92" s="350"/>
      <c r="D92" s="41">
        <f>SUM(D70:D91)</f>
        <v>4195303</v>
      </c>
      <c r="E92" s="41">
        <f>SUM(E70:E91)</f>
        <v>1110000</v>
      </c>
      <c r="F92" s="41">
        <f>SUM(F70:F91)</f>
        <v>887611</v>
      </c>
      <c r="G92" s="41">
        <f>D92-E92</f>
        <v>3085303</v>
      </c>
      <c r="H92" s="41">
        <f>D92-F80-F81-F82</f>
        <v>3468363</v>
      </c>
    </row>
    <row r="93" spans="1:15" s="1" customFormat="1" ht="11.25" customHeight="1">
      <c r="A93" s="21"/>
      <c r="B93" s="40">
        <v>10</v>
      </c>
      <c r="C93" s="21" t="s">
        <v>521</v>
      </c>
      <c r="D93" s="21">
        <v>3700000</v>
      </c>
      <c r="E93" s="21" t="s">
        <v>60</v>
      </c>
      <c r="F93" s="21">
        <v>0</v>
      </c>
      <c r="G93" s="36"/>
      <c r="H93" s="37" t="s">
        <v>60</v>
      </c>
    </row>
    <row r="94" spans="1:15" s="1" customFormat="1" ht="11.25" customHeight="1">
      <c r="A94" s="21"/>
      <c r="B94" s="40" t="s">
        <v>60</v>
      </c>
      <c r="C94" s="21" t="s">
        <v>60</v>
      </c>
      <c r="D94" s="21">
        <v>0</v>
      </c>
      <c r="E94" s="21">
        <v>0</v>
      </c>
      <c r="F94" s="21">
        <v>0</v>
      </c>
      <c r="G94" s="36"/>
      <c r="H94" s="41">
        <f>H92-E92</f>
        <v>2358363</v>
      </c>
    </row>
    <row r="95" spans="1:15" s="1" customFormat="1" ht="13.5" customHeight="1">
      <c r="A95" s="384" t="s">
        <v>522</v>
      </c>
      <c r="B95" s="349"/>
      <c r="C95" s="350"/>
      <c r="D95" s="38">
        <f>D93-D92</f>
        <v>-495303</v>
      </c>
      <c r="E95" s="38" t="s">
        <v>60</v>
      </c>
      <c r="F95" s="38" t="s">
        <v>60</v>
      </c>
      <c r="G95" s="20"/>
      <c r="H95" s="20"/>
    </row>
    <row r="96" spans="1:15">
      <c r="G96" t="s">
        <v>60</v>
      </c>
      <c r="L96" s="1"/>
      <c r="M96" s="1"/>
      <c r="N96" s="1"/>
      <c r="O96" s="1"/>
    </row>
    <row r="97" spans="1:12">
      <c r="G97" s="26" t="s">
        <v>60</v>
      </c>
      <c r="H97" s="26" t="s">
        <v>546</v>
      </c>
    </row>
    <row r="98" spans="1:12">
      <c r="A98" s="382" t="s">
        <v>572</v>
      </c>
      <c r="B98" s="349"/>
      <c r="C98" s="349"/>
      <c r="D98" s="349"/>
      <c r="E98" s="349"/>
      <c r="F98" s="349"/>
      <c r="G98" s="349"/>
      <c r="H98" s="350"/>
    </row>
    <row r="99" spans="1:12">
      <c r="A99" s="27" t="s">
        <v>493</v>
      </c>
      <c r="B99" s="27" t="s">
        <v>155</v>
      </c>
      <c r="C99" s="27" t="s">
        <v>494</v>
      </c>
      <c r="D99" s="27" t="s">
        <v>495</v>
      </c>
      <c r="E99" s="27" t="s">
        <v>496</v>
      </c>
      <c r="F99" s="27" t="s">
        <v>497</v>
      </c>
      <c r="G99" s="27" t="s">
        <v>498</v>
      </c>
      <c r="H99" s="27" t="s">
        <v>368</v>
      </c>
      <c r="I99" s="1"/>
      <c r="J99" s="1"/>
      <c r="K99" s="1"/>
      <c r="L99" s="1"/>
    </row>
    <row r="100" spans="1:12" s="1" customFormat="1" ht="11.25" customHeight="1">
      <c r="A100" s="28">
        <v>1</v>
      </c>
      <c r="B100" s="29">
        <v>20</v>
      </c>
      <c r="C100" s="30" t="s">
        <v>14</v>
      </c>
      <c r="D100" s="21">
        <v>500000</v>
      </c>
      <c r="E100" s="71">
        <v>500000</v>
      </c>
      <c r="F100" s="21"/>
      <c r="G100" s="21" t="s">
        <v>573</v>
      </c>
      <c r="H100" s="23" t="s">
        <v>574</v>
      </c>
    </row>
    <row r="101" spans="1:12" s="1" customFormat="1" ht="11.25" customHeight="1">
      <c r="A101" s="28">
        <v>1</v>
      </c>
      <c r="B101" s="29">
        <v>20</v>
      </c>
      <c r="C101" s="30" t="s">
        <v>14</v>
      </c>
      <c r="D101" s="21">
        <v>410000</v>
      </c>
      <c r="E101" s="71">
        <v>410000</v>
      </c>
      <c r="F101" s="21"/>
      <c r="G101" s="21" t="s">
        <v>575</v>
      </c>
      <c r="H101" s="23" t="s">
        <v>576</v>
      </c>
    </row>
    <row r="102" spans="1:12" s="1" customFormat="1" ht="11.25" customHeight="1">
      <c r="A102" s="28">
        <v>4</v>
      </c>
      <c r="B102" s="29">
        <v>20</v>
      </c>
      <c r="C102" s="125" t="s">
        <v>577</v>
      </c>
      <c r="D102" s="21">
        <v>40000</v>
      </c>
      <c r="E102" s="21"/>
      <c r="F102" s="21"/>
      <c r="G102" s="21" t="s">
        <v>538</v>
      </c>
      <c r="H102" s="21" t="s">
        <v>578</v>
      </c>
    </row>
    <row r="103" spans="1:12" s="1" customFormat="1" ht="11.25" customHeight="1">
      <c r="A103" s="28">
        <v>6</v>
      </c>
      <c r="B103" s="29">
        <v>22</v>
      </c>
      <c r="C103" s="125" t="s">
        <v>577</v>
      </c>
      <c r="D103" s="21">
        <v>33930</v>
      </c>
      <c r="E103" s="21"/>
      <c r="F103" s="21"/>
      <c r="G103" s="92" t="s">
        <v>579</v>
      </c>
      <c r="H103" s="22" t="s">
        <v>580</v>
      </c>
    </row>
    <row r="104" spans="1:12" s="1" customFormat="1" ht="11.25" customHeight="1">
      <c r="A104" s="28">
        <v>1</v>
      </c>
      <c r="B104" s="29">
        <v>25</v>
      </c>
      <c r="C104" s="30" t="s">
        <v>14</v>
      </c>
      <c r="D104" s="21">
        <v>200000</v>
      </c>
      <c r="E104" s="21"/>
      <c r="F104" s="21"/>
      <c r="G104" s="21" t="s">
        <v>556</v>
      </c>
      <c r="H104" s="23" t="s">
        <v>581</v>
      </c>
    </row>
    <row r="105" spans="1:12" s="1" customFormat="1" ht="11.25" customHeight="1">
      <c r="A105" s="28">
        <v>1</v>
      </c>
      <c r="B105" s="29">
        <v>25</v>
      </c>
      <c r="C105" s="30" t="s">
        <v>14</v>
      </c>
      <c r="D105" s="21">
        <v>39000</v>
      </c>
      <c r="E105" s="21"/>
      <c r="F105" s="21"/>
      <c r="G105" s="21" t="s">
        <v>582</v>
      </c>
      <c r="H105" s="23" t="s">
        <v>559</v>
      </c>
    </row>
    <row r="106" spans="1:12" s="1" customFormat="1" ht="12" customHeight="1">
      <c r="A106" s="28">
        <v>7</v>
      </c>
      <c r="B106" s="29">
        <v>25</v>
      </c>
      <c r="C106" s="30" t="s">
        <v>577</v>
      </c>
      <c r="D106" s="70">
        <v>300000</v>
      </c>
      <c r="E106" s="21"/>
      <c r="F106" s="70">
        <v>300000</v>
      </c>
      <c r="G106" s="121" t="s">
        <v>583</v>
      </c>
      <c r="H106" s="122" t="s">
        <v>578</v>
      </c>
    </row>
    <row r="107" spans="1:12" s="1" customFormat="1" ht="11.25">
      <c r="A107" s="28">
        <v>8</v>
      </c>
      <c r="B107" s="29">
        <v>25</v>
      </c>
      <c r="C107" s="125" t="s">
        <v>577</v>
      </c>
      <c r="D107" s="70">
        <v>86500</v>
      </c>
      <c r="E107" s="21"/>
      <c r="F107" s="70">
        <v>86500</v>
      </c>
      <c r="G107" s="124" t="s">
        <v>584</v>
      </c>
      <c r="H107" s="23" t="s">
        <v>578</v>
      </c>
    </row>
    <row r="108" spans="1:12" s="1" customFormat="1" ht="11.25">
      <c r="A108" s="28">
        <v>9</v>
      </c>
      <c r="B108" s="29">
        <v>25</v>
      </c>
      <c r="C108" s="30" t="s">
        <v>577</v>
      </c>
      <c r="D108" s="70">
        <v>340440</v>
      </c>
      <c r="E108" s="21"/>
      <c r="F108" s="70">
        <v>340440</v>
      </c>
      <c r="G108" s="121" t="s">
        <v>561</v>
      </c>
      <c r="H108" s="122" t="s">
        <v>578</v>
      </c>
    </row>
    <row r="109" spans="1:12" s="1" customFormat="1" ht="11.25">
      <c r="A109" s="28">
        <v>10</v>
      </c>
      <c r="B109" s="29">
        <v>22</v>
      </c>
      <c r="C109" s="30" t="s">
        <v>577</v>
      </c>
      <c r="D109" s="76">
        <v>43000</v>
      </c>
      <c r="E109" s="21"/>
      <c r="F109" s="76">
        <v>43000</v>
      </c>
      <c r="G109" s="121" t="s">
        <v>585</v>
      </c>
      <c r="H109" s="123" t="s">
        <v>578</v>
      </c>
    </row>
    <row r="110" spans="1:12" s="1" customFormat="1" ht="11.25">
      <c r="A110" s="28">
        <v>11</v>
      </c>
      <c r="B110" s="29">
        <v>25</v>
      </c>
      <c r="C110" s="125" t="s">
        <v>577</v>
      </c>
      <c r="D110" s="76">
        <v>52000</v>
      </c>
      <c r="E110" s="21"/>
      <c r="F110" s="76" t="s">
        <v>60</v>
      </c>
      <c r="G110" s="124" t="s">
        <v>487</v>
      </c>
      <c r="H110" s="21" t="s">
        <v>586</v>
      </c>
    </row>
    <row r="111" spans="1:12" s="1" customFormat="1" ht="11.25" customHeight="1">
      <c r="A111" s="28">
        <v>12</v>
      </c>
      <c r="B111" s="29">
        <v>25</v>
      </c>
      <c r="C111" s="30" t="s">
        <v>577</v>
      </c>
      <c r="D111" s="76">
        <v>79217</v>
      </c>
      <c r="E111" s="21"/>
      <c r="F111" s="76" t="s">
        <v>60</v>
      </c>
      <c r="G111" s="42" t="s">
        <v>488</v>
      </c>
      <c r="H111" s="21" t="s">
        <v>578</v>
      </c>
    </row>
    <row r="112" spans="1:12" s="1" customFormat="1" ht="11.25" customHeight="1">
      <c r="A112" s="28">
        <v>15</v>
      </c>
      <c r="B112" s="29">
        <v>25</v>
      </c>
      <c r="C112" s="30" t="s">
        <v>14</v>
      </c>
      <c r="D112" s="21">
        <v>200000</v>
      </c>
      <c r="E112" s="21"/>
      <c r="F112" s="21"/>
      <c r="G112" s="21" t="s">
        <v>511</v>
      </c>
      <c r="H112" s="23" t="s">
        <v>587</v>
      </c>
    </row>
    <row r="113" spans="1:15" s="1" customFormat="1" ht="11.25" customHeight="1">
      <c r="A113" s="28">
        <v>16</v>
      </c>
      <c r="B113" s="29">
        <v>25</v>
      </c>
      <c r="C113" s="30" t="s">
        <v>14</v>
      </c>
      <c r="D113" s="21">
        <v>1000000</v>
      </c>
      <c r="E113" s="21"/>
      <c r="F113" s="21"/>
      <c r="G113" s="21" t="s">
        <v>567</v>
      </c>
      <c r="H113" s="94" t="s">
        <v>568</v>
      </c>
    </row>
    <row r="114" spans="1:15" s="1" customFormat="1" ht="11.25">
      <c r="A114" s="28">
        <v>17</v>
      </c>
      <c r="B114" s="29">
        <v>25</v>
      </c>
      <c r="C114" s="30" t="s">
        <v>14</v>
      </c>
      <c r="D114" s="21">
        <v>150000</v>
      </c>
      <c r="E114" s="21"/>
      <c r="F114" s="21"/>
      <c r="G114" s="90" t="s">
        <v>543</v>
      </c>
      <c r="H114" s="23" t="s">
        <v>588</v>
      </c>
    </row>
    <row r="115" spans="1:15" s="1" customFormat="1" ht="11.25">
      <c r="A115" s="28">
        <v>18</v>
      </c>
      <c r="B115" s="28">
        <v>31</v>
      </c>
      <c r="C115" s="30" t="s">
        <v>499</v>
      </c>
      <c r="D115" s="21">
        <v>150000</v>
      </c>
      <c r="E115" s="21"/>
      <c r="F115" s="21"/>
      <c r="G115" s="89" t="s">
        <v>566</v>
      </c>
      <c r="H115" s="93" t="s">
        <v>545</v>
      </c>
    </row>
    <row r="116" spans="1:15" s="1" customFormat="1" ht="11.25">
      <c r="A116" s="28">
        <v>19</v>
      </c>
      <c r="B116" s="29" t="s">
        <v>60</v>
      </c>
      <c r="C116" s="30" t="s">
        <v>60</v>
      </c>
      <c r="D116" s="21">
        <v>20000</v>
      </c>
      <c r="E116" s="21"/>
      <c r="F116" s="21"/>
      <c r="G116" s="72" t="s">
        <v>589</v>
      </c>
      <c r="H116" s="21" t="s">
        <v>60</v>
      </c>
    </row>
    <row r="117" spans="1:15" s="1" customFormat="1" ht="12" customHeight="1">
      <c r="A117" s="28">
        <v>20</v>
      </c>
      <c r="B117" s="29" t="s">
        <v>60</v>
      </c>
      <c r="C117" s="30" t="s">
        <v>60</v>
      </c>
      <c r="D117" s="21">
        <v>10000</v>
      </c>
      <c r="E117" s="21"/>
      <c r="F117" s="21"/>
      <c r="G117" s="72" t="s">
        <v>590</v>
      </c>
      <c r="H117" s="21" t="s">
        <v>60</v>
      </c>
    </row>
    <row r="118" spans="1:15" s="1" customFormat="1" ht="12" customHeight="1">
      <c r="A118" s="28">
        <v>22</v>
      </c>
      <c r="B118" s="29" t="s">
        <v>60</v>
      </c>
      <c r="C118" s="30" t="s">
        <v>60</v>
      </c>
      <c r="D118" s="21">
        <v>100000</v>
      </c>
      <c r="E118" s="21"/>
      <c r="F118" s="21"/>
      <c r="G118" s="42" t="s">
        <v>591</v>
      </c>
      <c r="H118" s="21" t="s">
        <v>60</v>
      </c>
    </row>
    <row r="119" spans="1:15" s="1" customFormat="1" ht="13.5" customHeight="1">
      <c r="A119" s="385" t="s">
        <v>520</v>
      </c>
      <c r="B119" s="349"/>
      <c r="C119" s="350"/>
      <c r="D119" s="41">
        <f>SUM(D100:D118)</f>
        <v>3754087</v>
      </c>
      <c r="E119" s="41">
        <f>SUM(E100:E118)</f>
        <v>910000</v>
      </c>
      <c r="F119" s="41">
        <f>SUM(F100:F118)</f>
        <v>769940</v>
      </c>
      <c r="G119" s="41">
        <f>D119-E119</f>
        <v>2844087</v>
      </c>
      <c r="H119" s="13"/>
    </row>
    <row r="120" spans="1:15" s="1" customFormat="1" ht="11.25" customHeight="1">
      <c r="A120" s="21"/>
      <c r="B120" s="40">
        <v>10</v>
      </c>
      <c r="C120" s="21" t="s">
        <v>521</v>
      </c>
      <c r="D120" s="21">
        <v>3569150</v>
      </c>
      <c r="E120" s="21" t="s">
        <v>60</v>
      </c>
      <c r="F120" s="21">
        <v>0</v>
      </c>
      <c r="G120" s="36"/>
      <c r="H120" s="37" t="s">
        <v>60</v>
      </c>
    </row>
    <row r="121" spans="1:15" s="1" customFormat="1" ht="11.25" customHeight="1">
      <c r="A121" s="21"/>
      <c r="B121" s="40" t="s">
        <v>60</v>
      </c>
      <c r="C121" s="21" t="s">
        <v>60</v>
      </c>
      <c r="D121" s="21">
        <v>0</v>
      </c>
      <c r="E121" s="21">
        <v>0</v>
      </c>
      <c r="F121" s="21">
        <v>0</v>
      </c>
      <c r="G121" s="36"/>
      <c r="H121" s="21" t="s">
        <v>60</v>
      </c>
    </row>
    <row r="122" spans="1:15" s="1" customFormat="1" ht="13.5" customHeight="1">
      <c r="A122" s="384" t="s">
        <v>522</v>
      </c>
      <c r="B122" s="349"/>
      <c r="C122" s="350"/>
      <c r="D122" s="38">
        <f>D120-D119</f>
        <v>-184937</v>
      </c>
      <c r="E122" s="38" t="s">
        <v>60</v>
      </c>
      <c r="F122" s="38" t="s">
        <v>60</v>
      </c>
      <c r="G122" s="20"/>
      <c r="H122" s="20"/>
    </row>
    <row r="123" spans="1:15">
      <c r="G123" t="s">
        <v>60</v>
      </c>
      <c r="L123" s="1"/>
      <c r="M123" s="1"/>
      <c r="N123" s="1"/>
      <c r="O123" s="1"/>
    </row>
    <row r="125" spans="1:15">
      <c r="A125" s="382" t="s">
        <v>592</v>
      </c>
      <c r="B125" s="349"/>
      <c r="C125" s="349"/>
      <c r="D125" s="349"/>
      <c r="E125" s="349"/>
      <c r="F125" s="349"/>
      <c r="G125" s="349"/>
      <c r="H125" s="350"/>
    </row>
    <row r="126" spans="1:15">
      <c r="A126" s="27" t="s">
        <v>493</v>
      </c>
      <c r="B126" s="27" t="s">
        <v>155</v>
      </c>
      <c r="C126" s="27" t="s">
        <v>494</v>
      </c>
      <c r="D126" s="27" t="s">
        <v>495</v>
      </c>
      <c r="E126" s="27" t="s">
        <v>593</v>
      </c>
      <c r="F126" s="27" t="s">
        <v>593</v>
      </c>
      <c r="G126" s="27" t="s">
        <v>498</v>
      </c>
      <c r="H126" s="27" t="s">
        <v>368</v>
      </c>
      <c r="I126" s="1"/>
      <c r="J126" s="1"/>
      <c r="K126" s="1"/>
      <c r="L126" s="1"/>
    </row>
    <row r="127" spans="1:15" s="1" customFormat="1" ht="11.25" customHeight="1">
      <c r="A127" s="28">
        <v>1</v>
      </c>
      <c r="B127" s="29">
        <v>9</v>
      </c>
      <c r="C127" s="30" t="s">
        <v>577</v>
      </c>
      <c r="D127" s="21">
        <v>500000</v>
      </c>
      <c r="E127" s="71">
        <v>500000</v>
      </c>
      <c r="F127" s="71">
        <v>500000</v>
      </c>
      <c r="G127" s="21" t="s">
        <v>573</v>
      </c>
      <c r="H127" s="22" t="s">
        <v>594</v>
      </c>
    </row>
    <row r="128" spans="1:15" s="1" customFormat="1" ht="11.25" customHeight="1">
      <c r="A128" s="28">
        <v>2</v>
      </c>
      <c r="B128" s="29">
        <v>9</v>
      </c>
      <c r="C128" s="30" t="s">
        <v>577</v>
      </c>
      <c r="D128" s="21">
        <v>300000</v>
      </c>
      <c r="E128" s="71">
        <v>300000</v>
      </c>
      <c r="F128" s="71">
        <v>300000</v>
      </c>
      <c r="G128" s="21" t="s">
        <v>595</v>
      </c>
      <c r="H128" s="22" t="s">
        <v>596</v>
      </c>
    </row>
    <row r="129" spans="1:8" s="1" customFormat="1" ht="11.25" customHeight="1">
      <c r="A129" s="28">
        <v>3</v>
      </c>
      <c r="B129" s="29">
        <v>9</v>
      </c>
      <c r="C129" s="30" t="s">
        <v>577</v>
      </c>
      <c r="D129" s="21">
        <v>10000</v>
      </c>
      <c r="E129" s="71">
        <v>100000</v>
      </c>
      <c r="F129" s="71">
        <v>100000</v>
      </c>
      <c r="G129" s="21" t="s">
        <v>597</v>
      </c>
      <c r="H129" s="22" t="s">
        <v>598</v>
      </c>
    </row>
    <row r="130" spans="1:8" s="1" customFormat="1" ht="11.25" customHeight="1">
      <c r="A130" s="28">
        <v>4</v>
      </c>
      <c r="B130" s="29">
        <v>20</v>
      </c>
      <c r="C130" s="30" t="s">
        <v>577</v>
      </c>
      <c r="D130" s="21">
        <v>40000</v>
      </c>
      <c r="E130" s="21"/>
      <c r="F130" s="21"/>
      <c r="G130" s="21" t="s">
        <v>538</v>
      </c>
      <c r="H130" s="21" t="s">
        <v>578</v>
      </c>
    </row>
    <row r="131" spans="1:8" s="1" customFormat="1" ht="11.25" customHeight="1">
      <c r="A131" s="28">
        <v>5</v>
      </c>
      <c r="B131" s="29">
        <v>20</v>
      </c>
      <c r="C131" s="30" t="s">
        <v>577</v>
      </c>
      <c r="D131" s="21">
        <v>65000</v>
      </c>
      <c r="E131" s="21"/>
      <c r="F131" s="21"/>
      <c r="G131" s="21" t="s">
        <v>599</v>
      </c>
      <c r="H131" s="21" t="s">
        <v>578</v>
      </c>
    </row>
    <row r="132" spans="1:8" s="1" customFormat="1" ht="11.25" customHeight="1">
      <c r="A132" s="28">
        <v>6</v>
      </c>
      <c r="B132" s="29">
        <v>22</v>
      </c>
      <c r="C132" s="30" t="s">
        <v>577</v>
      </c>
      <c r="D132" s="21">
        <v>33930</v>
      </c>
      <c r="E132" s="21"/>
      <c r="F132" s="21"/>
      <c r="G132" s="92" t="s">
        <v>579</v>
      </c>
      <c r="H132" s="22" t="s">
        <v>600</v>
      </c>
    </row>
    <row r="133" spans="1:8" s="1" customFormat="1" ht="12" customHeight="1">
      <c r="A133" s="28">
        <v>7</v>
      </c>
      <c r="B133" s="29">
        <v>25</v>
      </c>
      <c r="C133" s="30" t="s">
        <v>577</v>
      </c>
      <c r="D133" s="70">
        <v>300000</v>
      </c>
      <c r="E133" s="70">
        <v>300000</v>
      </c>
      <c r="F133" s="70">
        <v>300000</v>
      </c>
      <c r="G133" s="42" t="s">
        <v>583</v>
      </c>
      <c r="H133" s="23" t="s">
        <v>578</v>
      </c>
    </row>
    <row r="134" spans="1:8" s="1" customFormat="1" ht="11.25">
      <c r="A134" s="28">
        <v>8</v>
      </c>
      <c r="B134" s="29">
        <v>25</v>
      </c>
      <c r="C134" s="30" t="s">
        <v>577</v>
      </c>
      <c r="D134" s="70">
        <v>86500</v>
      </c>
      <c r="E134" s="70">
        <v>86500</v>
      </c>
      <c r="F134" s="70">
        <v>86500</v>
      </c>
      <c r="G134" s="42" t="s">
        <v>584</v>
      </c>
      <c r="H134" s="23" t="s">
        <v>578</v>
      </c>
    </row>
    <row r="135" spans="1:8" s="1" customFormat="1" ht="11.25">
      <c r="A135" s="28">
        <v>9</v>
      </c>
      <c r="B135" s="29">
        <v>25</v>
      </c>
      <c r="C135" s="30" t="s">
        <v>577</v>
      </c>
      <c r="D135" s="70">
        <v>340440</v>
      </c>
      <c r="E135" s="70">
        <v>340440</v>
      </c>
      <c r="F135" s="70">
        <v>340440</v>
      </c>
      <c r="G135" s="42" t="s">
        <v>561</v>
      </c>
      <c r="H135" s="23" t="s">
        <v>578</v>
      </c>
    </row>
    <row r="136" spans="1:8" s="1" customFormat="1" ht="11.25">
      <c r="A136" s="28">
        <v>10</v>
      </c>
      <c r="B136" s="29">
        <v>22</v>
      </c>
      <c r="C136" s="30" t="s">
        <v>577</v>
      </c>
      <c r="D136" s="76">
        <v>43000</v>
      </c>
      <c r="E136" s="76">
        <v>43000</v>
      </c>
      <c r="F136" s="76">
        <v>43000</v>
      </c>
      <c r="G136" s="42" t="s">
        <v>585</v>
      </c>
      <c r="H136" s="21" t="s">
        <v>578</v>
      </c>
    </row>
    <row r="137" spans="1:8" s="1" customFormat="1" ht="11.25">
      <c r="A137" s="28">
        <v>11</v>
      </c>
      <c r="B137" s="29">
        <v>25</v>
      </c>
      <c r="C137" s="30" t="s">
        <v>577</v>
      </c>
      <c r="D137" s="76">
        <v>52000</v>
      </c>
      <c r="E137" s="76" t="s">
        <v>60</v>
      </c>
      <c r="F137" s="76" t="s">
        <v>60</v>
      </c>
      <c r="G137" s="42" t="s">
        <v>487</v>
      </c>
      <c r="H137" s="21" t="s">
        <v>578</v>
      </c>
    </row>
    <row r="138" spans="1:8" s="1" customFormat="1" ht="11.25" customHeight="1">
      <c r="A138" s="28">
        <v>12</v>
      </c>
      <c r="B138" s="29">
        <v>25</v>
      </c>
      <c r="C138" s="30" t="s">
        <v>577</v>
      </c>
      <c r="D138" s="76">
        <v>79217</v>
      </c>
      <c r="E138" s="76" t="s">
        <v>60</v>
      </c>
      <c r="F138" s="76" t="s">
        <v>60</v>
      </c>
      <c r="G138" s="42" t="s">
        <v>488</v>
      </c>
      <c r="H138" s="21" t="s">
        <v>578</v>
      </c>
    </row>
    <row r="139" spans="1:8" s="1" customFormat="1" ht="11.25" customHeight="1">
      <c r="A139" s="28">
        <v>13</v>
      </c>
      <c r="B139" s="29">
        <v>25</v>
      </c>
      <c r="C139" s="30" t="s">
        <v>577</v>
      </c>
      <c r="D139" s="76">
        <v>38290</v>
      </c>
      <c r="E139" s="76"/>
      <c r="F139" s="76"/>
      <c r="G139" s="42" t="s">
        <v>601</v>
      </c>
      <c r="H139" s="21" t="s">
        <v>578</v>
      </c>
    </row>
    <row r="140" spans="1:8" s="1" customFormat="1" ht="11.25" customHeight="1">
      <c r="A140" s="28">
        <v>14</v>
      </c>
      <c r="B140" s="29">
        <v>25</v>
      </c>
      <c r="C140" s="30" t="s">
        <v>577</v>
      </c>
      <c r="D140" s="76">
        <v>89100</v>
      </c>
      <c r="E140" s="76"/>
      <c r="F140" s="76"/>
      <c r="G140" s="42" t="s">
        <v>602</v>
      </c>
      <c r="H140" s="21" t="s">
        <v>578</v>
      </c>
    </row>
    <row r="141" spans="1:8" s="1" customFormat="1" ht="11.25" customHeight="1">
      <c r="A141" s="28">
        <v>15</v>
      </c>
      <c r="B141" s="29">
        <v>25</v>
      </c>
      <c r="C141" s="30" t="s">
        <v>577</v>
      </c>
      <c r="D141" s="21">
        <v>200000</v>
      </c>
      <c r="E141" s="21"/>
      <c r="F141" s="21"/>
      <c r="G141" s="21" t="s">
        <v>511</v>
      </c>
      <c r="H141" s="23" t="s">
        <v>578</v>
      </c>
    </row>
    <row r="142" spans="1:8" s="1" customFormat="1" ht="11.25" customHeight="1">
      <c r="A142" s="28">
        <v>16</v>
      </c>
      <c r="B142" s="29">
        <v>25</v>
      </c>
      <c r="C142" s="30" t="s">
        <v>577</v>
      </c>
      <c r="D142" s="21">
        <v>800000</v>
      </c>
      <c r="E142" s="21"/>
      <c r="F142" s="21"/>
      <c r="G142" s="21" t="s">
        <v>603</v>
      </c>
      <c r="H142" s="94" t="s">
        <v>604</v>
      </c>
    </row>
    <row r="143" spans="1:8" s="1" customFormat="1" ht="11.25">
      <c r="A143" s="28">
        <v>17</v>
      </c>
      <c r="B143" s="29">
        <v>25</v>
      </c>
      <c r="C143" s="30" t="s">
        <v>14</v>
      </c>
      <c r="D143" s="21">
        <v>150000</v>
      </c>
      <c r="E143" s="21"/>
      <c r="F143" s="21"/>
      <c r="G143" s="90" t="s">
        <v>543</v>
      </c>
      <c r="H143" s="23" t="s">
        <v>588</v>
      </c>
    </row>
    <row r="144" spans="1:8" s="1" customFormat="1" ht="11.25">
      <c r="A144" s="28">
        <v>18</v>
      </c>
      <c r="B144" s="28">
        <v>31</v>
      </c>
      <c r="C144" s="30" t="s">
        <v>499</v>
      </c>
      <c r="D144" s="21">
        <v>150000</v>
      </c>
      <c r="E144" s="21"/>
      <c r="F144" s="21"/>
      <c r="G144" s="89" t="s">
        <v>566</v>
      </c>
      <c r="H144" s="93" t="s">
        <v>545</v>
      </c>
    </row>
    <row r="145" spans="1:15" s="1" customFormat="1" ht="11.25">
      <c r="A145" s="28">
        <v>19</v>
      </c>
      <c r="B145" s="29" t="s">
        <v>60</v>
      </c>
      <c r="C145" s="30" t="s">
        <v>60</v>
      </c>
      <c r="D145" s="21">
        <v>20000</v>
      </c>
      <c r="E145" s="21"/>
      <c r="F145" s="21"/>
      <c r="G145" s="72" t="s">
        <v>589</v>
      </c>
      <c r="H145" s="21" t="s">
        <v>60</v>
      </c>
    </row>
    <row r="146" spans="1:15" s="1" customFormat="1" ht="12" customHeight="1">
      <c r="A146" s="28">
        <v>20</v>
      </c>
      <c r="B146" s="29" t="s">
        <v>60</v>
      </c>
      <c r="C146" s="30" t="s">
        <v>60</v>
      </c>
      <c r="D146" s="21">
        <v>10000</v>
      </c>
      <c r="E146" s="21"/>
      <c r="F146" s="21"/>
      <c r="G146" s="72" t="s">
        <v>590</v>
      </c>
      <c r="H146" s="21" t="s">
        <v>60</v>
      </c>
    </row>
    <row r="147" spans="1:15" s="1" customFormat="1" ht="12" customHeight="1">
      <c r="A147" s="28">
        <v>21</v>
      </c>
      <c r="B147" s="29" t="s">
        <v>60</v>
      </c>
      <c r="C147" s="30" t="s">
        <v>60</v>
      </c>
      <c r="D147" s="21">
        <v>15000</v>
      </c>
      <c r="E147" s="21"/>
      <c r="F147" s="21"/>
      <c r="G147" s="72" t="s">
        <v>605</v>
      </c>
      <c r="H147" s="21" t="s">
        <v>60</v>
      </c>
    </row>
    <row r="148" spans="1:15" s="1" customFormat="1" ht="12" customHeight="1">
      <c r="A148" s="28">
        <v>22</v>
      </c>
      <c r="B148" s="29" t="s">
        <v>60</v>
      </c>
      <c r="C148" s="30" t="s">
        <v>60</v>
      </c>
      <c r="D148" s="21">
        <v>100000</v>
      </c>
      <c r="E148" s="21"/>
      <c r="F148" s="21"/>
      <c r="G148" s="42" t="s">
        <v>591</v>
      </c>
      <c r="H148" s="21" t="s">
        <v>60</v>
      </c>
    </row>
    <row r="149" spans="1:15" s="1" customFormat="1" ht="13.5" customHeight="1">
      <c r="A149" s="385" t="s">
        <v>520</v>
      </c>
      <c r="B149" s="349"/>
      <c r="C149" s="350"/>
      <c r="D149" s="41">
        <f>SUM(D127:D148)</f>
        <v>3422477</v>
      </c>
      <c r="E149" s="41">
        <f>SUM(E127:E148)</f>
        <v>1669940</v>
      </c>
      <c r="F149" s="41">
        <f>SUM(F127:F148)</f>
        <v>1669940</v>
      </c>
      <c r="G149" s="41">
        <f>D149-E149</f>
        <v>1752537</v>
      </c>
      <c r="H149" s="13"/>
    </row>
    <row r="150" spans="1:15" s="1" customFormat="1" ht="11.25" customHeight="1">
      <c r="A150" s="21"/>
      <c r="B150" s="40">
        <v>10</v>
      </c>
      <c r="C150" s="21" t="s">
        <v>521</v>
      </c>
      <c r="D150" s="21">
        <v>3782500</v>
      </c>
      <c r="E150" s="21">
        <v>3782500</v>
      </c>
      <c r="F150" s="21">
        <v>3782500</v>
      </c>
      <c r="G150" s="36"/>
      <c r="H150" s="37" t="s">
        <v>60</v>
      </c>
    </row>
    <row r="151" spans="1:15" s="1" customFormat="1" ht="11.25" customHeight="1">
      <c r="A151" s="21"/>
      <c r="B151" s="40" t="s">
        <v>60</v>
      </c>
      <c r="C151" s="21" t="s">
        <v>60</v>
      </c>
      <c r="D151" s="21">
        <v>0</v>
      </c>
      <c r="E151" s="21">
        <v>0</v>
      </c>
      <c r="F151" s="21">
        <v>0</v>
      </c>
      <c r="G151" s="36"/>
      <c r="H151" s="21" t="s">
        <v>60</v>
      </c>
    </row>
    <row r="152" spans="1:15" s="1" customFormat="1" ht="13.5" customHeight="1">
      <c r="A152" s="384" t="s">
        <v>522</v>
      </c>
      <c r="B152" s="349"/>
      <c r="C152" s="350"/>
      <c r="D152" s="38">
        <f>D150+D151</f>
        <v>3782500</v>
      </c>
      <c r="E152" s="38">
        <f>E150+E151</f>
        <v>3782500</v>
      </c>
      <c r="F152" s="38">
        <f>F150+F151</f>
        <v>3782500</v>
      </c>
      <c r="G152" s="20"/>
      <c r="H152" s="20"/>
    </row>
    <row r="153" spans="1:15" s="1" customFormat="1" ht="13.5" customHeight="1">
      <c r="A153" s="386" t="s">
        <v>606</v>
      </c>
      <c r="B153" s="349"/>
      <c r="C153" s="350"/>
      <c r="D153" s="35">
        <f>D152-D149</f>
        <v>360023</v>
      </c>
      <c r="E153" s="35">
        <f>E152-E149</f>
        <v>2112560</v>
      </c>
      <c r="F153" s="35">
        <f>F152-F149</f>
        <v>2112560</v>
      </c>
      <c r="G153" s="35"/>
      <c r="H153" s="39" t="s">
        <v>60</v>
      </c>
    </row>
    <row r="154" spans="1:15">
      <c r="G154" t="s">
        <v>60</v>
      </c>
      <c r="L154" s="1"/>
      <c r="M154" s="1"/>
      <c r="N154" s="1"/>
      <c r="O154" s="1"/>
    </row>
    <row r="156" spans="1:15">
      <c r="G156" s="26" t="s">
        <v>60</v>
      </c>
      <c r="H156" s="26" t="s">
        <v>607</v>
      </c>
    </row>
    <row r="157" spans="1:15">
      <c r="A157" s="382" t="s">
        <v>608</v>
      </c>
      <c r="B157" s="349"/>
      <c r="C157" s="349"/>
      <c r="D157" s="349"/>
      <c r="E157" s="349"/>
      <c r="F157" s="349"/>
      <c r="G157" s="349"/>
      <c r="H157" s="350"/>
    </row>
    <row r="158" spans="1:15">
      <c r="A158" s="27" t="s">
        <v>493</v>
      </c>
      <c r="B158" s="27" t="s">
        <v>155</v>
      </c>
      <c r="C158" s="27" t="s">
        <v>494</v>
      </c>
      <c r="D158" s="27" t="s">
        <v>495</v>
      </c>
      <c r="E158" s="27" t="s">
        <v>593</v>
      </c>
      <c r="F158" s="27" t="s">
        <v>593</v>
      </c>
      <c r="G158" s="27" t="s">
        <v>498</v>
      </c>
      <c r="H158" s="27" t="s">
        <v>368</v>
      </c>
      <c r="I158" s="1"/>
      <c r="J158" s="1"/>
      <c r="K158" s="1"/>
      <c r="L158" s="1"/>
    </row>
    <row r="159" spans="1:15" s="1" customFormat="1" ht="11.25" customHeight="1">
      <c r="A159" s="28">
        <v>1</v>
      </c>
      <c r="B159" s="29">
        <v>9</v>
      </c>
      <c r="C159" s="30" t="s">
        <v>577</v>
      </c>
      <c r="D159" s="21">
        <v>500000</v>
      </c>
      <c r="E159" s="71">
        <v>500000</v>
      </c>
      <c r="F159" s="71">
        <v>500000</v>
      </c>
      <c r="G159" s="69" t="s">
        <v>573</v>
      </c>
      <c r="H159" s="22" t="s">
        <v>609</v>
      </c>
    </row>
    <row r="160" spans="1:15" s="1" customFormat="1" ht="11.25" customHeight="1">
      <c r="A160" s="28">
        <v>2</v>
      </c>
      <c r="B160" s="29">
        <v>20</v>
      </c>
      <c r="C160" s="30" t="s">
        <v>577</v>
      </c>
      <c r="D160" s="21">
        <v>40000</v>
      </c>
      <c r="E160" s="21"/>
      <c r="F160" s="21"/>
      <c r="G160" s="25" t="s">
        <v>538</v>
      </c>
      <c r="H160" s="21" t="s">
        <v>578</v>
      </c>
    </row>
    <row r="161" spans="1:8" s="1" customFormat="1" ht="11.25" customHeight="1">
      <c r="A161" s="28">
        <v>3</v>
      </c>
      <c r="B161" s="29">
        <v>20</v>
      </c>
      <c r="C161" s="30" t="s">
        <v>577</v>
      </c>
      <c r="D161" s="21">
        <v>60000</v>
      </c>
      <c r="E161" s="21"/>
      <c r="F161" s="21"/>
      <c r="G161" s="25" t="s">
        <v>599</v>
      </c>
      <c r="H161" s="21" t="s">
        <v>578</v>
      </c>
    </row>
    <row r="162" spans="1:8" s="1" customFormat="1" ht="11.25" customHeight="1">
      <c r="A162" s="28">
        <v>4</v>
      </c>
      <c r="B162" s="29">
        <v>22</v>
      </c>
      <c r="C162" s="30" t="s">
        <v>577</v>
      </c>
      <c r="D162" s="21">
        <v>33930</v>
      </c>
      <c r="E162" s="21"/>
      <c r="F162" s="21"/>
      <c r="G162" s="32" t="s">
        <v>579</v>
      </c>
      <c r="H162" s="22" t="s">
        <v>600</v>
      </c>
    </row>
    <row r="163" spans="1:8" s="1" customFormat="1" ht="12" customHeight="1">
      <c r="A163" s="28">
        <v>5</v>
      </c>
      <c r="B163" s="29">
        <v>25</v>
      </c>
      <c r="C163" s="30" t="s">
        <v>577</v>
      </c>
      <c r="D163" s="70">
        <v>300000</v>
      </c>
      <c r="E163" s="70">
        <v>300000</v>
      </c>
      <c r="F163" s="70">
        <v>300000</v>
      </c>
      <c r="G163" s="42" t="s">
        <v>583</v>
      </c>
      <c r="H163" s="23" t="s">
        <v>578</v>
      </c>
    </row>
    <row r="164" spans="1:8" s="1" customFormat="1" ht="11.25">
      <c r="A164" s="28">
        <v>6</v>
      </c>
      <c r="B164" s="29">
        <v>25</v>
      </c>
      <c r="C164" s="30" t="s">
        <v>577</v>
      </c>
      <c r="D164" s="70">
        <v>86500</v>
      </c>
      <c r="E164" s="70">
        <v>86500</v>
      </c>
      <c r="F164" s="70">
        <v>86500</v>
      </c>
      <c r="G164" s="42" t="s">
        <v>584</v>
      </c>
      <c r="H164" s="23" t="s">
        <v>578</v>
      </c>
    </row>
    <row r="165" spans="1:8" s="1" customFormat="1" ht="11.25">
      <c r="A165" s="28">
        <v>7</v>
      </c>
      <c r="B165" s="29">
        <v>25</v>
      </c>
      <c r="C165" s="30" t="s">
        <v>577</v>
      </c>
      <c r="D165" s="70">
        <v>340440</v>
      </c>
      <c r="E165" s="70">
        <v>340440</v>
      </c>
      <c r="F165" s="70">
        <v>340440</v>
      </c>
      <c r="G165" s="42" t="s">
        <v>610</v>
      </c>
      <c r="H165" s="23" t="s">
        <v>578</v>
      </c>
    </row>
    <row r="166" spans="1:8" s="1" customFormat="1" ht="11.25">
      <c r="A166" s="28">
        <v>8</v>
      </c>
      <c r="B166" s="29">
        <v>22</v>
      </c>
      <c r="C166" s="30" t="s">
        <v>577</v>
      </c>
      <c r="D166" s="76">
        <v>43000</v>
      </c>
      <c r="E166" s="76">
        <v>43000</v>
      </c>
      <c r="F166" s="76">
        <v>43000</v>
      </c>
      <c r="G166" s="42" t="s">
        <v>585</v>
      </c>
      <c r="H166" s="21" t="s">
        <v>578</v>
      </c>
    </row>
    <row r="167" spans="1:8" s="1" customFormat="1" ht="11.25">
      <c r="A167" s="28">
        <v>9</v>
      </c>
      <c r="B167" s="29">
        <v>25</v>
      </c>
      <c r="C167" s="30" t="s">
        <v>577</v>
      </c>
      <c r="D167" s="76">
        <v>52000</v>
      </c>
      <c r="E167" s="76">
        <v>52000</v>
      </c>
      <c r="F167" s="76">
        <v>52000</v>
      </c>
      <c r="G167" s="42" t="s">
        <v>487</v>
      </c>
      <c r="H167" s="21" t="s">
        <v>578</v>
      </c>
    </row>
    <row r="168" spans="1:8" s="1" customFormat="1" ht="11.25" customHeight="1">
      <c r="A168" s="28">
        <v>10</v>
      </c>
      <c r="B168" s="29">
        <v>25</v>
      </c>
      <c r="C168" s="30" t="s">
        <v>577</v>
      </c>
      <c r="D168" s="76">
        <v>79217</v>
      </c>
      <c r="E168" s="76">
        <v>79217</v>
      </c>
      <c r="F168" s="76">
        <v>79217</v>
      </c>
      <c r="G168" s="42" t="s">
        <v>488</v>
      </c>
      <c r="H168" s="21" t="s">
        <v>578</v>
      </c>
    </row>
    <row r="169" spans="1:8" s="1" customFormat="1" ht="11.25" customHeight="1">
      <c r="A169" s="28">
        <v>11</v>
      </c>
      <c r="B169" s="29">
        <v>25</v>
      </c>
      <c r="C169" s="30" t="s">
        <v>577</v>
      </c>
      <c r="D169" s="76">
        <v>38290</v>
      </c>
      <c r="E169" s="76">
        <v>38290</v>
      </c>
      <c r="F169" s="76">
        <v>38290</v>
      </c>
      <c r="G169" s="42" t="s">
        <v>601</v>
      </c>
      <c r="H169" s="21" t="s">
        <v>578</v>
      </c>
    </row>
    <row r="170" spans="1:8" s="1" customFormat="1" ht="11.25" customHeight="1">
      <c r="A170" s="28">
        <v>12</v>
      </c>
      <c r="B170" s="29">
        <v>25</v>
      </c>
      <c r="C170" s="30" t="s">
        <v>577</v>
      </c>
      <c r="D170" s="76">
        <v>89100</v>
      </c>
      <c r="E170" s="76">
        <v>89100</v>
      </c>
      <c r="F170" s="76">
        <v>89100</v>
      </c>
      <c r="G170" s="42" t="s">
        <v>602</v>
      </c>
      <c r="H170" s="21" t="s">
        <v>578</v>
      </c>
    </row>
    <row r="171" spans="1:8" s="1" customFormat="1" ht="11.25" customHeight="1">
      <c r="A171" s="28">
        <v>13</v>
      </c>
      <c r="B171" s="29">
        <v>25</v>
      </c>
      <c r="C171" s="30" t="s">
        <v>577</v>
      </c>
      <c r="D171" s="21">
        <v>200000</v>
      </c>
      <c r="E171" s="21"/>
      <c r="F171" s="21"/>
      <c r="G171" s="21" t="s">
        <v>511</v>
      </c>
      <c r="H171" s="23" t="s">
        <v>578</v>
      </c>
    </row>
    <row r="172" spans="1:8" s="1" customFormat="1" ht="11.25">
      <c r="A172" s="28">
        <v>14</v>
      </c>
      <c r="B172" s="29">
        <v>25</v>
      </c>
      <c r="C172" s="30" t="s">
        <v>577</v>
      </c>
      <c r="D172" s="21">
        <v>20000</v>
      </c>
      <c r="E172" s="21"/>
      <c r="F172" s="21"/>
      <c r="G172" s="90" t="s">
        <v>611</v>
      </c>
      <c r="H172" s="23" t="s">
        <v>612</v>
      </c>
    </row>
    <row r="173" spans="1:8" s="1" customFormat="1" ht="11.25">
      <c r="A173" s="28">
        <v>15</v>
      </c>
      <c r="B173" s="28">
        <v>31</v>
      </c>
      <c r="C173" s="30" t="s">
        <v>499</v>
      </c>
      <c r="D173" s="21">
        <v>20000</v>
      </c>
      <c r="E173" s="21"/>
      <c r="F173" s="21"/>
      <c r="G173" s="89" t="s">
        <v>613</v>
      </c>
      <c r="H173" s="22" t="s">
        <v>614</v>
      </c>
    </row>
    <row r="174" spans="1:8" s="1" customFormat="1" ht="11.25">
      <c r="A174" s="28">
        <v>16</v>
      </c>
      <c r="B174" s="28">
        <v>31</v>
      </c>
      <c r="C174" s="30" t="s">
        <v>499</v>
      </c>
      <c r="D174" s="21">
        <v>20000</v>
      </c>
      <c r="E174" s="21"/>
      <c r="F174" s="21"/>
      <c r="G174" s="89" t="s">
        <v>566</v>
      </c>
      <c r="H174" s="91" t="s">
        <v>614</v>
      </c>
    </row>
    <row r="175" spans="1:8" s="1" customFormat="1" ht="11.25">
      <c r="A175" s="28">
        <v>16</v>
      </c>
      <c r="B175" s="28">
        <v>31</v>
      </c>
      <c r="C175" s="30" t="s">
        <v>577</v>
      </c>
      <c r="D175" s="21">
        <v>15000</v>
      </c>
      <c r="E175" s="21"/>
      <c r="F175" s="21"/>
      <c r="G175" s="89" t="s">
        <v>615</v>
      </c>
      <c r="H175" s="22" t="s">
        <v>616</v>
      </c>
    </row>
    <row r="176" spans="1:8" s="1" customFormat="1" ht="11.25">
      <c r="A176" s="28">
        <v>17</v>
      </c>
      <c r="B176" s="29" t="s">
        <v>60</v>
      </c>
      <c r="C176" s="30" t="s">
        <v>60</v>
      </c>
      <c r="D176" s="21">
        <v>20000</v>
      </c>
      <c r="E176" s="21"/>
      <c r="F176" s="21"/>
      <c r="G176" s="72" t="s">
        <v>589</v>
      </c>
      <c r="H176" s="21" t="s">
        <v>60</v>
      </c>
    </row>
    <row r="177" spans="1:15" s="1" customFormat="1" ht="12" customHeight="1">
      <c r="A177" s="28">
        <v>18</v>
      </c>
      <c r="B177" s="29" t="s">
        <v>60</v>
      </c>
      <c r="C177" s="30" t="s">
        <v>60</v>
      </c>
      <c r="D177" s="21">
        <v>10000</v>
      </c>
      <c r="E177" s="21"/>
      <c r="F177" s="21"/>
      <c r="G177" s="72" t="s">
        <v>590</v>
      </c>
      <c r="H177" s="21" t="s">
        <v>60</v>
      </c>
    </row>
    <row r="178" spans="1:15" s="1" customFormat="1" ht="12" customHeight="1">
      <c r="A178" s="28">
        <v>19</v>
      </c>
      <c r="B178" s="29" t="s">
        <v>60</v>
      </c>
      <c r="C178" s="30" t="s">
        <v>60</v>
      </c>
      <c r="D178" s="21">
        <v>15000</v>
      </c>
      <c r="E178" s="21"/>
      <c r="F178" s="21"/>
      <c r="G178" s="72" t="s">
        <v>605</v>
      </c>
      <c r="H178" s="21" t="s">
        <v>60</v>
      </c>
    </row>
    <row r="179" spans="1:15" s="1" customFormat="1" ht="12" customHeight="1">
      <c r="A179" s="28">
        <v>19</v>
      </c>
      <c r="B179" s="29" t="s">
        <v>60</v>
      </c>
      <c r="C179" s="30" t="s">
        <v>60</v>
      </c>
      <c r="D179" s="21">
        <v>100000</v>
      </c>
      <c r="E179" s="21"/>
      <c r="F179" s="21"/>
      <c r="G179" s="42" t="s">
        <v>591</v>
      </c>
      <c r="H179" s="21" t="s">
        <v>60</v>
      </c>
    </row>
    <row r="180" spans="1:15" s="1" customFormat="1" ht="13.5" customHeight="1">
      <c r="A180" s="385" t="s">
        <v>520</v>
      </c>
      <c r="B180" s="349"/>
      <c r="C180" s="350"/>
      <c r="D180" s="41">
        <f>SUM(D159:D178)</f>
        <v>1982477</v>
      </c>
      <c r="E180" s="41">
        <f>SUM(E159:E178)</f>
        <v>1528547</v>
      </c>
      <c r="F180" s="41">
        <f>SUM(F159:F178)</f>
        <v>1528547</v>
      </c>
      <c r="G180" s="41">
        <f>D180-E180</f>
        <v>453930</v>
      </c>
      <c r="H180" s="13"/>
    </row>
    <row r="181" spans="1:15" s="1" customFormat="1" ht="11.25" customHeight="1">
      <c r="A181" s="21"/>
      <c r="B181" s="40">
        <v>10</v>
      </c>
      <c r="C181" s="21" t="s">
        <v>521</v>
      </c>
      <c r="D181" s="21">
        <v>5125100</v>
      </c>
      <c r="E181" s="21">
        <v>0</v>
      </c>
      <c r="F181" s="21">
        <v>0</v>
      </c>
      <c r="G181" s="36"/>
      <c r="H181" s="37" t="s">
        <v>60</v>
      </c>
    </row>
    <row r="182" spans="1:15" s="1" customFormat="1" ht="11.25" customHeight="1">
      <c r="A182" s="21"/>
      <c r="B182" s="40" t="s">
        <v>60</v>
      </c>
      <c r="C182" s="21" t="s">
        <v>60</v>
      </c>
      <c r="D182" s="21">
        <v>0</v>
      </c>
      <c r="E182" s="21">
        <v>0</v>
      </c>
      <c r="F182" s="21">
        <v>0</v>
      </c>
      <c r="G182" s="36"/>
      <c r="H182" s="21" t="s">
        <v>60</v>
      </c>
    </row>
    <row r="183" spans="1:15" s="1" customFormat="1" ht="13.5" customHeight="1">
      <c r="A183" s="384" t="s">
        <v>522</v>
      </c>
      <c r="B183" s="349"/>
      <c r="C183" s="350"/>
      <c r="D183" s="38">
        <f>D181+D182</f>
        <v>5125100</v>
      </c>
      <c r="E183" s="38">
        <f>E181+E182</f>
        <v>0</v>
      </c>
      <c r="F183" s="38">
        <f>F181+F182</f>
        <v>0</v>
      </c>
      <c r="G183" s="20"/>
      <c r="H183" s="20"/>
    </row>
    <row r="184" spans="1:15" s="1" customFormat="1" ht="13.5" customHeight="1">
      <c r="A184" s="386" t="s">
        <v>606</v>
      </c>
      <c r="B184" s="349"/>
      <c r="C184" s="350"/>
      <c r="D184" s="35">
        <f>D183-D180</f>
        <v>3142623</v>
      </c>
      <c r="E184" s="35">
        <f>E183-E180</f>
        <v>-1528547</v>
      </c>
      <c r="F184" s="35">
        <f>F183-F180</f>
        <v>-1528547</v>
      </c>
      <c r="G184" s="35"/>
      <c r="H184" s="39" t="s">
        <v>60</v>
      </c>
    </row>
    <row r="185" spans="1:15">
      <c r="G185" t="s">
        <v>60</v>
      </c>
      <c r="L185" s="1"/>
      <c r="M185" s="1"/>
      <c r="N185" s="1"/>
      <c r="O185" s="1"/>
    </row>
    <row r="187" spans="1:15" s="1" customFormat="1" ht="11.25" customHeight="1">
      <c r="A187" s="28">
        <v>3</v>
      </c>
      <c r="B187" s="29">
        <v>20</v>
      </c>
      <c r="C187" s="30" t="s">
        <v>577</v>
      </c>
      <c r="D187" s="21">
        <v>21780</v>
      </c>
      <c r="E187" s="21">
        <v>21780</v>
      </c>
      <c r="F187" s="21">
        <v>21780</v>
      </c>
      <c r="G187" s="32" t="s">
        <v>617</v>
      </c>
      <c r="H187" s="23" t="s">
        <v>578</v>
      </c>
    </row>
    <row r="188" spans="1:15" s="1" customFormat="1" ht="11.25" customHeight="1">
      <c r="A188" s="28">
        <v>4</v>
      </c>
      <c r="B188" s="29">
        <v>20</v>
      </c>
      <c r="C188" s="30" t="s">
        <v>577</v>
      </c>
      <c r="D188" s="21">
        <v>30000</v>
      </c>
      <c r="E188" s="21">
        <v>30000</v>
      </c>
      <c r="F188" s="21">
        <v>30000</v>
      </c>
      <c r="G188" s="25" t="s">
        <v>618</v>
      </c>
      <c r="H188" s="21" t="s">
        <v>619</v>
      </c>
    </row>
    <row r="189" spans="1:15" s="1" customFormat="1" ht="11.25" customHeight="1">
      <c r="A189" s="28">
        <v>5</v>
      </c>
      <c r="B189" s="29">
        <v>20</v>
      </c>
      <c r="C189" s="30" t="s">
        <v>577</v>
      </c>
      <c r="D189" s="21">
        <v>200000</v>
      </c>
      <c r="E189" s="21">
        <v>200000</v>
      </c>
      <c r="F189" s="21">
        <v>200000</v>
      </c>
      <c r="G189" s="33" t="s">
        <v>620</v>
      </c>
      <c r="H189" s="21" t="s">
        <v>621</v>
      </c>
    </row>
    <row r="190" spans="1:15" s="1" customFormat="1" ht="12" customHeight="1">
      <c r="A190" s="28">
        <v>6</v>
      </c>
      <c r="B190" s="29">
        <v>25</v>
      </c>
      <c r="C190" s="30" t="s">
        <v>577</v>
      </c>
      <c r="D190" s="21">
        <v>86500</v>
      </c>
      <c r="E190" s="21">
        <v>86500</v>
      </c>
      <c r="F190" s="21">
        <v>86500</v>
      </c>
      <c r="G190" s="34" t="s">
        <v>622</v>
      </c>
      <c r="H190" s="23" t="s">
        <v>578</v>
      </c>
    </row>
    <row r="191" spans="1:15" s="1" customFormat="1" ht="11.25" customHeight="1">
      <c r="A191" s="28">
        <v>7</v>
      </c>
      <c r="B191" s="29">
        <v>25</v>
      </c>
      <c r="C191" s="30" t="s">
        <v>577</v>
      </c>
      <c r="D191" s="21">
        <v>300000</v>
      </c>
      <c r="E191" s="21">
        <v>300000</v>
      </c>
      <c r="F191" s="21">
        <v>300000</v>
      </c>
      <c r="G191" s="34" t="s">
        <v>623</v>
      </c>
      <c r="H191" s="23" t="s">
        <v>578</v>
      </c>
    </row>
    <row r="192" spans="1:15" s="1" customFormat="1" ht="11.25" customHeight="1">
      <c r="A192" s="28">
        <v>8</v>
      </c>
      <c r="B192" s="29">
        <v>25</v>
      </c>
      <c r="C192" s="30" t="s">
        <v>577</v>
      </c>
      <c r="D192" s="21">
        <v>200000</v>
      </c>
      <c r="E192" s="21">
        <v>200000</v>
      </c>
      <c r="F192" s="21">
        <v>200000</v>
      </c>
      <c r="G192" s="21" t="s">
        <v>511</v>
      </c>
      <c r="H192" s="23" t="s">
        <v>578</v>
      </c>
    </row>
    <row r="193" spans="1:8" s="1" customFormat="1" ht="11.25" customHeight="1">
      <c r="A193" s="28">
        <v>9</v>
      </c>
      <c r="B193" s="29">
        <v>25</v>
      </c>
      <c r="C193" s="30" t="s">
        <v>577</v>
      </c>
      <c r="D193" s="21">
        <v>10000</v>
      </c>
      <c r="E193" s="21">
        <v>10000</v>
      </c>
      <c r="F193" s="21">
        <v>10000</v>
      </c>
      <c r="G193" s="31" t="s">
        <v>624</v>
      </c>
      <c r="H193" s="21" t="s">
        <v>625</v>
      </c>
    </row>
    <row r="194" spans="1:8" s="1" customFormat="1" ht="12" customHeight="1">
      <c r="A194" s="28">
        <v>10</v>
      </c>
      <c r="B194" s="29">
        <v>25</v>
      </c>
      <c r="C194" s="30" t="s">
        <v>577</v>
      </c>
      <c r="D194" s="24">
        <v>300000</v>
      </c>
      <c r="E194" s="24">
        <v>300000</v>
      </c>
      <c r="F194" s="24">
        <v>300000</v>
      </c>
      <c r="G194" s="31" t="s">
        <v>626</v>
      </c>
      <c r="H194" s="21" t="s">
        <v>627</v>
      </c>
    </row>
    <row r="195" spans="1:8" s="1" customFormat="1" ht="11.25" customHeight="1">
      <c r="A195" s="28">
        <v>11</v>
      </c>
      <c r="B195" s="29">
        <v>25</v>
      </c>
      <c r="C195" s="30" t="s">
        <v>577</v>
      </c>
      <c r="D195" s="21">
        <v>20000</v>
      </c>
      <c r="E195" s="21">
        <v>20000</v>
      </c>
      <c r="F195" s="21">
        <v>20000</v>
      </c>
      <c r="G195" s="31" t="s">
        <v>628</v>
      </c>
      <c r="H195" s="21" t="s">
        <v>60</v>
      </c>
    </row>
    <row r="196" spans="1:8" s="1" customFormat="1" ht="12" customHeight="1">
      <c r="A196" s="28">
        <v>12</v>
      </c>
      <c r="B196" s="29">
        <v>25</v>
      </c>
      <c r="C196" s="30" t="s">
        <v>577</v>
      </c>
      <c r="D196" s="21">
        <v>10000</v>
      </c>
      <c r="E196" s="21">
        <v>10000</v>
      </c>
      <c r="F196" s="21">
        <v>10000</v>
      </c>
      <c r="G196" s="31" t="s">
        <v>629</v>
      </c>
      <c r="H196" s="21" t="s">
        <v>60</v>
      </c>
    </row>
    <row r="197" spans="1:8" s="1" customFormat="1" ht="12" customHeight="1">
      <c r="A197" s="28">
        <v>13</v>
      </c>
      <c r="B197" s="29">
        <v>25</v>
      </c>
      <c r="C197" s="30" t="s">
        <v>577</v>
      </c>
      <c r="D197" s="21">
        <v>10000</v>
      </c>
      <c r="E197" s="21">
        <v>10000</v>
      </c>
      <c r="F197" s="21">
        <v>10000</v>
      </c>
      <c r="G197" s="31" t="s">
        <v>630</v>
      </c>
      <c r="H197" s="21" t="s">
        <v>60</v>
      </c>
    </row>
    <row r="198" spans="1:8" s="1" customFormat="1" ht="11.25" customHeight="1">
      <c r="A198" s="28">
        <v>11</v>
      </c>
      <c r="B198" s="29">
        <v>25</v>
      </c>
      <c r="C198" s="30" t="s">
        <v>577</v>
      </c>
      <c r="D198" s="21">
        <v>20000</v>
      </c>
      <c r="E198" s="21">
        <v>20000</v>
      </c>
      <c r="F198" s="21">
        <v>20000</v>
      </c>
      <c r="G198" s="31" t="s">
        <v>631</v>
      </c>
      <c r="H198" s="23" t="s">
        <v>578</v>
      </c>
    </row>
    <row r="199" spans="1:8" s="1" customFormat="1" ht="13.5" customHeight="1">
      <c r="A199" s="385" t="s">
        <v>520</v>
      </c>
      <c r="B199" s="349"/>
      <c r="C199" s="350"/>
      <c r="D199" s="41">
        <f>SUM(D185:D198)</f>
        <v>1208280</v>
      </c>
      <c r="E199" s="41">
        <f>SUM(E185:E198)</f>
        <v>1208280</v>
      </c>
      <c r="F199" s="41">
        <f>SUM(F185:F198)</f>
        <v>1208280</v>
      </c>
      <c r="G199" s="13"/>
      <c r="H199" s="13"/>
    </row>
    <row r="200" spans="1:8" s="1" customFormat="1" ht="11.25" customHeight="1">
      <c r="A200" s="21"/>
      <c r="B200" s="40">
        <v>10</v>
      </c>
      <c r="C200" s="21" t="s">
        <v>521</v>
      </c>
      <c r="D200" s="21">
        <v>5644470</v>
      </c>
      <c r="E200" s="21">
        <v>5644470</v>
      </c>
      <c r="F200" s="21">
        <v>5644470</v>
      </c>
      <c r="G200" s="36"/>
      <c r="H200" s="37" t="s">
        <v>632</v>
      </c>
    </row>
    <row r="201" spans="1:8" s="1" customFormat="1" ht="11.25" customHeight="1">
      <c r="A201" s="21"/>
      <c r="B201" s="40">
        <v>10</v>
      </c>
      <c r="C201" s="21" t="s">
        <v>633</v>
      </c>
      <c r="D201" s="21">
        <v>600000</v>
      </c>
      <c r="E201" s="21">
        <v>600000</v>
      </c>
      <c r="F201" s="21">
        <v>600000</v>
      </c>
      <c r="G201" s="36"/>
      <c r="H201" s="21" t="s">
        <v>634</v>
      </c>
    </row>
    <row r="202" spans="1:8" s="1" customFormat="1" ht="13.5" customHeight="1">
      <c r="A202" s="384" t="s">
        <v>522</v>
      </c>
      <c r="B202" s="349"/>
      <c r="C202" s="350"/>
      <c r="D202" s="38">
        <f>D200+D201</f>
        <v>6244470</v>
      </c>
      <c r="E202" s="38">
        <f>E200+E201</f>
        <v>6244470</v>
      </c>
      <c r="F202" s="38">
        <f>F200+F201</f>
        <v>6244470</v>
      </c>
      <c r="G202" s="20"/>
      <c r="H202" s="20"/>
    </row>
    <row r="203" spans="1:8" s="1" customFormat="1" ht="13.5" customHeight="1">
      <c r="A203" s="386" t="s">
        <v>606</v>
      </c>
      <c r="B203" s="349"/>
      <c r="C203" s="350"/>
      <c r="D203" s="35">
        <f>D202-D199</f>
        <v>5036190</v>
      </c>
      <c r="E203" s="35">
        <f>E202-E199</f>
        <v>5036190</v>
      </c>
      <c r="F203" s="35">
        <f>F202-F199</f>
        <v>5036190</v>
      </c>
      <c r="G203" s="35"/>
      <c r="H203" s="39" t="s">
        <v>60</v>
      </c>
    </row>
  </sheetData>
  <mergeCells count="26">
    <mergeCell ref="A2:H2"/>
    <mergeCell ref="A92:C92"/>
    <mergeCell ref="A47:H47"/>
    <mergeCell ref="A60:C60"/>
    <mergeCell ref="A125:H125"/>
    <mergeCell ref="A119:C119"/>
    <mergeCell ref="A18:C1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202:C202"/>
    <mergeCell ref="A153:C153"/>
    <mergeCell ref="A183:C183"/>
    <mergeCell ref="A41:C41"/>
    <mergeCell ref="A24:H24"/>
    <mergeCell ref="A157:H157"/>
    <mergeCell ref="A149:C149"/>
    <mergeCell ref="A98:H98"/>
  </mergeCells>
  <phoneticPr fontId="2" type="noConversion"/>
  <pageMargins left="0.70866141732283472" right="0.70866141732283472" top="0.74803149606299213" bottom="0.74803149606299213" header="0.31496062992125978" footer="0.31496062992125978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 customWidth="1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 customWidth="1"/>
    <col min="16" max="16" width="6.88671875" style="75" bestFit="1" customWidth="1"/>
    <col min="17" max="17" width="8.88671875" style="75" customWidth="1"/>
    <col min="18" max="16384" width="8.88671875" style="75"/>
  </cols>
  <sheetData>
    <row r="1" spans="1:17">
      <c r="G1" s="26" t="s">
        <v>60</v>
      </c>
      <c r="K1" s="206" t="s">
        <v>635</v>
      </c>
      <c r="L1" s="206" t="s">
        <v>636</v>
      </c>
      <c r="M1" s="206" t="s">
        <v>637</v>
      </c>
      <c r="N1" s="207" t="s">
        <v>368</v>
      </c>
    </row>
    <row r="2" spans="1:17">
      <c r="A2" s="382" t="s">
        <v>638</v>
      </c>
      <c r="B2" s="349"/>
      <c r="C2" s="349"/>
      <c r="D2" s="349"/>
      <c r="E2" s="349"/>
      <c r="F2" s="349"/>
      <c r="G2" s="350"/>
      <c r="K2" s="208">
        <v>43</v>
      </c>
      <c r="L2" s="209">
        <v>452470</v>
      </c>
      <c r="M2" s="209">
        <v>19456210</v>
      </c>
      <c r="N2" s="210" t="s">
        <v>639</v>
      </c>
    </row>
    <row r="3" spans="1:17" s="1" customFormat="1">
      <c r="A3" s="84" t="s">
        <v>60</v>
      </c>
      <c r="B3" s="84"/>
      <c r="C3" s="84"/>
      <c r="D3" s="84"/>
      <c r="E3" s="84"/>
      <c r="F3" s="84"/>
      <c r="G3" s="84" t="s">
        <v>640</v>
      </c>
      <c r="K3" s="211">
        <v>29</v>
      </c>
      <c r="L3" s="209">
        <v>452470</v>
      </c>
      <c r="M3" s="209">
        <v>13121630</v>
      </c>
      <c r="N3" s="210" t="s">
        <v>641</v>
      </c>
      <c r="O3" s="75"/>
      <c r="P3" s="75"/>
      <c r="Q3" s="75"/>
    </row>
    <row r="4" spans="1:17">
      <c r="A4" s="85" t="s">
        <v>493</v>
      </c>
      <c r="B4" s="86" t="s">
        <v>642</v>
      </c>
      <c r="C4" s="85" t="s">
        <v>643</v>
      </c>
      <c r="D4" s="85" t="s">
        <v>644</v>
      </c>
      <c r="E4" s="85" t="s">
        <v>489</v>
      </c>
      <c r="F4" s="85" t="s">
        <v>645</v>
      </c>
      <c r="G4" s="85" t="s">
        <v>368</v>
      </c>
      <c r="H4" s="1"/>
      <c r="K4" s="212">
        <v>72</v>
      </c>
      <c r="L4" s="213" t="s">
        <v>637</v>
      </c>
      <c r="M4" s="214">
        <v>32577840</v>
      </c>
      <c r="N4" s="215"/>
    </row>
    <row r="5" spans="1:17" s="1" customFormat="1">
      <c r="A5" s="81" t="s">
        <v>83</v>
      </c>
      <c r="B5" s="21">
        <v>410309271</v>
      </c>
      <c r="C5" s="69">
        <f t="shared" ref="C5:C16" si="0">B5-B6</f>
        <v>6402480</v>
      </c>
      <c r="D5" s="241" t="e">
        <f t="shared" ref="D5:D16" si="1">C5-C4</f>
        <v>#VALUE!</v>
      </c>
      <c r="E5" s="241">
        <v>410309271</v>
      </c>
      <c r="F5" s="241" t="e">
        <f t="shared" ref="F5:F16" si="2">E5-E4</f>
        <v>#VALUE!</v>
      </c>
      <c r="G5" s="87" t="s">
        <v>646</v>
      </c>
      <c r="K5" s="208">
        <v>55</v>
      </c>
      <c r="L5" s="216">
        <v>452470</v>
      </c>
      <c r="M5" s="224">
        <v>24885850</v>
      </c>
      <c r="N5" s="218" t="s">
        <v>647</v>
      </c>
      <c r="O5" s="75"/>
      <c r="P5" s="75"/>
      <c r="Q5" s="75"/>
    </row>
    <row r="6" spans="1:17" s="1" customFormat="1">
      <c r="A6" s="81" t="s">
        <v>483</v>
      </c>
      <c r="B6" s="21">
        <v>403906791</v>
      </c>
      <c r="C6" s="69">
        <f t="shared" si="0"/>
        <v>34473046</v>
      </c>
      <c r="D6" s="241">
        <f t="shared" si="1"/>
        <v>28070566</v>
      </c>
      <c r="E6" s="241">
        <v>403906791</v>
      </c>
      <c r="F6" s="241">
        <f t="shared" si="2"/>
        <v>-6402480</v>
      </c>
      <c r="G6" s="87"/>
      <c r="K6" s="208">
        <v>17</v>
      </c>
      <c r="L6" s="217">
        <v>452470</v>
      </c>
      <c r="M6" s="217">
        <v>7691990</v>
      </c>
      <c r="N6" s="218" t="s">
        <v>648</v>
      </c>
      <c r="O6" s="75"/>
      <c r="P6" s="75"/>
      <c r="Q6" s="75"/>
    </row>
    <row r="7" spans="1:17" s="1" customFormat="1">
      <c r="A7" s="81" t="s">
        <v>649</v>
      </c>
      <c r="B7" s="21">
        <v>369433745</v>
      </c>
      <c r="C7" s="69">
        <f t="shared" si="0"/>
        <v>21482738</v>
      </c>
      <c r="D7" s="241">
        <f t="shared" si="1"/>
        <v>-12990308</v>
      </c>
      <c r="E7" s="241">
        <v>369433745</v>
      </c>
      <c r="F7" s="241">
        <f t="shared" si="2"/>
        <v>-34473046</v>
      </c>
      <c r="G7" s="87"/>
      <c r="K7" s="75"/>
      <c r="L7" s="75"/>
      <c r="M7" s="205"/>
      <c r="N7" s="75"/>
      <c r="O7" s="75"/>
      <c r="P7" s="75"/>
      <c r="Q7" s="75"/>
    </row>
    <row r="8" spans="1:17" s="1" customFormat="1">
      <c r="A8" s="81" t="s">
        <v>650</v>
      </c>
      <c r="B8" s="21">
        <v>347951007</v>
      </c>
      <c r="C8" s="69">
        <f t="shared" si="0"/>
        <v>16771938</v>
      </c>
      <c r="D8" s="241">
        <f t="shared" si="1"/>
        <v>-4710800</v>
      </c>
      <c r="E8" s="241">
        <v>347951007</v>
      </c>
      <c r="F8" s="241">
        <f t="shared" si="2"/>
        <v>-21482738</v>
      </c>
      <c r="G8" s="87"/>
      <c r="K8" s="75"/>
      <c r="L8" s="205"/>
      <c r="M8" s="75"/>
      <c r="N8" s="205"/>
      <c r="O8" s="75"/>
      <c r="P8" s="75"/>
      <c r="Q8" s="75"/>
    </row>
    <row r="9" spans="1:17" ht="12.75" customHeight="1">
      <c r="A9" s="81" t="s">
        <v>651</v>
      </c>
      <c r="B9" s="21">
        <v>331179069</v>
      </c>
      <c r="C9" s="69">
        <f t="shared" si="0"/>
        <v>-1867823</v>
      </c>
      <c r="D9" s="241">
        <f t="shared" si="1"/>
        <v>-18639761</v>
      </c>
      <c r="E9" s="241">
        <v>331179069</v>
      </c>
      <c r="F9" s="241">
        <f t="shared" si="2"/>
        <v>-16771938</v>
      </c>
      <c r="G9" s="87"/>
      <c r="L9" s="206" t="s">
        <v>652</v>
      </c>
      <c r="M9" s="206" t="s">
        <v>637</v>
      </c>
      <c r="N9" s="207" t="s">
        <v>368</v>
      </c>
      <c r="P9" s="206" t="s">
        <v>653</v>
      </c>
      <c r="Q9" s="206" t="s">
        <v>654</v>
      </c>
    </row>
    <row r="10" spans="1:17">
      <c r="A10" s="81" t="s">
        <v>655</v>
      </c>
      <c r="B10" s="21">
        <v>333046892</v>
      </c>
      <c r="C10" s="69">
        <f t="shared" si="0"/>
        <v>-5960571</v>
      </c>
      <c r="D10" s="241">
        <f t="shared" si="1"/>
        <v>-4092748</v>
      </c>
      <c r="E10" s="241">
        <v>292436971</v>
      </c>
      <c r="F10" s="241">
        <f t="shared" si="2"/>
        <v>-38742098</v>
      </c>
      <c r="G10" s="87"/>
      <c r="L10" s="219" t="s">
        <v>656</v>
      </c>
      <c r="M10" s="209">
        <v>22617770</v>
      </c>
      <c r="N10" s="210" t="s">
        <v>657</v>
      </c>
      <c r="P10" s="200">
        <v>7059100</v>
      </c>
      <c r="Q10" s="200">
        <v>2000000</v>
      </c>
    </row>
    <row r="11" spans="1:17">
      <c r="A11" s="81" t="s">
        <v>658</v>
      </c>
      <c r="B11" s="21">
        <v>339007463</v>
      </c>
      <c r="C11" s="69">
        <f t="shared" si="0"/>
        <v>42264533</v>
      </c>
      <c r="D11" s="241">
        <f t="shared" si="1"/>
        <v>48225104</v>
      </c>
      <c r="E11" s="241">
        <v>286211142</v>
      </c>
      <c r="F11" s="241">
        <f t="shared" si="2"/>
        <v>-6225829</v>
      </c>
      <c r="G11" s="87"/>
      <c r="L11" s="219" t="s">
        <v>659</v>
      </c>
      <c r="M11" s="209">
        <v>20617770</v>
      </c>
      <c r="N11" s="210" t="s">
        <v>660</v>
      </c>
    </row>
    <row r="12" spans="1:17">
      <c r="A12" s="82" t="s">
        <v>661</v>
      </c>
      <c r="B12" s="25">
        <v>296742930</v>
      </c>
      <c r="C12" s="69">
        <f t="shared" si="0"/>
        <v>11621440</v>
      </c>
      <c r="D12" s="242">
        <f t="shared" si="1"/>
        <v>-30643093</v>
      </c>
      <c r="E12" s="242">
        <v>271170490</v>
      </c>
      <c r="F12" s="242">
        <f t="shared" si="2"/>
        <v>-15040652</v>
      </c>
      <c r="G12" s="88" t="s">
        <v>662</v>
      </c>
      <c r="L12" s="223" t="s">
        <v>389</v>
      </c>
      <c r="M12" s="209">
        <v>28557530</v>
      </c>
      <c r="N12" s="210" t="s">
        <v>663</v>
      </c>
    </row>
    <row r="13" spans="1:17">
      <c r="A13" s="81" t="s">
        <v>664</v>
      </c>
      <c r="B13" s="21">
        <v>285121490</v>
      </c>
      <c r="C13" s="69">
        <f t="shared" si="0"/>
        <v>-9015591</v>
      </c>
      <c r="D13" s="241">
        <f t="shared" si="1"/>
        <v>-20637031</v>
      </c>
      <c r="E13" s="241">
        <v>242974290</v>
      </c>
      <c r="F13" s="241">
        <f t="shared" si="2"/>
        <v>-28196200</v>
      </c>
      <c r="G13" s="87" t="s">
        <v>665</v>
      </c>
      <c r="L13" s="219" t="s">
        <v>666</v>
      </c>
      <c r="M13" s="209">
        <f>M12-Q10</f>
        <v>26557530</v>
      </c>
      <c r="N13" s="210" t="s">
        <v>660</v>
      </c>
    </row>
    <row r="14" spans="1:17">
      <c r="A14" s="81" t="s">
        <v>667</v>
      </c>
      <c r="B14" s="21">
        <v>294137081</v>
      </c>
      <c r="C14" s="69">
        <f t="shared" si="0"/>
        <v>7953911</v>
      </c>
      <c r="D14" s="241">
        <f t="shared" si="1"/>
        <v>16969502</v>
      </c>
      <c r="E14" s="241">
        <v>245367521</v>
      </c>
      <c r="F14" s="241">
        <f t="shared" si="2"/>
        <v>2393231</v>
      </c>
      <c r="G14" s="87"/>
      <c r="L14" s="220" t="s">
        <v>668</v>
      </c>
      <c r="M14" s="221">
        <f>M13-M5</f>
        <v>1671680</v>
      </c>
      <c r="N14" s="222" t="s">
        <v>669</v>
      </c>
    </row>
    <row r="15" spans="1:17">
      <c r="A15" s="81" t="s">
        <v>670</v>
      </c>
      <c r="B15" s="21">
        <v>286183170</v>
      </c>
      <c r="C15" s="69">
        <f t="shared" si="0"/>
        <v>48642925</v>
      </c>
      <c r="D15" s="241">
        <f t="shared" si="1"/>
        <v>40689014</v>
      </c>
      <c r="E15" s="241">
        <v>238584810</v>
      </c>
      <c r="F15" s="241">
        <f t="shared" si="2"/>
        <v>-6782711</v>
      </c>
      <c r="G15" s="87"/>
      <c r="L15" s="223" t="s">
        <v>191</v>
      </c>
      <c r="M15" s="209">
        <f>P10+M14</f>
        <v>8730780</v>
      </c>
      <c r="N15" s="210" t="s">
        <v>671</v>
      </c>
    </row>
    <row r="16" spans="1:17">
      <c r="A16" s="81" t="s">
        <v>672</v>
      </c>
      <c r="B16" s="21">
        <v>237540245</v>
      </c>
      <c r="C16" s="69">
        <f t="shared" si="0"/>
        <v>237540245</v>
      </c>
      <c r="D16" s="241">
        <f t="shared" si="1"/>
        <v>188897320</v>
      </c>
      <c r="E16" s="241">
        <v>237540245</v>
      </c>
      <c r="F16" s="241">
        <f t="shared" si="2"/>
        <v>-1044565</v>
      </c>
      <c r="G16" s="87"/>
      <c r="L16" s="219" t="s">
        <v>673</v>
      </c>
      <c r="M16" s="209">
        <f>M15-Q10</f>
        <v>6730780</v>
      </c>
      <c r="N16" s="210" t="s">
        <v>660</v>
      </c>
    </row>
    <row r="17" spans="8:14">
      <c r="L17" s="223" t="s">
        <v>192</v>
      </c>
      <c r="M17" s="209">
        <f>M16+P10</f>
        <v>13789880</v>
      </c>
      <c r="N17" s="210" t="s">
        <v>674</v>
      </c>
    </row>
    <row r="18" spans="8:14">
      <c r="L18" s="219" t="s">
        <v>675</v>
      </c>
      <c r="M18" s="209">
        <f>M17-Q10</f>
        <v>11789880</v>
      </c>
      <c r="N18" s="210" t="s">
        <v>660</v>
      </c>
    </row>
    <row r="19" spans="8:14">
      <c r="L19" s="220" t="s">
        <v>676</v>
      </c>
      <c r="M19" s="217">
        <f>M18-M6</f>
        <v>4097890</v>
      </c>
      <c r="N19" s="222" t="s">
        <v>677</v>
      </c>
    </row>
    <row r="25" spans="8:14">
      <c r="M25" s="206" t="s">
        <v>653</v>
      </c>
      <c r="N25" s="206" t="s">
        <v>654</v>
      </c>
    </row>
    <row r="26" spans="8:14">
      <c r="H26" s="205"/>
      <c r="M26" s="200">
        <v>7059100</v>
      </c>
      <c r="N26" s="200">
        <v>2000000</v>
      </c>
    </row>
    <row r="27" spans="8:14">
      <c r="H27" s="205"/>
    </row>
    <row r="28" spans="8:14">
      <c r="H28" s="205"/>
    </row>
    <row r="29" spans="8:14">
      <c r="H29" s="205"/>
    </row>
    <row r="30" spans="8:14">
      <c r="H30" s="205"/>
    </row>
    <row r="31" spans="8:14">
      <c r="H31" s="205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354" t="s">
        <v>678</v>
      </c>
      <c r="B1" s="349"/>
      <c r="C1" s="349"/>
      <c r="D1" s="349"/>
      <c r="E1" s="350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53" t="s">
        <v>482</v>
      </c>
      <c r="B3" s="349"/>
      <c r="C3" s="349"/>
      <c r="D3" s="350"/>
      <c r="E3" s="164" t="s">
        <v>483</v>
      </c>
      <c r="F3" s="2"/>
      <c r="G3" s="352" t="s">
        <v>3</v>
      </c>
      <c r="H3" s="350"/>
      <c r="I3" s="3"/>
      <c r="J3" s="351" t="s">
        <v>4</v>
      </c>
      <c r="K3" s="350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410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433</v>
      </c>
      <c r="B5" s="59">
        <f>H8</f>
        <v>18479811</v>
      </c>
      <c r="C5" s="42"/>
      <c r="D5" s="42"/>
      <c r="E5" s="42"/>
      <c r="F5" s="3"/>
      <c r="G5" s="51" t="s">
        <v>14</v>
      </c>
      <c r="H5" s="83">
        <v>14486751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f>B94+E6</f>
        <v>2000000</v>
      </c>
      <c r="C6" s="8"/>
      <c r="D6" s="8"/>
      <c r="E6" s="19">
        <v>100000</v>
      </c>
      <c r="F6" s="3"/>
      <c r="G6" s="51" t="s">
        <v>478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679</v>
      </c>
      <c r="B7" s="98">
        <f>B95+E7</f>
        <v>2000000</v>
      </c>
      <c r="C7" s="8"/>
      <c r="D7" s="8"/>
      <c r="E7" s="19">
        <v>100000</v>
      </c>
      <c r="F7" s="3"/>
      <c r="G7" s="51" t="s">
        <v>479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484</v>
      </c>
      <c r="B8" s="98">
        <v>2450000</v>
      </c>
      <c r="C8" s="8"/>
      <c r="D8" s="8"/>
      <c r="E8" s="19">
        <v>100000</v>
      </c>
      <c r="F8" s="3"/>
      <c r="G8" s="52" t="s">
        <v>35</v>
      </c>
      <c r="H8" s="12">
        <f>SUM(H5:H7)</f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84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468</v>
      </c>
      <c r="B10" s="98">
        <v>40000000</v>
      </c>
      <c r="C10" s="8"/>
      <c r="D10" s="8"/>
      <c r="E10" s="19" t="s">
        <v>60</v>
      </c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470</v>
      </c>
      <c r="B11" s="98">
        <v>40040299</v>
      </c>
      <c r="C11" s="8"/>
      <c r="D11" s="8"/>
      <c r="E11" s="19" t="s">
        <v>60</v>
      </c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33</v>
      </c>
      <c r="B12" s="60">
        <f>SUM(B5:B11)</f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485</v>
      </c>
      <c r="B13" s="135">
        <v>8818177</v>
      </c>
      <c r="C13" s="137"/>
      <c r="D13" s="42" t="s">
        <v>60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486</v>
      </c>
      <c r="B14" s="61">
        <v>43000</v>
      </c>
      <c r="C14" s="137"/>
      <c r="D14" s="42"/>
      <c r="E14" s="46"/>
      <c r="F14" s="3"/>
      <c r="G14" s="9" t="s">
        <v>41</v>
      </c>
      <c r="H14" s="10" t="s">
        <v>6</v>
      </c>
      <c r="I14" s="3"/>
      <c r="J14" s="54" t="s">
        <v>46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487</v>
      </c>
      <c r="B15" s="61">
        <v>52000</v>
      </c>
      <c r="C15" s="137"/>
      <c r="D15" s="42"/>
      <c r="E15" s="42"/>
      <c r="F15" s="3"/>
      <c r="G15" s="17" t="s">
        <v>44</v>
      </c>
      <c r="H15" s="11">
        <f>B20-B882</f>
        <v>403906791</v>
      </c>
      <c r="I15" s="3"/>
      <c r="J15" s="53" t="s">
        <v>473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488</v>
      </c>
      <c r="B16" s="61">
        <v>79217</v>
      </c>
      <c r="C16" s="137"/>
      <c r="D16" s="42"/>
      <c r="E16" s="42"/>
      <c r="F16" s="3"/>
      <c r="G16" s="17" t="s">
        <v>489</v>
      </c>
      <c r="H16" s="73">
        <f>B21-B883</f>
        <v>403906791</v>
      </c>
      <c r="I16" s="3"/>
      <c r="J16" s="53" t="s">
        <v>60</v>
      </c>
      <c r="K16" s="62" t="s">
        <v>60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490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42</v>
      </c>
      <c r="B18" s="14">
        <f>B13+B17+D18</f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414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 t="s">
        <v>60</v>
      </c>
      <c r="K19" s="62" t="s">
        <v>60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49</v>
      </c>
      <c r="B20" s="16">
        <f>B12+B18+B19+C19</f>
        <v>403906791</v>
      </c>
      <c r="C20" s="50"/>
      <c r="D20" s="50"/>
      <c r="E20" s="50"/>
      <c r="F20" s="3"/>
      <c r="G20" s="2"/>
      <c r="H20" s="2"/>
      <c r="I20" s="3"/>
      <c r="J20" s="55" t="s">
        <v>52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51</v>
      </c>
      <c r="B21" s="16">
        <f>B12+B18+B19+C19</f>
        <v>403906791</v>
      </c>
      <c r="C21" s="50"/>
      <c r="D21" s="50"/>
      <c r="E21" s="50"/>
      <c r="F21" s="3"/>
      <c r="G21" s="2"/>
      <c r="H21" s="2"/>
      <c r="I21" s="3"/>
      <c r="J21" s="56" t="s">
        <v>63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348" t="s">
        <v>79</v>
      </c>
      <c r="B22" s="349"/>
      <c r="C22" s="349"/>
      <c r="D22" s="349"/>
      <c r="E22" s="350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53" t="s">
        <v>680</v>
      </c>
      <c r="B25" s="349"/>
      <c r="C25" s="349"/>
      <c r="D25" s="350"/>
      <c r="E25" s="164" t="s">
        <v>681</v>
      </c>
      <c r="F25" s="2"/>
      <c r="G25" s="352" t="s">
        <v>3</v>
      </c>
      <c r="H25" s="350"/>
      <c r="I25" s="3"/>
      <c r="J25" s="351" t="s">
        <v>4</v>
      </c>
      <c r="K25" s="350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410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433</v>
      </c>
      <c r="B27" s="59">
        <f>H30</f>
        <v>13272256</v>
      </c>
      <c r="C27" s="42"/>
      <c r="D27" s="42"/>
      <c r="E27" s="42"/>
      <c r="F27" s="3"/>
      <c r="G27" s="51" t="s">
        <v>14</v>
      </c>
      <c r="H27" s="83">
        <v>13172141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f>B116+E28</f>
        <v>1900000</v>
      </c>
      <c r="C28" s="8"/>
      <c r="D28" s="8"/>
      <c r="E28" s="19">
        <v>100000</v>
      </c>
      <c r="F28" s="3"/>
      <c r="G28" s="51" t="s">
        <v>478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679</v>
      </c>
      <c r="B29" s="98">
        <f>B117+E29</f>
        <v>1900000</v>
      </c>
      <c r="C29" s="8"/>
      <c r="D29" s="8"/>
      <c r="E29" s="19">
        <v>100000</v>
      </c>
      <c r="F29" s="3"/>
      <c r="G29" s="51" t="s">
        <v>479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484</v>
      </c>
      <c r="B30" s="98">
        <f>B118+E30</f>
        <v>1500000</v>
      </c>
      <c r="C30" s="8"/>
      <c r="D30" s="8"/>
      <c r="E30" s="19">
        <v>100000</v>
      </c>
      <c r="F30" s="3"/>
      <c r="G30" s="52" t="s">
        <v>35</v>
      </c>
      <c r="H30" s="12">
        <f>SUM(H27:H29)</f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84</v>
      </c>
      <c r="B31" s="98">
        <v>1900000</v>
      </c>
      <c r="C31" s="8"/>
      <c r="D31" s="8"/>
      <c r="E31" s="19" t="s">
        <v>60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468</v>
      </c>
      <c r="B32" s="98">
        <v>45000000</v>
      </c>
      <c r="C32" s="8"/>
      <c r="D32" s="8"/>
      <c r="E32" s="19" t="s">
        <v>60</v>
      </c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470</v>
      </c>
      <c r="B33" s="98">
        <v>40000000</v>
      </c>
      <c r="C33" s="8"/>
      <c r="D33" s="8"/>
      <c r="E33" s="19" t="s">
        <v>60</v>
      </c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33</v>
      </c>
      <c r="B34" s="60">
        <f>SUM(B27:B33)</f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485</v>
      </c>
      <c r="B35" s="135">
        <v>8818177</v>
      </c>
      <c r="C35" s="137"/>
      <c r="D35" s="42" t="s">
        <v>60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486</v>
      </c>
      <c r="B36" s="61">
        <v>43000</v>
      </c>
      <c r="C36" s="137"/>
      <c r="D36" s="42"/>
      <c r="E36" s="46"/>
      <c r="F36" s="3"/>
      <c r="G36" s="9" t="s">
        <v>41</v>
      </c>
      <c r="H36" s="10" t="s">
        <v>6</v>
      </c>
      <c r="I36" s="3"/>
      <c r="J36" s="54" t="s">
        <v>46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487</v>
      </c>
      <c r="B37" s="61">
        <v>52000</v>
      </c>
      <c r="C37" s="137"/>
      <c r="D37" s="42"/>
      <c r="E37" s="42"/>
      <c r="F37" s="3"/>
      <c r="G37" s="17" t="s">
        <v>44</v>
      </c>
      <c r="H37" s="11">
        <f>B42-B904</f>
        <v>402508937</v>
      </c>
      <c r="I37" s="3"/>
      <c r="J37" s="53" t="s">
        <v>473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488</v>
      </c>
      <c r="B38" s="61">
        <v>79217</v>
      </c>
      <c r="C38" s="137"/>
      <c r="D38" s="42"/>
      <c r="E38" s="42"/>
      <c r="F38" s="3"/>
      <c r="G38" s="17" t="s">
        <v>489</v>
      </c>
      <c r="H38" s="73">
        <f>B43-B905</f>
        <v>402508937</v>
      </c>
      <c r="I38" s="3"/>
      <c r="J38" s="53" t="s">
        <v>60</v>
      </c>
      <c r="K38" s="62" t="s">
        <v>60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490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42</v>
      </c>
      <c r="B40" s="14">
        <f>B35+B39+D40</f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414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 t="s">
        <v>60</v>
      </c>
      <c r="K41" s="62" t="s">
        <v>60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49</v>
      </c>
      <c r="B42" s="16">
        <f>B34+B40+B41+C41</f>
        <v>402508937</v>
      </c>
      <c r="C42" s="50"/>
      <c r="D42" s="50"/>
      <c r="E42" s="50"/>
      <c r="F42" s="3"/>
      <c r="G42" s="2"/>
      <c r="H42" s="2"/>
      <c r="I42" s="3"/>
      <c r="J42" s="55" t="s">
        <v>52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51</v>
      </c>
      <c r="B43" s="16">
        <f>B34+B40+B41+C41</f>
        <v>402508937</v>
      </c>
      <c r="C43" s="50"/>
      <c r="D43" s="50"/>
      <c r="E43" s="50"/>
      <c r="F43" s="3"/>
      <c r="G43" s="2"/>
      <c r="H43" s="2"/>
      <c r="I43" s="3"/>
      <c r="J43" s="56" t="s">
        <v>63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348" t="s">
        <v>79</v>
      </c>
      <c r="B44" s="349"/>
      <c r="C44" s="349"/>
      <c r="D44" s="349"/>
      <c r="E44" s="350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53" t="s">
        <v>682</v>
      </c>
      <c r="B47" s="349"/>
      <c r="C47" s="349"/>
      <c r="D47" s="350"/>
      <c r="E47" s="164" t="s">
        <v>683</v>
      </c>
      <c r="F47" s="2"/>
      <c r="G47" s="352" t="s">
        <v>3</v>
      </c>
      <c r="H47" s="350"/>
      <c r="I47" s="3"/>
      <c r="J47" s="351" t="s">
        <v>4</v>
      </c>
      <c r="K47" s="350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410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433</v>
      </c>
      <c r="B49" s="59">
        <f>H52</f>
        <v>30724965</v>
      </c>
      <c r="C49" s="42"/>
      <c r="D49" s="42"/>
      <c r="E49" s="42"/>
      <c r="F49" s="3"/>
      <c r="G49" s="51" t="s">
        <v>14</v>
      </c>
      <c r="H49" s="83">
        <v>30584850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f>B116+E50</f>
        <v>1900000</v>
      </c>
      <c r="C50" s="8"/>
      <c r="D50" s="8"/>
      <c r="E50" s="19">
        <v>100000</v>
      </c>
      <c r="F50" s="3"/>
      <c r="G50" s="51" t="s">
        <v>478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679</v>
      </c>
      <c r="B51" s="98">
        <f>B117+E51</f>
        <v>1900000</v>
      </c>
      <c r="C51" s="8"/>
      <c r="D51" s="8"/>
      <c r="E51" s="19">
        <v>100000</v>
      </c>
      <c r="F51" s="3"/>
      <c r="G51" s="51" t="s">
        <v>479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484</v>
      </c>
      <c r="B52" s="98">
        <f>B118+E52</f>
        <v>1500000</v>
      </c>
      <c r="C52" s="8"/>
      <c r="D52" s="8"/>
      <c r="E52" s="19">
        <v>100000</v>
      </c>
      <c r="F52" s="3"/>
      <c r="G52" s="52" t="s">
        <v>35</v>
      </c>
      <c r="H52" s="12">
        <f>SUM(H49:H51)</f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84</v>
      </c>
      <c r="B53" s="98">
        <v>1900000</v>
      </c>
      <c r="C53" s="8"/>
      <c r="D53" s="8"/>
      <c r="E53" s="19" t="s">
        <v>60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468</v>
      </c>
      <c r="B54" s="98">
        <v>45000000</v>
      </c>
      <c r="C54" s="8"/>
      <c r="D54" s="8"/>
      <c r="E54" s="19" t="s">
        <v>60</v>
      </c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470</v>
      </c>
      <c r="B55" s="98">
        <v>40000000</v>
      </c>
      <c r="C55" s="8"/>
      <c r="D55" s="8"/>
      <c r="E55" s="19" t="s">
        <v>60</v>
      </c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33</v>
      </c>
      <c r="B56" s="60">
        <f>SUM(B49:B55)</f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485</v>
      </c>
      <c r="B57" s="135">
        <v>8818177</v>
      </c>
      <c r="C57" s="137"/>
      <c r="D57" s="42" t="s">
        <v>60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486</v>
      </c>
      <c r="B58" s="61">
        <v>43000</v>
      </c>
      <c r="C58" s="137"/>
      <c r="D58" s="42"/>
      <c r="E58" s="46"/>
      <c r="F58" s="3"/>
      <c r="G58" s="9" t="s">
        <v>41</v>
      </c>
      <c r="H58" s="10" t="s">
        <v>6</v>
      </c>
      <c r="I58" s="3"/>
      <c r="J58" s="54" t="s">
        <v>46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487</v>
      </c>
      <c r="B59" s="61">
        <v>52000</v>
      </c>
      <c r="C59" s="137"/>
      <c r="D59" s="42"/>
      <c r="E59" s="42"/>
      <c r="F59" s="3"/>
      <c r="G59" s="17" t="s">
        <v>44</v>
      </c>
      <c r="H59" s="11">
        <f>B64-B904</f>
        <v>399961646</v>
      </c>
      <c r="I59" s="3"/>
      <c r="J59" s="53" t="s">
        <v>473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488</v>
      </c>
      <c r="B60" s="61">
        <v>79217</v>
      </c>
      <c r="C60" s="137"/>
      <c r="D60" s="42"/>
      <c r="E60" s="42"/>
      <c r="F60" s="3"/>
      <c r="G60" s="17" t="s">
        <v>489</v>
      </c>
      <c r="H60" s="73">
        <f>B65-B905</f>
        <v>399961646</v>
      </c>
      <c r="I60" s="3"/>
      <c r="J60" s="53" t="s">
        <v>60</v>
      </c>
      <c r="K60" s="62" t="s">
        <v>60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490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42</v>
      </c>
      <c r="B62" s="14">
        <f>B57+B61+D62</f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414</v>
      </c>
      <c r="B63" s="15">
        <v>250000000</v>
      </c>
      <c r="C63" s="48"/>
      <c r="D63" s="48"/>
      <c r="E63" s="48"/>
      <c r="F63" s="3"/>
      <c r="G63" s="2"/>
      <c r="H63" s="3"/>
      <c r="I63" s="3"/>
      <c r="J63" s="53" t="s">
        <v>60</v>
      </c>
      <c r="K63" s="62" t="s">
        <v>60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49</v>
      </c>
      <c r="B64" s="16">
        <f>B56+B62+B63</f>
        <v>399961646</v>
      </c>
      <c r="C64" s="50"/>
      <c r="D64" s="50"/>
      <c r="E64" s="50"/>
      <c r="F64" s="3"/>
      <c r="G64" s="2"/>
      <c r="H64" s="2"/>
      <c r="I64" s="3"/>
      <c r="J64" s="55" t="s">
        <v>52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51</v>
      </c>
      <c r="B65" s="16">
        <f>B56+B62+B63</f>
        <v>399961646</v>
      </c>
      <c r="C65" s="50"/>
      <c r="D65" s="50"/>
      <c r="E65" s="50"/>
      <c r="F65" s="3"/>
      <c r="G65" s="2"/>
      <c r="H65" s="2"/>
      <c r="I65" s="3"/>
      <c r="J65" s="56" t="s">
        <v>63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348" t="s">
        <v>684</v>
      </c>
      <c r="B66" s="349"/>
      <c r="C66" s="349"/>
      <c r="D66" s="349"/>
      <c r="E66" s="350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53" t="s">
        <v>685</v>
      </c>
      <c r="B69" s="349"/>
      <c r="C69" s="349"/>
      <c r="D69" s="350"/>
      <c r="E69" s="164" t="s">
        <v>686</v>
      </c>
      <c r="F69" s="2"/>
      <c r="G69" s="352" t="s">
        <v>3</v>
      </c>
      <c r="H69" s="350"/>
      <c r="I69" s="3"/>
      <c r="J69" s="351" t="s">
        <v>687</v>
      </c>
      <c r="K69" s="350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410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433</v>
      </c>
      <c r="B71" s="59">
        <f>H74</f>
        <v>24152047</v>
      </c>
      <c r="C71" s="42"/>
      <c r="D71" s="42"/>
      <c r="E71" s="42"/>
      <c r="F71" s="3"/>
      <c r="G71" s="51" t="s">
        <v>14</v>
      </c>
      <c r="H71" s="83">
        <v>23142047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f>B116+E72</f>
        <v>1900000</v>
      </c>
      <c r="C72" s="8"/>
      <c r="D72" s="8"/>
      <c r="E72" s="19">
        <v>100000</v>
      </c>
      <c r="F72" s="3"/>
      <c r="G72" s="51" t="s">
        <v>478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679</v>
      </c>
      <c r="B73" s="98">
        <f>B117+E73</f>
        <v>1900000</v>
      </c>
      <c r="C73" s="8"/>
      <c r="D73" s="8"/>
      <c r="E73" s="19">
        <v>100000</v>
      </c>
      <c r="F73" s="3"/>
      <c r="G73" s="51" t="s">
        <v>688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484</v>
      </c>
      <c r="B74" s="98">
        <f>B118+E74</f>
        <v>1500000</v>
      </c>
      <c r="C74" s="8"/>
      <c r="D74" s="8"/>
      <c r="E74" s="19">
        <v>100000</v>
      </c>
      <c r="F74" s="3"/>
      <c r="G74" s="52" t="s">
        <v>35</v>
      </c>
      <c r="H74" s="12">
        <f>SUM(H71:H72)</f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84</v>
      </c>
      <c r="B75" s="98">
        <v>1900000</v>
      </c>
      <c r="C75" s="8"/>
      <c r="D75" s="8"/>
      <c r="E75" s="19" t="s">
        <v>60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468</v>
      </c>
      <c r="B76" s="98">
        <v>45000000</v>
      </c>
      <c r="C76" s="8"/>
      <c r="D76" s="8"/>
      <c r="E76" s="19" t="s">
        <v>60</v>
      </c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470</v>
      </c>
      <c r="B77" s="98">
        <v>40000000</v>
      </c>
      <c r="C77" s="8"/>
      <c r="D77" s="8"/>
      <c r="E77" s="19" t="s">
        <v>60</v>
      </c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33</v>
      </c>
      <c r="B78" s="60">
        <f>SUM(B71:B77)</f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485</v>
      </c>
      <c r="B79" s="135">
        <v>8818177</v>
      </c>
      <c r="C79" s="137"/>
      <c r="D79" s="42" t="s">
        <v>60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486</v>
      </c>
      <c r="B80" s="61">
        <v>43000</v>
      </c>
      <c r="C80" s="137"/>
      <c r="D80" s="42"/>
      <c r="E80" s="46"/>
      <c r="F80" s="3"/>
      <c r="G80" s="9" t="s">
        <v>41</v>
      </c>
      <c r="H80" s="10" t="s">
        <v>6</v>
      </c>
      <c r="I80" s="3"/>
      <c r="J80" s="54" t="s">
        <v>46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487</v>
      </c>
      <c r="B81" s="61">
        <v>52000</v>
      </c>
      <c r="C81" s="137"/>
      <c r="D81" s="42"/>
      <c r="E81" s="42"/>
      <c r="F81" s="3"/>
      <c r="G81" s="17" t="s">
        <v>44</v>
      </c>
      <c r="H81" s="11">
        <f>B86-B904</f>
        <v>393388728</v>
      </c>
      <c r="I81" s="3"/>
      <c r="J81" s="53" t="s">
        <v>473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488</v>
      </c>
      <c r="B82" s="61">
        <v>79217</v>
      </c>
      <c r="C82" s="137"/>
      <c r="D82" s="42"/>
      <c r="E82" s="42"/>
      <c r="F82" s="3"/>
      <c r="G82" s="17" t="s">
        <v>489</v>
      </c>
      <c r="H82" s="73">
        <f>B87-B905</f>
        <v>393388728</v>
      </c>
      <c r="I82" s="3"/>
      <c r="J82" s="53" t="s">
        <v>60</v>
      </c>
      <c r="K82" s="62" t="s">
        <v>60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490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42</v>
      </c>
      <c r="B84" s="14">
        <f>B79+B83+D84</f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414</v>
      </c>
      <c r="B85" s="15">
        <v>250000000</v>
      </c>
      <c r="C85" s="48"/>
      <c r="D85" s="48"/>
      <c r="E85" s="48"/>
      <c r="F85" s="3"/>
      <c r="G85" s="2"/>
      <c r="H85" s="3"/>
      <c r="I85" s="3"/>
      <c r="J85" s="53" t="s">
        <v>60</v>
      </c>
      <c r="K85" s="62" t="s">
        <v>60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49</v>
      </c>
      <c r="B86" s="16">
        <f>B78+B84+B85</f>
        <v>393388728</v>
      </c>
      <c r="C86" s="50"/>
      <c r="D86" s="50"/>
      <c r="E86" s="50"/>
      <c r="F86" s="3"/>
      <c r="G86" s="2"/>
      <c r="H86" s="2"/>
      <c r="I86" s="3"/>
      <c r="J86" s="55" t="s">
        <v>52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51</v>
      </c>
      <c r="B87" s="16">
        <f>B78+B84+B85</f>
        <v>393388728</v>
      </c>
      <c r="C87" s="50"/>
      <c r="D87" s="50"/>
      <c r="E87" s="50"/>
      <c r="F87" s="3"/>
      <c r="G87" s="2"/>
      <c r="H87" s="2"/>
      <c r="I87" s="3"/>
      <c r="J87" s="56" t="s">
        <v>63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348" t="s">
        <v>689</v>
      </c>
      <c r="B88" s="349"/>
      <c r="C88" s="349"/>
      <c r="D88" s="349"/>
      <c r="E88" s="350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53" t="s">
        <v>690</v>
      </c>
      <c r="B91" s="349"/>
      <c r="C91" s="349"/>
      <c r="D91" s="350"/>
      <c r="E91" s="164" t="s">
        <v>691</v>
      </c>
      <c r="F91" s="2"/>
      <c r="G91" s="352" t="s">
        <v>3</v>
      </c>
      <c r="H91" s="350"/>
      <c r="I91" s="3"/>
      <c r="J91" s="351" t="s">
        <v>692</v>
      </c>
      <c r="K91" s="350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410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433</v>
      </c>
      <c r="B93" s="59">
        <f>H96</f>
        <v>24152047</v>
      </c>
      <c r="C93" s="42"/>
      <c r="D93" s="42"/>
      <c r="E93" s="42"/>
      <c r="F93" s="3"/>
      <c r="G93" s="51" t="s">
        <v>14</v>
      </c>
      <c r="H93" s="83">
        <v>23142047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f>B116+E94</f>
        <v>1900000</v>
      </c>
      <c r="C94" s="8"/>
      <c r="D94" s="8"/>
      <c r="E94" s="19">
        <v>100000</v>
      </c>
      <c r="F94" s="3"/>
      <c r="G94" s="51" t="s">
        <v>478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679</v>
      </c>
      <c r="B95" s="98">
        <f>B117+E95</f>
        <v>1900000</v>
      </c>
      <c r="C95" s="8"/>
      <c r="D95" s="8"/>
      <c r="E95" s="19">
        <v>100000</v>
      </c>
      <c r="F95" s="3"/>
      <c r="G95" s="51" t="s">
        <v>688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484</v>
      </c>
      <c r="B96" s="98">
        <f>B118+E96</f>
        <v>1500000</v>
      </c>
      <c r="C96" s="8"/>
      <c r="D96" s="8"/>
      <c r="E96" s="19">
        <v>100000</v>
      </c>
      <c r="F96" s="3"/>
      <c r="G96" s="52" t="s">
        <v>35</v>
      </c>
      <c r="H96" s="12">
        <f>SUM(H93:H94)</f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84</v>
      </c>
      <c r="B97" s="98">
        <v>1900000</v>
      </c>
      <c r="C97" s="8"/>
      <c r="D97" s="8"/>
      <c r="E97" s="19" t="s">
        <v>60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468</v>
      </c>
      <c r="B98" s="98">
        <v>45000000</v>
      </c>
      <c r="C98" s="8"/>
      <c r="D98" s="8"/>
      <c r="E98" s="19" t="s">
        <v>60</v>
      </c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470</v>
      </c>
      <c r="B99" s="98">
        <v>40000000</v>
      </c>
      <c r="C99" s="8"/>
      <c r="D99" s="8"/>
      <c r="E99" s="19" t="s">
        <v>60</v>
      </c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33</v>
      </c>
      <c r="B100" s="60">
        <f>SUM(B93:B99)</f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485</v>
      </c>
      <c r="B101" s="135">
        <v>8818177</v>
      </c>
      <c r="C101" s="137"/>
      <c r="D101" s="42" t="s">
        <v>60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486</v>
      </c>
      <c r="B102" s="61">
        <v>43000</v>
      </c>
      <c r="C102" s="137"/>
      <c r="D102" s="42"/>
      <c r="E102" s="46"/>
      <c r="F102" s="3"/>
      <c r="G102" s="9" t="s">
        <v>41</v>
      </c>
      <c r="H102" s="10" t="s">
        <v>6</v>
      </c>
      <c r="I102" s="3"/>
      <c r="J102" s="54" t="s">
        <v>46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487</v>
      </c>
      <c r="B103" s="61">
        <v>52000</v>
      </c>
      <c r="C103" s="137"/>
      <c r="D103" s="42"/>
      <c r="E103" s="42"/>
      <c r="F103" s="3"/>
      <c r="G103" s="17" t="s">
        <v>44</v>
      </c>
      <c r="H103" s="11">
        <f>B108-B904</f>
        <v>393388728</v>
      </c>
      <c r="I103" s="3"/>
      <c r="J103" s="53" t="s">
        <v>473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488</v>
      </c>
      <c r="B104" s="61">
        <v>79217</v>
      </c>
      <c r="C104" s="137"/>
      <c r="D104" s="42"/>
      <c r="E104" s="42"/>
      <c r="F104" s="3"/>
      <c r="G104" s="17" t="s">
        <v>489</v>
      </c>
      <c r="H104" s="73">
        <f>B109-B905</f>
        <v>393388728</v>
      </c>
      <c r="I104" s="3"/>
      <c r="J104" s="53" t="s">
        <v>60</v>
      </c>
      <c r="K104" s="62" t="s">
        <v>60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490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42</v>
      </c>
      <c r="B106" s="14">
        <f>B101+B105+D106</f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414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 t="s">
        <v>60</v>
      </c>
      <c r="K107" s="62" t="s">
        <v>60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49</v>
      </c>
      <c r="B108" s="16">
        <f>B100+B106+B107</f>
        <v>393388728</v>
      </c>
      <c r="C108" s="50"/>
      <c r="D108" s="50"/>
      <c r="E108" s="50"/>
      <c r="F108" s="3"/>
      <c r="G108" s="2"/>
      <c r="H108" s="2"/>
      <c r="I108" s="3"/>
      <c r="J108" s="55" t="s">
        <v>52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51</v>
      </c>
      <c r="B109" s="16">
        <f>B100+B106+B107</f>
        <v>393388728</v>
      </c>
      <c r="C109" s="50"/>
      <c r="D109" s="50"/>
      <c r="E109" s="50"/>
      <c r="F109" s="3"/>
      <c r="G109" s="2"/>
      <c r="H109" s="2"/>
      <c r="I109" s="3"/>
      <c r="J109" s="56" t="s">
        <v>63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348" t="s">
        <v>693</v>
      </c>
      <c r="B110" s="349"/>
      <c r="C110" s="349"/>
      <c r="D110" s="349"/>
      <c r="E110" s="350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53" t="s">
        <v>694</v>
      </c>
      <c r="B113" s="349"/>
      <c r="C113" s="349"/>
      <c r="D113" s="350"/>
      <c r="E113" s="164" t="s">
        <v>695</v>
      </c>
      <c r="F113" s="2"/>
      <c r="G113" s="352" t="s">
        <v>3</v>
      </c>
      <c r="H113" s="350"/>
      <c r="I113" s="3"/>
      <c r="J113" s="351" t="s">
        <v>696</v>
      </c>
      <c r="K113" s="350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410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433</v>
      </c>
      <c r="B115" s="59">
        <f>H118</f>
        <v>24152047</v>
      </c>
      <c r="C115" s="42"/>
      <c r="D115" s="42"/>
      <c r="E115" s="42"/>
      <c r="F115" s="3"/>
      <c r="G115" s="51" t="s">
        <v>14</v>
      </c>
      <c r="H115" s="83">
        <v>23142047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f>B138+E116</f>
        <v>1800000</v>
      </c>
      <c r="C116" s="8"/>
      <c r="D116" s="8"/>
      <c r="E116" s="19">
        <v>100000</v>
      </c>
      <c r="F116" s="3"/>
      <c r="G116" s="51" t="s">
        <v>478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679</v>
      </c>
      <c r="B117" s="98">
        <f>B139+E117</f>
        <v>1800000</v>
      </c>
      <c r="C117" s="8"/>
      <c r="D117" s="8"/>
      <c r="E117" s="19">
        <v>100000</v>
      </c>
      <c r="F117" s="3"/>
      <c r="G117" s="51" t="s">
        <v>688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484</v>
      </c>
      <c r="B118" s="98">
        <f>B140+E118</f>
        <v>1400000</v>
      </c>
      <c r="C118" s="8"/>
      <c r="D118" s="8"/>
      <c r="E118" s="19">
        <v>100000</v>
      </c>
      <c r="F118" s="3"/>
      <c r="G118" s="52" t="s">
        <v>35</v>
      </c>
      <c r="H118" s="12">
        <f>SUM(H115:H117)</f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84</v>
      </c>
      <c r="B119" s="98">
        <v>1900000</v>
      </c>
      <c r="C119" s="8"/>
      <c r="D119" s="8"/>
      <c r="E119" s="19" t="s">
        <v>60</v>
      </c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468</v>
      </c>
      <c r="B120" s="98">
        <v>45000000</v>
      </c>
      <c r="C120" s="8"/>
      <c r="D120" s="8"/>
      <c r="E120" s="19" t="s">
        <v>60</v>
      </c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470</v>
      </c>
      <c r="B121" s="98">
        <v>40000000</v>
      </c>
      <c r="C121" s="8"/>
      <c r="D121" s="8"/>
      <c r="E121" s="19" t="s">
        <v>60</v>
      </c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33</v>
      </c>
      <c r="B122" s="60">
        <f>SUM(B115:B121)</f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485</v>
      </c>
      <c r="B123" s="135">
        <v>8818177</v>
      </c>
      <c r="C123" s="137"/>
      <c r="D123" s="42" t="s">
        <v>60</v>
      </c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486</v>
      </c>
      <c r="B124" s="61">
        <v>43000</v>
      </c>
      <c r="C124" s="137"/>
      <c r="D124" s="42"/>
      <c r="E124" s="46"/>
      <c r="F124" s="3"/>
      <c r="G124" s="9" t="s">
        <v>41</v>
      </c>
      <c r="H124" s="10" t="s">
        <v>6</v>
      </c>
      <c r="I124" s="3"/>
      <c r="J124" s="54" t="s">
        <v>46</v>
      </c>
      <c r="K124" s="63">
        <f>K115+K116+K122</f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487</v>
      </c>
      <c r="B125" s="61">
        <v>52000</v>
      </c>
      <c r="C125" s="137"/>
      <c r="D125" s="42"/>
      <c r="E125" s="42"/>
      <c r="F125" s="3"/>
      <c r="G125" s="17" t="s">
        <v>44</v>
      </c>
      <c r="H125" s="11">
        <f>B130-B926</f>
        <v>393088728</v>
      </c>
      <c r="I125" s="3"/>
      <c r="J125" s="53" t="s">
        <v>473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488</v>
      </c>
      <c r="B126" s="61">
        <v>79217</v>
      </c>
      <c r="C126" s="137"/>
      <c r="D126" s="42"/>
      <c r="E126" s="42"/>
      <c r="F126" s="3"/>
      <c r="G126" s="17" t="s">
        <v>489</v>
      </c>
      <c r="H126" s="73">
        <f>B131-B927</f>
        <v>393088728</v>
      </c>
      <c r="I126" s="3"/>
      <c r="J126" s="53" t="s">
        <v>60</v>
      </c>
      <c r="K126" s="62" t="s">
        <v>60</v>
      </c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490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42</v>
      </c>
      <c r="B128" s="14">
        <f>B123+B127+D128</f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414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 t="s">
        <v>60</v>
      </c>
      <c r="K129" s="62" t="s">
        <v>60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49</v>
      </c>
      <c r="B130" s="16">
        <f>B122+B128+B129</f>
        <v>393088728</v>
      </c>
      <c r="C130" s="50"/>
      <c r="D130" s="50"/>
      <c r="E130" s="50"/>
      <c r="F130" s="3"/>
      <c r="G130" s="2"/>
      <c r="H130" s="2"/>
      <c r="I130" s="3"/>
      <c r="J130" s="55" t="s">
        <v>52</v>
      </c>
      <c r="K130" s="63">
        <f>SUM(K125:K128)</f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51</v>
      </c>
      <c r="B131" s="16">
        <f>B122+B128+B129</f>
        <v>393088728</v>
      </c>
      <c r="C131" s="50"/>
      <c r="D131" s="50"/>
      <c r="E131" s="50"/>
      <c r="F131" s="3"/>
      <c r="G131" s="2"/>
      <c r="H131" s="2"/>
      <c r="I131" s="3"/>
      <c r="J131" s="56" t="s">
        <v>63</v>
      </c>
      <c r="K131" s="64">
        <f>K130-K124</f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348" t="s">
        <v>697</v>
      </c>
      <c r="B132" s="349"/>
      <c r="C132" s="349"/>
      <c r="D132" s="349"/>
      <c r="E132" s="350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353" t="s">
        <v>698</v>
      </c>
      <c r="B135" s="349"/>
      <c r="C135" s="349"/>
      <c r="D135" s="350"/>
      <c r="E135" s="164" t="s">
        <v>699</v>
      </c>
      <c r="F135" s="2"/>
      <c r="G135" s="352" t="s">
        <v>3</v>
      </c>
      <c r="H135" s="350"/>
      <c r="I135" s="3"/>
      <c r="J135" s="351" t="s">
        <v>700</v>
      </c>
      <c r="K135" s="350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5</v>
      </c>
      <c r="B136" s="5" t="s">
        <v>6</v>
      </c>
      <c r="C136" s="6" t="s">
        <v>7</v>
      </c>
      <c r="D136" s="6" t="s">
        <v>8</v>
      </c>
      <c r="E136" s="6" t="s">
        <v>9</v>
      </c>
      <c r="F136" s="2"/>
      <c r="G136" s="9" t="s">
        <v>410</v>
      </c>
      <c r="H136" s="10" t="s">
        <v>6</v>
      </c>
      <c r="I136" s="3"/>
      <c r="J136" s="65" t="s">
        <v>11</v>
      </c>
      <c r="K136" s="65" t="s">
        <v>6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433</v>
      </c>
      <c r="B137" s="59">
        <f>H140</f>
        <v>21717239</v>
      </c>
      <c r="C137" s="42"/>
      <c r="D137" s="42"/>
      <c r="E137" s="42"/>
      <c r="F137" s="3"/>
      <c r="G137" s="51" t="s">
        <v>14</v>
      </c>
      <c r="H137" s="83">
        <v>21717239</v>
      </c>
      <c r="I137" s="3"/>
      <c r="J137" s="53" t="s">
        <v>16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23</v>
      </c>
      <c r="B138" s="98">
        <f>B160+E138</f>
        <v>1700000</v>
      </c>
      <c r="C138" s="8"/>
      <c r="D138" s="8"/>
      <c r="E138" s="19">
        <v>100000</v>
      </c>
      <c r="F138" s="3"/>
      <c r="G138" s="51" t="s">
        <v>478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679</v>
      </c>
      <c r="B139" s="98">
        <f>B161+E139</f>
        <v>1700000</v>
      </c>
      <c r="C139" s="8"/>
      <c r="D139" s="8"/>
      <c r="E139" s="19">
        <v>100000</v>
      </c>
      <c r="F139" s="3"/>
      <c r="G139" s="51" t="s">
        <v>688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484</v>
      </c>
      <c r="B140" s="98">
        <f>B162+E140</f>
        <v>1300000</v>
      </c>
      <c r="C140" s="8"/>
      <c r="D140" s="8"/>
      <c r="E140" s="19">
        <v>100000</v>
      </c>
      <c r="F140" s="3"/>
      <c r="G140" s="52" t="s">
        <v>35</v>
      </c>
      <c r="H140" s="12">
        <f>SUM(H137:H139)</f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84</v>
      </c>
      <c r="B141" s="98">
        <v>1900000</v>
      </c>
      <c r="C141" s="8"/>
      <c r="D141" s="8"/>
      <c r="E141" s="19" t="s">
        <v>60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468</v>
      </c>
      <c r="B142" s="98">
        <v>45000000</v>
      </c>
      <c r="C142" s="8"/>
      <c r="D142" s="8"/>
      <c r="E142" s="19" t="s">
        <v>60</v>
      </c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470</v>
      </c>
      <c r="B143" s="98">
        <v>40000000</v>
      </c>
      <c r="C143" s="8"/>
      <c r="D143" s="8"/>
      <c r="E143" s="19" t="s">
        <v>60</v>
      </c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33</v>
      </c>
      <c r="B144" s="60">
        <f>SUM(B137:B143)</f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485</v>
      </c>
      <c r="B145" s="135">
        <v>8818177</v>
      </c>
      <c r="C145" s="137"/>
      <c r="D145" s="42" t="s">
        <v>60</v>
      </c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486</v>
      </c>
      <c r="B146" s="61">
        <v>43000</v>
      </c>
      <c r="C146" s="137"/>
      <c r="D146" s="42"/>
      <c r="E146" s="46"/>
      <c r="F146" s="3"/>
      <c r="G146" s="9" t="s">
        <v>41</v>
      </c>
      <c r="H146" s="10" t="s">
        <v>6</v>
      </c>
      <c r="I146" s="3"/>
      <c r="J146" s="54" t="s">
        <v>46</v>
      </c>
      <c r="K146" s="63">
        <f>K137+K138+K144</f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487</v>
      </c>
      <c r="B147" s="61">
        <v>52000</v>
      </c>
      <c r="C147" s="137"/>
      <c r="D147" s="42"/>
      <c r="E147" s="42"/>
      <c r="F147" s="3"/>
      <c r="G147" s="17" t="s">
        <v>44</v>
      </c>
      <c r="H147" s="11">
        <f>B152-B926</f>
        <v>390353920</v>
      </c>
      <c r="I147" s="3"/>
      <c r="J147" s="53" t="s">
        <v>473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488</v>
      </c>
      <c r="B148" s="61">
        <v>79217</v>
      </c>
      <c r="C148" s="137"/>
      <c r="D148" s="42"/>
      <c r="E148" s="42"/>
      <c r="F148" s="3"/>
      <c r="G148" s="17" t="s">
        <v>489</v>
      </c>
      <c r="H148" s="73">
        <f>B153-B927</f>
        <v>390353920</v>
      </c>
      <c r="I148" s="3"/>
      <c r="J148" s="53" t="s">
        <v>60</v>
      </c>
      <c r="K148" s="62" t="s">
        <v>60</v>
      </c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490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42</v>
      </c>
      <c r="B150" s="14">
        <f>B145+B149+D150</f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414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 t="s">
        <v>60</v>
      </c>
      <c r="K151" s="62" t="s">
        <v>60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49</v>
      </c>
      <c r="B152" s="16">
        <f>B144+B150+B151</f>
        <v>390353920</v>
      </c>
      <c r="C152" s="50"/>
      <c r="D152" s="50"/>
      <c r="E152" s="50"/>
      <c r="F152" s="3"/>
      <c r="G152" s="2"/>
      <c r="H152" s="2"/>
      <c r="I152" s="3"/>
      <c r="J152" s="55" t="s">
        <v>52</v>
      </c>
      <c r="K152" s="63">
        <f>SUM(K147:K150)</f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51</v>
      </c>
      <c r="B153" s="16">
        <f>B144+B150+B151</f>
        <v>390353920</v>
      </c>
      <c r="C153" s="50"/>
      <c r="D153" s="50"/>
      <c r="E153" s="50"/>
      <c r="F153" s="3"/>
      <c r="G153" s="2"/>
      <c r="H153" s="2"/>
      <c r="I153" s="3"/>
      <c r="J153" s="56" t="s">
        <v>63</v>
      </c>
      <c r="K153" s="64">
        <f>K152-K146</f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348" t="s">
        <v>701</v>
      </c>
      <c r="B154" s="349"/>
      <c r="C154" s="349"/>
      <c r="D154" s="349"/>
      <c r="E154" s="350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353" t="s">
        <v>702</v>
      </c>
      <c r="B157" s="349"/>
      <c r="C157" s="349"/>
      <c r="D157" s="350"/>
      <c r="E157" s="164" t="s">
        <v>703</v>
      </c>
      <c r="F157" s="2"/>
      <c r="G157" s="352" t="s">
        <v>3</v>
      </c>
      <c r="H157" s="350"/>
      <c r="I157" s="3"/>
      <c r="J157" s="351" t="s">
        <v>704</v>
      </c>
      <c r="K157" s="350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410</v>
      </c>
      <c r="H158" s="10" t="s">
        <v>6</v>
      </c>
      <c r="I158" s="3"/>
      <c r="J158" s="65" t="s">
        <v>11</v>
      </c>
      <c r="K158" s="65" t="s">
        <v>6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433</v>
      </c>
      <c r="B159" s="59">
        <f>H162</f>
        <v>20231559</v>
      </c>
      <c r="C159" s="42"/>
      <c r="D159" s="42"/>
      <c r="E159" s="42"/>
      <c r="F159" s="3"/>
      <c r="G159" s="51" t="s">
        <v>14</v>
      </c>
      <c r="H159" s="83">
        <v>20231559</v>
      </c>
      <c r="I159" s="3"/>
      <c r="J159" s="53" t="s">
        <v>16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23</v>
      </c>
      <c r="B160" s="98">
        <f>B182+E160</f>
        <v>1600000</v>
      </c>
      <c r="C160" s="8"/>
      <c r="D160" s="8"/>
      <c r="E160" s="19">
        <v>100000</v>
      </c>
      <c r="F160" s="3"/>
      <c r="G160" s="51" t="s">
        <v>478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679</v>
      </c>
      <c r="B161" s="98">
        <f>B183+E161</f>
        <v>1600000</v>
      </c>
      <c r="C161" s="8"/>
      <c r="D161" s="8"/>
      <c r="E161" s="19">
        <v>100000</v>
      </c>
      <c r="F161" s="3"/>
      <c r="G161" s="51" t="s">
        <v>688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484</v>
      </c>
      <c r="B162" s="98">
        <f>B184+E162</f>
        <v>1200000</v>
      </c>
      <c r="C162" s="8"/>
      <c r="D162" s="8"/>
      <c r="E162" s="19">
        <v>100000</v>
      </c>
      <c r="F162" s="3"/>
      <c r="G162" s="52" t="s">
        <v>35</v>
      </c>
      <c r="H162" s="12">
        <f>SUM(H159:H161)</f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84</v>
      </c>
      <c r="B163" s="98">
        <v>1900000</v>
      </c>
      <c r="C163" s="8"/>
      <c r="D163" s="8"/>
      <c r="E163" s="19" t="s">
        <v>60</v>
      </c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468</v>
      </c>
      <c r="B164" s="98">
        <v>45000000</v>
      </c>
      <c r="C164" s="8"/>
      <c r="D164" s="8"/>
      <c r="E164" s="19" t="s">
        <v>60</v>
      </c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470</v>
      </c>
      <c r="B165" s="98">
        <v>40000000</v>
      </c>
      <c r="C165" s="8"/>
      <c r="D165" s="8"/>
      <c r="E165" s="19" t="s">
        <v>60</v>
      </c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33</v>
      </c>
      <c r="B166" s="60">
        <f>SUM(B159:B165)</f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485</v>
      </c>
      <c r="B167" s="135">
        <v>8818177</v>
      </c>
      <c r="C167" s="137"/>
      <c r="D167" s="42" t="s">
        <v>60</v>
      </c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486</v>
      </c>
      <c r="B168" s="61">
        <v>43000</v>
      </c>
      <c r="C168" s="137"/>
      <c r="D168" s="42"/>
      <c r="E168" s="46"/>
      <c r="F168" s="3"/>
      <c r="G168" s="9" t="s">
        <v>41</v>
      </c>
      <c r="H168" s="10" t="s">
        <v>6</v>
      </c>
      <c r="I168" s="3"/>
      <c r="J168" s="54" t="s">
        <v>46</v>
      </c>
      <c r="K168" s="63">
        <f>K159+K160+K166</f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487</v>
      </c>
      <c r="B169" s="61">
        <v>52000</v>
      </c>
      <c r="C169" s="137"/>
      <c r="D169" s="42"/>
      <c r="E169" s="42"/>
      <c r="F169" s="3"/>
      <c r="G169" s="17" t="s">
        <v>44</v>
      </c>
      <c r="H169" s="11">
        <f>B174-B926</f>
        <v>388568240</v>
      </c>
      <c r="I169" s="3"/>
      <c r="J169" s="53" t="s">
        <v>473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488</v>
      </c>
      <c r="B170" s="61">
        <v>79217</v>
      </c>
      <c r="C170" s="137"/>
      <c r="D170" s="42"/>
      <c r="E170" s="42"/>
      <c r="F170" s="3"/>
      <c r="G170" s="17" t="s">
        <v>489</v>
      </c>
      <c r="H170" s="73">
        <f>B175-B927</f>
        <v>388568240</v>
      </c>
      <c r="I170" s="3"/>
      <c r="J170" s="53" t="s">
        <v>60</v>
      </c>
      <c r="K170" s="62" t="s">
        <v>60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490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42</v>
      </c>
      <c r="B172" s="14">
        <f>B167+B171+D172</f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414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 t="s">
        <v>60</v>
      </c>
      <c r="K173" s="62" t="s">
        <v>60</v>
      </c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49</v>
      </c>
      <c r="B174" s="16">
        <f>B166+B172+B173</f>
        <v>388568240</v>
      </c>
      <c r="C174" s="50"/>
      <c r="D174" s="50"/>
      <c r="E174" s="50"/>
      <c r="F174" s="3"/>
      <c r="G174" s="2"/>
      <c r="H174" s="2"/>
      <c r="I174" s="3"/>
      <c r="J174" s="55" t="s">
        <v>52</v>
      </c>
      <c r="K174" s="63">
        <f>SUM(K169:K172)</f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51</v>
      </c>
      <c r="B175" s="16">
        <f>B166+B172+B173</f>
        <v>388568240</v>
      </c>
      <c r="C175" s="50"/>
      <c r="D175" s="50"/>
      <c r="E175" s="50"/>
      <c r="F175" s="3"/>
      <c r="G175" s="2"/>
      <c r="H175" s="2"/>
      <c r="I175" s="3"/>
      <c r="J175" s="56" t="s">
        <v>63</v>
      </c>
      <c r="K175" s="64">
        <f>K174-K168</f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348" t="s">
        <v>705</v>
      </c>
      <c r="B176" s="349"/>
      <c r="C176" s="349"/>
      <c r="D176" s="349"/>
      <c r="E176" s="350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353" t="s">
        <v>706</v>
      </c>
      <c r="B179" s="349"/>
      <c r="C179" s="349"/>
      <c r="D179" s="350"/>
      <c r="E179" s="164" t="s">
        <v>707</v>
      </c>
      <c r="F179" s="2"/>
      <c r="G179" s="352" t="s">
        <v>3</v>
      </c>
      <c r="H179" s="350"/>
      <c r="I179" s="3"/>
      <c r="J179" s="351" t="s">
        <v>708</v>
      </c>
      <c r="K179" s="350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5</v>
      </c>
      <c r="B180" s="5" t="s">
        <v>6</v>
      </c>
      <c r="C180" s="6" t="s">
        <v>7</v>
      </c>
      <c r="D180" s="6" t="s">
        <v>8</v>
      </c>
      <c r="E180" s="6" t="s">
        <v>9</v>
      </c>
      <c r="F180" s="2"/>
      <c r="G180" s="9" t="s">
        <v>410</v>
      </c>
      <c r="H180" s="10" t="s">
        <v>6</v>
      </c>
      <c r="I180" s="3"/>
      <c r="J180" s="65" t="s">
        <v>11</v>
      </c>
      <c r="K180" s="65" t="s">
        <v>6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433</v>
      </c>
      <c r="B181" s="59">
        <f>H184</f>
        <v>17996292</v>
      </c>
      <c r="C181" s="42"/>
      <c r="D181" s="42"/>
      <c r="E181" s="42"/>
      <c r="F181" s="3"/>
      <c r="G181" s="51" t="s">
        <v>14</v>
      </c>
      <c r="H181" s="83">
        <v>17996292</v>
      </c>
      <c r="I181" s="3"/>
      <c r="J181" s="53" t="s">
        <v>16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23</v>
      </c>
      <c r="B182" s="98">
        <f>B204+E182</f>
        <v>1500000</v>
      </c>
      <c r="C182" s="8"/>
      <c r="D182" s="8"/>
      <c r="E182" s="19">
        <v>100000</v>
      </c>
      <c r="F182" s="3"/>
      <c r="G182" s="51" t="s">
        <v>478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679</v>
      </c>
      <c r="B183" s="98">
        <f>B205+E183</f>
        <v>1500000</v>
      </c>
      <c r="C183" s="8"/>
      <c r="D183" s="8"/>
      <c r="E183" s="19">
        <v>100000</v>
      </c>
      <c r="F183" s="3"/>
      <c r="G183" s="51" t="s">
        <v>688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484</v>
      </c>
      <c r="B184" s="98">
        <f>B206+E184</f>
        <v>1100000</v>
      </c>
      <c r="C184" s="8"/>
      <c r="D184" s="8"/>
      <c r="E184" s="19">
        <v>100000</v>
      </c>
      <c r="F184" s="3"/>
      <c r="G184" s="52" t="s">
        <v>35</v>
      </c>
      <c r="H184" s="12">
        <f>SUM(H181:H183)</f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84</v>
      </c>
      <c r="B185" s="98">
        <v>1900000</v>
      </c>
      <c r="C185" s="8"/>
      <c r="D185" s="8"/>
      <c r="E185" s="19" t="s">
        <v>60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468</v>
      </c>
      <c r="B186" s="98">
        <v>45000000</v>
      </c>
      <c r="C186" s="8"/>
      <c r="D186" s="8"/>
      <c r="E186" s="19" t="s">
        <v>60</v>
      </c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470</v>
      </c>
      <c r="B187" s="98">
        <v>40000000</v>
      </c>
      <c r="C187" s="8"/>
      <c r="D187" s="8"/>
      <c r="E187" s="19" t="s">
        <v>60</v>
      </c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33</v>
      </c>
      <c r="B188" s="60">
        <f>SUM(B181:B187)</f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485</v>
      </c>
      <c r="B189" s="135">
        <v>8818177</v>
      </c>
      <c r="C189" s="137"/>
      <c r="D189" s="42" t="s">
        <v>60</v>
      </c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486</v>
      </c>
      <c r="B190" s="61">
        <v>43000</v>
      </c>
      <c r="C190" s="137"/>
      <c r="D190" s="42"/>
      <c r="E190" s="46"/>
      <c r="F190" s="3"/>
      <c r="G190" s="9" t="s">
        <v>41</v>
      </c>
      <c r="H190" s="10" t="s">
        <v>6</v>
      </c>
      <c r="I190" s="3"/>
      <c r="J190" s="54" t="s">
        <v>46</v>
      </c>
      <c r="K190" s="63">
        <f>K181+K182+K188</f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487</v>
      </c>
      <c r="B191" s="61">
        <v>52000</v>
      </c>
      <c r="C191" s="137"/>
      <c r="D191" s="42"/>
      <c r="E191" s="42"/>
      <c r="F191" s="3"/>
      <c r="G191" s="17" t="s">
        <v>44</v>
      </c>
      <c r="H191" s="11">
        <f>B196-B926</f>
        <v>386032973</v>
      </c>
      <c r="I191" s="3"/>
      <c r="J191" s="53" t="s">
        <v>473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488</v>
      </c>
      <c r="B192" s="61">
        <v>79217</v>
      </c>
      <c r="C192" s="137"/>
      <c r="D192" s="42"/>
      <c r="E192" s="42"/>
      <c r="F192" s="3"/>
      <c r="G192" s="17" t="s">
        <v>489</v>
      </c>
      <c r="H192" s="73">
        <f>B197-B927</f>
        <v>386032973</v>
      </c>
      <c r="I192" s="3"/>
      <c r="J192" s="53" t="s">
        <v>60</v>
      </c>
      <c r="K192" s="62" t="s">
        <v>60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490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42</v>
      </c>
      <c r="B194" s="14">
        <f>B189+B193+D194</f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414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 t="s">
        <v>60</v>
      </c>
      <c r="K195" s="62" t="s">
        <v>60</v>
      </c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49</v>
      </c>
      <c r="B196" s="16">
        <f>B188+B194+B195</f>
        <v>386032973</v>
      </c>
      <c r="C196" s="50"/>
      <c r="D196" s="50"/>
      <c r="E196" s="50"/>
      <c r="F196" s="3"/>
      <c r="G196" s="2"/>
      <c r="H196" s="2"/>
      <c r="I196" s="3"/>
      <c r="J196" s="55" t="s">
        <v>52</v>
      </c>
      <c r="K196" s="63">
        <f>SUM(K191:K194)</f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51</v>
      </c>
      <c r="B197" s="16">
        <f>B188+B194+B195</f>
        <v>386032973</v>
      </c>
      <c r="C197" s="50"/>
      <c r="D197" s="50"/>
      <c r="E197" s="50"/>
      <c r="F197" s="3"/>
      <c r="G197" s="2"/>
      <c r="H197" s="2"/>
      <c r="I197" s="3"/>
      <c r="J197" s="56" t="s">
        <v>63</v>
      </c>
      <c r="K197" s="64">
        <f>K196-K190</f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348" t="s">
        <v>709</v>
      </c>
      <c r="B198" s="349"/>
      <c r="C198" s="349"/>
      <c r="D198" s="349"/>
      <c r="E198" s="350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353" t="s">
        <v>710</v>
      </c>
      <c r="B201" s="349"/>
      <c r="C201" s="349"/>
      <c r="D201" s="350"/>
      <c r="E201" s="164" t="s">
        <v>711</v>
      </c>
      <c r="F201" s="2"/>
      <c r="G201" s="352" t="s">
        <v>3</v>
      </c>
      <c r="H201" s="350"/>
      <c r="I201" s="3"/>
      <c r="J201" s="351" t="s">
        <v>712</v>
      </c>
      <c r="K201" s="350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5</v>
      </c>
      <c r="B202" s="5" t="s">
        <v>6</v>
      </c>
      <c r="C202" s="6" t="s">
        <v>7</v>
      </c>
      <c r="D202" s="6" t="s">
        <v>8</v>
      </c>
      <c r="E202" s="6" t="s">
        <v>9</v>
      </c>
      <c r="F202" s="2"/>
      <c r="G202" s="9" t="s">
        <v>410</v>
      </c>
      <c r="H202" s="10" t="s">
        <v>6</v>
      </c>
      <c r="I202" s="3"/>
      <c r="J202" s="65" t="s">
        <v>11</v>
      </c>
      <c r="K202" s="65" t="s">
        <v>6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433</v>
      </c>
      <c r="B203" s="59">
        <f>H206</f>
        <v>16427703</v>
      </c>
      <c r="C203" s="42"/>
      <c r="D203" s="42"/>
      <c r="E203" s="42"/>
      <c r="F203" s="3"/>
      <c r="G203" s="51" t="s">
        <v>14</v>
      </c>
      <c r="H203" s="83">
        <v>16427703</v>
      </c>
      <c r="I203" s="3"/>
      <c r="J203" s="53" t="s">
        <v>16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23</v>
      </c>
      <c r="B204" s="98">
        <f>B226+E204</f>
        <v>1400000</v>
      </c>
      <c r="C204" s="8"/>
      <c r="D204" s="8"/>
      <c r="E204" s="19">
        <v>100000</v>
      </c>
      <c r="F204" s="3"/>
      <c r="G204" s="51" t="s">
        <v>478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679</v>
      </c>
      <c r="B205" s="98">
        <f>B227+E205</f>
        <v>1400000</v>
      </c>
      <c r="C205" s="8"/>
      <c r="D205" s="8"/>
      <c r="E205" s="19">
        <v>100000</v>
      </c>
      <c r="F205" s="3"/>
      <c r="G205" s="51" t="s">
        <v>688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484</v>
      </c>
      <c r="B206" s="98">
        <f>B228+E206</f>
        <v>1000000</v>
      </c>
      <c r="C206" s="8"/>
      <c r="D206" s="8"/>
      <c r="E206" s="19">
        <v>100000</v>
      </c>
      <c r="F206" s="3"/>
      <c r="G206" s="52" t="s">
        <v>35</v>
      </c>
      <c r="H206" s="12">
        <f>SUM(H203:H205)</f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84</v>
      </c>
      <c r="B207" s="98">
        <v>1900000</v>
      </c>
      <c r="C207" s="8"/>
      <c r="D207" s="8"/>
      <c r="E207" s="19" t="s">
        <v>60</v>
      </c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468</v>
      </c>
      <c r="B208" s="98">
        <v>45000000</v>
      </c>
      <c r="C208" s="8"/>
      <c r="D208" s="8"/>
      <c r="E208" s="19" t="s">
        <v>60</v>
      </c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470</v>
      </c>
      <c r="B209" s="98">
        <v>40000000</v>
      </c>
      <c r="C209" s="8"/>
      <c r="D209" s="8"/>
      <c r="E209" s="19" t="s">
        <v>60</v>
      </c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33</v>
      </c>
      <c r="B210" s="60">
        <f>SUM(B203:B209)</f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485</v>
      </c>
      <c r="B211" s="135">
        <v>8818177</v>
      </c>
      <c r="C211" s="137"/>
      <c r="D211" s="42" t="s">
        <v>60</v>
      </c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486</v>
      </c>
      <c r="B212" s="61">
        <v>43000</v>
      </c>
      <c r="C212" s="137"/>
      <c r="D212" s="42"/>
      <c r="E212" s="46"/>
      <c r="F212" s="3"/>
      <c r="G212" s="9" t="s">
        <v>41</v>
      </c>
      <c r="H212" s="10" t="s">
        <v>6</v>
      </c>
      <c r="I212" s="3"/>
      <c r="J212" s="54" t="s">
        <v>46</v>
      </c>
      <c r="K212" s="63">
        <f>K203+K204+K210</f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487</v>
      </c>
      <c r="B213" s="61">
        <v>52000</v>
      </c>
      <c r="C213" s="137"/>
      <c r="D213" s="42"/>
      <c r="E213" s="42"/>
      <c r="F213" s="3"/>
      <c r="G213" s="17" t="s">
        <v>44</v>
      </c>
      <c r="H213" s="11">
        <f>B218-B926</f>
        <v>384164384</v>
      </c>
      <c r="I213" s="3"/>
      <c r="J213" s="53" t="s">
        <v>473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488</v>
      </c>
      <c r="B214" s="61">
        <v>79217</v>
      </c>
      <c r="C214" s="137"/>
      <c r="D214" s="42"/>
      <c r="E214" s="42"/>
      <c r="F214" s="3"/>
      <c r="G214" s="17" t="s">
        <v>489</v>
      </c>
      <c r="H214" s="73">
        <f>B219-B927</f>
        <v>384164384</v>
      </c>
      <c r="I214" s="3"/>
      <c r="J214" s="53" t="s">
        <v>60</v>
      </c>
      <c r="K214" s="62" t="s">
        <v>60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490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42</v>
      </c>
      <c r="B216" s="14">
        <f>B211+B215+D216</f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414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 t="s">
        <v>60</v>
      </c>
      <c r="K217" s="62" t="s">
        <v>60</v>
      </c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49</v>
      </c>
      <c r="B218" s="16">
        <f>B210+B216+B217</f>
        <v>384164384</v>
      </c>
      <c r="C218" s="50"/>
      <c r="D218" s="50"/>
      <c r="E218" s="50"/>
      <c r="F218" s="3"/>
      <c r="G218" s="2"/>
      <c r="H218" s="2"/>
      <c r="I218" s="3"/>
      <c r="J218" s="55" t="s">
        <v>52</v>
      </c>
      <c r="K218" s="63">
        <f>SUM(K213:K216)</f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51</v>
      </c>
      <c r="B219" s="16">
        <f>B210+B216+B217</f>
        <v>384164384</v>
      </c>
      <c r="C219" s="50"/>
      <c r="D219" s="50"/>
      <c r="E219" s="50"/>
      <c r="F219" s="3"/>
      <c r="G219" s="2"/>
      <c r="H219" s="2"/>
      <c r="I219" s="3"/>
      <c r="J219" s="56" t="s">
        <v>63</v>
      </c>
      <c r="K219" s="64">
        <f>K218-K212</f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348" t="s">
        <v>713</v>
      </c>
      <c r="B220" s="349"/>
      <c r="C220" s="349"/>
      <c r="D220" s="349"/>
      <c r="E220" s="350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353" t="s">
        <v>710</v>
      </c>
      <c r="B223" s="349"/>
      <c r="C223" s="349"/>
      <c r="D223" s="350"/>
      <c r="E223" s="164" t="s">
        <v>714</v>
      </c>
      <c r="F223" s="2"/>
      <c r="G223" s="352" t="s">
        <v>3</v>
      </c>
      <c r="H223" s="350"/>
      <c r="I223" s="3"/>
      <c r="J223" s="351" t="s">
        <v>715</v>
      </c>
      <c r="K223" s="350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5</v>
      </c>
      <c r="B224" s="5" t="s">
        <v>6</v>
      </c>
      <c r="C224" s="6" t="s">
        <v>7</v>
      </c>
      <c r="D224" s="6" t="s">
        <v>8</v>
      </c>
      <c r="E224" s="6" t="s">
        <v>9</v>
      </c>
      <c r="F224" s="2"/>
      <c r="G224" s="9" t="s">
        <v>410</v>
      </c>
      <c r="H224" s="10" t="s">
        <v>6</v>
      </c>
      <c r="I224" s="3"/>
      <c r="J224" s="65" t="s">
        <v>11</v>
      </c>
      <c r="K224" s="65" t="s">
        <v>6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433</v>
      </c>
      <c r="B225" s="59">
        <f>H228</f>
        <v>12603142</v>
      </c>
      <c r="C225" s="42"/>
      <c r="D225" s="42"/>
      <c r="E225" s="42"/>
      <c r="F225" s="3"/>
      <c r="G225" s="51" t="s">
        <v>14</v>
      </c>
      <c r="H225" s="83">
        <v>12603142</v>
      </c>
      <c r="I225" s="3"/>
      <c r="J225" s="53" t="s">
        <v>16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23</v>
      </c>
      <c r="B226" s="98">
        <f>B248+E226</f>
        <v>1300000</v>
      </c>
      <c r="C226" s="8"/>
      <c r="D226" s="8"/>
      <c r="E226" s="19">
        <v>100000</v>
      </c>
      <c r="F226" s="3"/>
      <c r="G226" s="51" t="s">
        <v>478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679</v>
      </c>
      <c r="B227" s="98">
        <f>B249+E227</f>
        <v>1300000</v>
      </c>
      <c r="C227" s="8"/>
      <c r="D227" s="8"/>
      <c r="E227" s="19">
        <v>100000</v>
      </c>
      <c r="F227" s="3"/>
      <c r="G227" s="51" t="s">
        <v>688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484</v>
      </c>
      <c r="B228" s="98">
        <f>B250+E228</f>
        <v>900000</v>
      </c>
      <c r="C228" s="8"/>
      <c r="D228" s="8"/>
      <c r="E228" s="19">
        <v>100000</v>
      </c>
      <c r="F228" s="3"/>
      <c r="G228" s="52" t="s">
        <v>35</v>
      </c>
      <c r="H228" s="12">
        <f>SUM(H225:H227)</f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84</v>
      </c>
      <c r="B229" s="98">
        <v>1900000</v>
      </c>
      <c r="C229" s="8"/>
      <c r="D229" s="8"/>
      <c r="E229" s="19" t="s">
        <v>60</v>
      </c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468</v>
      </c>
      <c r="B230" s="98">
        <v>45000000</v>
      </c>
      <c r="C230" s="8"/>
      <c r="D230" s="8"/>
      <c r="E230" s="19" t="s">
        <v>60</v>
      </c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470</v>
      </c>
      <c r="B231" s="98">
        <v>40000000</v>
      </c>
      <c r="C231" s="8"/>
      <c r="D231" s="8"/>
      <c r="E231" s="19" t="s">
        <v>60</v>
      </c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33</v>
      </c>
      <c r="B232" s="60">
        <f>SUM(B225:B231)</f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485</v>
      </c>
      <c r="B233" s="135">
        <v>8818177</v>
      </c>
      <c r="C233" s="137"/>
      <c r="D233" s="42" t="s">
        <v>60</v>
      </c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486</v>
      </c>
      <c r="B234" s="61">
        <v>43000</v>
      </c>
      <c r="C234" s="137"/>
      <c r="D234" s="42"/>
      <c r="E234" s="46"/>
      <c r="F234" s="3"/>
      <c r="G234" s="9" t="s">
        <v>41</v>
      </c>
      <c r="H234" s="10" t="s">
        <v>6</v>
      </c>
      <c r="I234" s="3"/>
      <c r="J234" s="54" t="s">
        <v>46</v>
      </c>
      <c r="K234" s="63">
        <f>K225+K226+K232</f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487</v>
      </c>
      <c r="B235" s="61">
        <v>52000</v>
      </c>
      <c r="C235" s="137"/>
      <c r="D235" s="42"/>
      <c r="E235" s="42"/>
      <c r="F235" s="3"/>
      <c r="G235" s="17" t="s">
        <v>44</v>
      </c>
      <c r="H235" s="11">
        <f>B240-B904</f>
        <v>371417763</v>
      </c>
      <c r="I235" s="3"/>
      <c r="J235" s="53" t="s">
        <v>473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488</v>
      </c>
      <c r="B236" s="61">
        <v>79217</v>
      </c>
      <c r="C236" s="137"/>
      <c r="D236" s="42"/>
      <c r="E236" s="42"/>
      <c r="F236" s="3"/>
      <c r="G236" s="17" t="s">
        <v>489</v>
      </c>
      <c r="H236" s="73">
        <f>B241-B905</f>
        <v>371417763</v>
      </c>
      <c r="I236" s="3"/>
      <c r="J236" s="53" t="s">
        <v>60</v>
      </c>
      <c r="K236" s="62" t="s">
        <v>60</v>
      </c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490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42</v>
      </c>
      <c r="B238" s="14">
        <f>B233+B237</f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414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 t="s">
        <v>60</v>
      </c>
      <c r="K239" s="62" t="s">
        <v>60</v>
      </c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49</v>
      </c>
      <c r="B240" s="16">
        <f>B232+B238+B239</f>
        <v>371417763</v>
      </c>
      <c r="C240" s="50"/>
      <c r="D240" s="50"/>
      <c r="E240" s="50"/>
      <c r="F240" s="3"/>
      <c r="G240" s="2"/>
      <c r="H240" s="2"/>
      <c r="I240" s="3"/>
      <c r="J240" s="55" t="s">
        <v>52</v>
      </c>
      <c r="K240" s="63">
        <f>SUM(K235:K238)</f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51</v>
      </c>
      <c r="B241" s="16">
        <f>B232+B238+B239</f>
        <v>371417763</v>
      </c>
      <c r="C241" s="50"/>
      <c r="D241" s="50"/>
      <c r="E241" s="50"/>
      <c r="F241" s="3"/>
      <c r="G241" s="2"/>
      <c r="H241" s="2"/>
      <c r="I241" s="3"/>
      <c r="J241" s="56" t="s">
        <v>63</v>
      </c>
      <c r="K241" s="64">
        <f>K240-K234</f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348" t="s">
        <v>716</v>
      </c>
      <c r="B242" s="349"/>
      <c r="C242" s="349"/>
      <c r="D242" s="349"/>
      <c r="E242" s="350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353" t="s">
        <v>717</v>
      </c>
      <c r="B245" s="349"/>
      <c r="C245" s="349"/>
      <c r="D245" s="350"/>
      <c r="E245" s="164" t="s">
        <v>718</v>
      </c>
      <c r="F245" s="2"/>
      <c r="G245" s="352" t="s">
        <v>3</v>
      </c>
      <c r="H245" s="350"/>
      <c r="I245" s="3"/>
      <c r="J245" s="351" t="s">
        <v>719</v>
      </c>
      <c r="K245" s="350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5</v>
      </c>
      <c r="B246" s="5" t="s">
        <v>6</v>
      </c>
      <c r="C246" s="6" t="s">
        <v>7</v>
      </c>
      <c r="D246" s="6" t="s">
        <v>8</v>
      </c>
      <c r="E246" s="6" t="s">
        <v>9</v>
      </c>
      <c r="F246" s="2"/>
      <c r="G246" s="9" t="s">
        <v>410</v>
      </c>
      <c r="H246" s="10" t="s">
        <v>6</v>
      </c>
      <c r="I246" s="3"/>
      <c r="J246" s="65" t="s">
        <v>11</v>
      </c>
      <c r="K246" s="65" t="s">
        <v>6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433</v>
      </c>
      <c r="B247" s="59">
        <f>H250</f>
        <v>12603142</v>
      </c>
      <c r="C247" s="42"/>
      <c r="D247" s="42"/>
      <c r="E247" s="42"/>
      <c r="F247" s="3"/>
      <c r="G247" s="51" t="s">
        <v>14</v>
      </c>
      <c r="H247" s="83">
        <v>12603142</v>
      </c>
      <c r="I247" s="3"/>
      <c r="J247" s="53" t="s">
        <v>16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23</v>
      </c>
      <c r="B248" s="98">
        <f>B270+E248</f>
        <v>1200000</v>
      </c>
      <c r="C248" s="8"/>
      <c r="D248" s="8"/>
      <c r="E248" s="19">
        <v>100000</v>
      </c>
      <c r="F248" s="3"/>
      <c r="G248" s="51" t="s">
        <v>478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679</v>
      </c>
      <c r="B249" s="98">
        <f>B271+E249</f>
        <v>1200000</v>
      </c>
      <c r="C249" s="8"/>
      <c r="D249" s="8"/>
      <c r="E249" s="19">
        <v>100000</v>
      </c>
      <c r="F249" s="3"/>
      <c r="G249" s="51" t="s">
        <v>688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484</v>
      </c>
      <c r="B250" s="98">
        <f>B272+E250</f>
        <v>800000</v>
      </c>
      <c r="C250" s="8"/>
      <c r="D250" s="8"/>
      <c r="E250" s="19">
        <v>100000</v>
      </c>
      <c r="F250" s="3"/>
      <c r="G250" s="52" t="s">
        <v>35</v>
      </c>
      <c r="H250" s="12">
        <f>SUM(H247:H249)</f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84</v>
      </c>
      <c r="B251" s="98">
        <v>1900000</v>
      </c>
      <c r="C251" s="8"/>
      <c r="D251" s="8"/>
      <c r="E251" s="19" t="s">
        <v>60</v>
      </c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468</v>
      </c>
      <c r="B252" s="98">
        <v>45000000</v>
      </c>
      <c r="C252" s="8"/>
      <c r="D252" s="8"/>
      <c r="E252" s="19" t="s">
        <v>60</v>
      </c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470</v>
      </c>
      <c r="B253" s="98">
        <v>40000000</v>
      </c>
      <c r="C253" s="8"/>
      <c r="D253" s="8"/>
      <c r="E253" s="19" t="s">
        <v>60</v>
      </c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33</v>
      </c>
      <c r="B254" s="60">
        <f>SUM(B247:B253)</f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485</v>
      </c>
      <c r="B255" s="135">
        <v>8818177</v>
      </c>
      <c r="C255" s="137"/>
      <c r="D255" s="42" t="s">
        <v>60</v>
      </c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486</v>
      </c>
      <c r="B256" s="61">
        <v>43000</v>
      </c>
      <c r="C256" s="137"/>
      <c r="D256" s="42"/>
      <c r="E256" s="46"/>
      <c r="F256" s="3"/>
      <c r="G256" s="9" t="s">
        <v>41</v>
      </c>
      <c r="H256" s="10" t="s">
        <v>6</v>
      </c>
      <c r="I256" s="3"/>
      <c r="J256" s="54" t="s">
        <v>46</v>
      </c>
      <c r="K256" s="63">
        <f>K247+K248+K254</f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487</v>
      </c>
      <c r="B257" s="61">
        <v>52000</v>
      </c>
      <c r="C257" s="137"/>
      <c r="D257" s="42"/>
      <c r="E257" s="42"/>
      <c r="F257" s="3"/>
      <c r="G257" s="17" t="s">
        <v>44</v>
      </c>
      <c r="H257" s="11">
        <f>B262-B926</f>
        <v>371117763</v>
      </c>
      <c r="I257" s="3"/>
      <c r="J257" s="53" t="s">
        <v>473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488</v>
      </c>
      <c r="B258" s="61">
        <v>79217</v>
      </c>
      <c r="C258" s="137"/>
      <c r="D258" s="42"/>
      <c r="E258" s="42"/>
      <c r="F258" s="3"/>
      <c r="G258" s="17" t="s">
        <v>489</v>
      </c>
      <c r="H258" s="73">
        <f>B263-B927</f>
        <v>371117763</v>
      </c>
      <c r="I258" s="3"/>
      <c r="J258" s="53" t="s">
        <v>60</v>
      </c>
      <c r="K258" s="62" t="s">
        <v>60</v>
      </c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490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42</v>
      </c>
      <c r="B260" s="14">
        <f>B255+B259</f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414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 t="s">
        <v>60</v>
      </c>
      <c r="K261" s="62" t="s">
        <v>60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49</v>
      </c>
      <c r="B262" s="16">
        <f>B254+B260+B261</f>
        <v>371117763</v>
      </c>
      <c r="C262" s="50"/>
      <c r="D262" s="50"/>
      <c r="E262" s="50"/>
      <c r="F262" s="3"/>
      <c r="G262" s="2"/>
      <c r="H262" s="2"/>
      <c r="I262" s="3"/>
      <c r="J262" s="55" t="s">
        <v>52</v>
      </c>
      <c r="K262" s="63">
        <f>SUM(K257:K260)</f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51</v>
      </c>
      <c r="B263" s="16">
        <f>B254+B260+B261</f>
        <v>371117763</v>
      </c>
      <c r="C263" s="50"/>
      <c r="D263" s="50"/>
      <c r="E263" s="50"/>
      <c r="F263" s="3"/>
      <c r="G263" s="2"/>
      <c r="H263" s="2"/>
      <c r="I263" s="3"/>
      <c r="J263" s="56" t="s">
        <v>63</v>
      </c>
      <c r="K263" s="64">
        <f>K262-K256</f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348" t="s">
        <v>720</v>
      </c>
      <c r="B264" s="349"/>
      <c r="C264" s="349"/>
      <c r="D264" s="349"/>
      <c r="E264" s="350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353" t="s">
        <v>721</v>
      </c>
      <c r="B267" s="349"/>
      <c r="C267" s="349"/>
      <c r="D267" s="350"/>
      <c r="E267" s="164" t="s">
        <v>649</v>
      </c>
      <c r="F267" s="2"/>
      <c r="G267" s="352" t="s">
        <v>3</v>
      </c>
      <c r="H267" s="350"/>
      <c r="I267" s="3"/>
      <c r="J267" s="351" t="s">
        <v>722</v>
      </c>
      <c r="K267" s="350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5</v>
      </c>
      <c r="B268" s="5" t="s">
        <v>6</v>
      </c>
      <c r="C268" s="6" t="s">
        <v>7</v>
      </c>
      <c r="D268" s="6" t="s">
        <v>8</v>
      </c>
      <c r="E268" s="6" t="s">
        <v>9</v>
      </c>
      <c r="F268" s="2"/>
      <c r="G268" s="9" t="s">
        <v>410</v>
      </c>
      <c r="H268" s="10" t="s">
        <v>6</v>
      </c>
      <c r="I268" s="3"/>
      <c r="J268" s="65" t="s">
        <v>11</v>
      </c>
      <c r="K268" s="65" t="s">
        <v>6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433</v>
      </c>
      <c r="B269" s="59">
        <v>11219124</v>
      </c>
      <c r="C269" s="42"/>
      <c r="D269" s="42"/>
      <c r="E269" s="42"/>
      <c r="F269" s="3"/>
      <c r="G269" s="51" t="s">
        <v>14</v>
      </c>
      <c r="H269" s="83">
        <v>11219124</v>
      </c>
      <c r="I269" s="3"/>
      <c r="J269" s="53" t="s">
        <v>16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23</v>
      </c>
      <c r="B270" s="98">
        <v>1100000</v>
      </c>
      <c r="C270" s="8"/>
      <c r="D270" s="8"/>
      <c r="E270" s="19">
        <v>100000</v>
      </c>
      <c r="F270" s="3"/>
      <c r="G270" s="51" t="s">
        <v>478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679</v>
      </c>
      <c r="B271" s="98">
        <v>1100000</v>
      </c>
      <c r="C271" s="8"/>
      <c r="D271" s="8"/>
      <c r="E271" s="19">
        <v>100000</v>
      </c>
      <c r="F271" s="3"/>
      <c r="G271" s="51" t="s">
        <v>688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484</v>
      </c>
      <c r="B272" s="98">
        <v>700000</v>
      </c>
      <c r="C272" s="8"/>
      <c r="D272" s="8"/>
      <c r="E272" s="19">
        <v>100000</v>
      </c>
      <c r="F272" s="3"/>
      <c r="G272" s="52" t="s">
        <v>35</v>
      </c>
      <c r="H272" s="12">
        <f>SUM(H269:H271)</f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84</v>
      </c>
      <c r="B273" s="98">
        <v>1900000</v>
      </c>
      <c r="C273" s="8"/>
      <c r="D273" s="8"/>
      <c r="E273" s="19" t="s">
        <v>60</v>
      </c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468</v>
      </c>
      <c r="B274" s="98">
        <v>45000000</v>
      </c>
      <c r="C274" s="8"/>
      <c r="D274" s="8"/>
      <c r="E274" s="19" t="s">
        <v>60</v>
      </c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470</v>
      </c>
      <c r="B275" s="98">
        <v>40000000</v>
      </c>
      <c r="C275" s="8"/>
      <c r="D275" s="8"/>
      <c r="E275" s="19" t="s">
        <v>60</v>
      </c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33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485</v>
      </c>
      <c r="B277" s="135">
        <v>8818177</v>
      </c>
      <c r="C277" s="137"/>
      <c r="D277" s="42" t="s">
        <v>60</v>
      </c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486</v>
      </c>
      <c r="B278" s="61">
        <v>43000</v>
      </c>
      <c r="C278" s="137"/>
      <c r="D278" s="42"/>
      <c r="E278" s="46"/>
      <c r="F278" s="3"/>
      <c r="G278" s="9" t="s">
        <v>41</v>
      </c>
      <c r="H278" s="10" t="s">
        <v>6</v>
      </c>
      <c r="I278" s="3"/>
      <c r="J278" s="54" t="s">
        <v>46</v>
      </c>
      <c r="K278" s="63">
        <f>K269+K270+K276</f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487</v>
      </c>
      <c r="B279" s="61">
        <v>52000</v>
      </c>
      <c r="C279" s="137"/>
      <c r="D279" s="42"/>
      <c r="E279" s="42"/>
      <c r="F279" s="3"/>
      <c r="G279" s="17" t="s">
        <v>44</v>
      </c>
      <c r="H279" s="11">
        <f>B284-B673</f>
        <v>369433745</v>
      </c>
      <c r="I279" s="3"/>
      <c r="J279" s="53" t="s">
        <v>473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488</v>
      </c>
      <c r="B280" s="61">
        <v>79217</v>
      </c>
      <c r="C280" s="137"/>
      <c r="D280" s="42"/>
      <c r="E280" s="42"/>
      <c r="F280" s="3"/>
      <c r="G280" s="17" t="s">
        <v>489</v>
      </c>
      <c r="H280" s="73">
        <f>B285-B674</f>
        <v>369433745</v>
      </c>
      <c r="I280" s="3"/>
      <c r="J280" s="53" t="s">
        <v>60</v>
      </c>
      <c r="K280" s="62" t="s">
        <v>60</v>
      </c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490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42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414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 t="s">
        <v>60</v>
      </c>
      <c r="K283" s="62" t="s">
        <v>60</v>
      </c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49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52</v>
      </c>
      <c r="K284" s="63">
        <f>SUM(K279:K282)</f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51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63</v>
      </c>
      <c r="K285" s="64">
        <f>K284-K278</f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723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  <mergeCell ref="J25:K25"/>
    <mergeCell ref="A25:D25"/>
    <mergeCell ref="J113:K113"/>
    <mergeCell ref="J91:K91"/>
    <mergeCell ref="G201:H201"/>
    <mergeCell ref="J47:K47"/>
    <mergeCell ref="G135:H135"/>
    <mergeCell ref="G113:H113"/>
    <mergeCell ref="G91:H91"/>
    <mergeCell ref="G267:H267"/>
    <mergeCell ref="G245:H245"/>
    <mergeCell ref="A157:D157"/>
    <mergeCell ref="A201:D201"/>
    <mergeCell ref="J245:K245"/>
    <mergeCell ref="A198:E198"/>
    <mergeCell ref="J179:K179"/>
    <mergeCell ref="A264:E264"/>
    <mergeCell ref="A242:E242"/>
    <mergeCell ref="J223:K223"/>
    <mergeCell ref="J267:K267"/>
    <mergeCell ref="J69:K69"/>
    <mergeCell ref="G179:H179"/>
    <mergeCell ref="A110:E110"/>
    <mergeCell ref="G157:H157"/>
    <mergeCell ref="A245:D245"/>
    <mergeCell ref="J157:K157"/>
    <mergeCell ref="G69:H69"/>
    <mergeCell ref="A154:E154"/>
    <mergeCell ref="A69:D69"/>
    <mergeCell ref="G223:H223"/>
    <mergeCell ref="A91:D91"/>
    <mergeCell ref="A135:D135"/>
    <mergeCell ref="A1:E1"/>
    <mergeCell ref="A132:E132"/>
    <mergeCell ref="A88:E88"/>
    <mergeCell ref="A66:E66"/>
    <mergeCell ref="G3:H3"/>
    <mergeCell ref="A22:E22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4" t="s">
        <v>724</v>
      </c>
      <c r="B1" s="349"/>
      <c r="C1" s="349"/>
      <c r="D1" s="349"/>
      <c r="E1" s="350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87" t="s">
        <v>649</v>
      </c>
      <c r="B3" s="349"/>
      <c r="C3" s="349"/>
      <c r="D3" s="349"/>
      <c r="E3" s="350"/>
      <c r="F3" s="2"/>
      <c r="G3" s="352" t="s">
        <v>3</v>
      </c>
      <c r="H3" s="350"/>
      <c r="I3" s="3"/>
      <c r="J3" s="351" t="s">
        <v>722</v>
      </c>
      <c r="K3" s="350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410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433</v>
      </c>
      <c r="B5" s="59">
        <f>H8</f>
        <v>11219124</v>
      </c>
      <c r="C5" s="42"/>
      <c r="D5" s="42"/>
      <c r="E5" s="42"/>
      <c r="F5" s="3"/>
      <c r="G5" s="51" t="s">
        <v>14</v>
      </c>
      <c r="H5" s="83">
        <v>11219124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f>B94+E6</f>
        <v>1100000</v>
      </c>
      <c r="C6" s="8"/>
      <c r="D6" s="8"/>
      <c r="E6" s="19">
        <v>100000</v>
      </c>
      <c r="F6" s="3"/>
      <c r="G6" s="51" t="s">
        <v>478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679</v>
      </c>
      <c r="B7" s="98">
        <f>B95+E7</f>
        <v>1100000</v>
      </c>
      <c r="C7" s="8"/>
      <c r="D7" s="8"/>
      <c r="E7" s="19">
        <v>100000</v>
      </c>
      <c r="F7" s="3"/>
      <c r="G7" s="51" t="s">
        <v>688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484</v>
      </c>
      <c r="B8" s="98">
        <f>B96+E8</f>
        <v>700000</v>
      </c>
      <c r="C8" s="8"/>
      <c r="D8" s="8"/>
      <c r="E8" s="19">
        <v>100000</v>
      </c>
      <c r="F8" s="3"/>
      <c r="G8" s="52" t="s">
        <v>35</v>
      </c>
      <c r="H8" s="12">
        <f>SUM(H5:H7)</f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84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468</v>
      </c>
      <c r="B10" s="98">
        <v>45000000</v>
      </c>
      <c r="C10" s="8"/>
      <c r="D10" s="8"/>
      <c r="E10" s="19" t="s">
        <v>60</v>
      </c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470</v>
      </c>
      <c r="B11" s="98">
        <v>40000000</v>
      </c>
      <c r="C11" s="8"/>
      <c r="D11" s="8"/>
      <c r="E11" s="19" t="s">
        <v>60</v>
      </c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33</v>
      </c>
      <c r="B12" s="60">
        <f>SUM(B5:B11)</f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485</v>
      </c>
      <c r="B13" s="135">
        <v>8818177</v>
      </c>
      <c r="C13" s="137"/>
      <c r="D13" s="42" t="s">
        <v>60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486</v>
      </c>
      <c r="B14" s="61">
        <v>43000</v>
      </c>
      <c r="C14" s="137"/>
      <c r="D14" s="42"/>
      <c r="E14" s="46"/>
      <c r="F14" s="3"/>
      <c r="G14" s="9" t="s">
        <v>41</v>
      </c>
      <c r="H14" s="10" t="s">
        <v>6</v>
      </c>
      <c r="I14" s="3"/>
      <c r="J14" s="54" t="s">
        <v>46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487</v>
      </c>
      <c r="B15" s="61">
        <v>52000</v>
      </c>
      <c r="C15" s="137"/>
      <c r="D15" s="42"/>
      <c r="E15" s="42"/>
      <c r="F15" s="3"/>
      <c r="G15" s="17" t="s">
        <v>44</v>
      </c>
      <c r="H15" s="11">
        <f>B20-B662</f>
        <v>369433745</v>
      </c>
      <c r="I15" s="3"/>
      <c r="J15" s="53" t="s">
        <v>473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488</v>
      </c>
      <c r="B16" s="61">
        <v>79217</v>
      </c>
      <c r="C16" s="137"/>
      <c r="D16" s="42"/>
      <c r="E16" s="42"/>
      <c r="F16" s="3"/>
      <c r="G16" s="17" t="s">
        <v>489</v>
      </c>
      <c r="H16" s="73">
        <f>B21-B663</f>
        <v>369433745</v>
      </c>
      <c r="I16" s="3"/>
      <c r="J16" s="53" t="s">
        <v>60</v>
      </c>
      <c r="K16" s="62" t="s">
        <v>60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490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42</v>
      </c>
      <c r="B18" s="14">
        <f>B13+B17</f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414</v>
      </c>
      <c r="B19" s="15">
        <v>250000000</v>
      </c>
      <c r="C19" s="48"/>
      <c r="D19" s="48"/>
      <c r="E19" s="162"/>
      <c r="F19" s="3"/>
      <c r="G19" s="2"/>
      <c r="H19" s="3"/>
      <c r="I19" s="3"/>
      <c r="J19" s="53" t="s">
        <v>60</v>
      </c>
      <c r="K19" s="62" t="s">
        <v>60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49</v>
      </c>
      <c r="B20" s="16">
        <f>B12+B18+B19</f>
        <v>369433745</v>
      </c>
      <c r="C20" s="50"/>
      <c r="D20" s="50"/>
      <c r="E20" s="50"/>
      <c r="F20" s="3"/>
      <c r="G20" s="2"/>
      <c r="H20" s="2"/>
      <c r="I20" s="3"/>
      <c r="J20" s="55" t="s">
        <v>52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51</v>
      </c>
      <c r="B21" s="16">
        <f>B12+B18+B19</f>
        <v>369433745</v>
      </c>
      <c r="C21" s="50"/>
      <c r="D21" s="50"/>
      <c r="E21" s="50"/>
      <c r="F21" s="3"/>
      <c r="G21" s="2"/>
      <c r="H21" s="2"/>
      <c r="I21" s="3"/>
      <c r="J21" s="56" t="s">
        <v>63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348" t="s">
        <v>723</v>
      </c>
      <c r="B22" s="349"/>
      <c r="C22" s="349"/>
      <c r="D22" s="349"/>
      <c r="E22" s="350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87" t="s">
        <v>725</v>
      </c>
      <c r="B25" s="349"/>
      <c r="C25" s="349"/>
      <c r="D25" s="349"/>
      <c r="E25" s="350"/>
      <c r="F25" s="2"/>
      <c r="G25" s="352" t="s">
        <v>3</v>
      </c>
      <c r="H25" s="350"/>
      <c r="I25" s="3"/>
      <c r="J25" s="351" t="s">
        <v>726</v>
      </c>
      <c r="K25" s="350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410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433</v>
      </c>
      <c r="B27" s="59">
        <f>H30</f>
        <v>8742636</v>
      </c>
      <c r="C27" s="42"/>
      <c r="D27" s="42"/>
      <c r="E27" s="42"/>
      <c r="F27" s="3"/>
      <c r="G27" s="51" t="s">
        <v>14</v>
      </c>
      <c r="H27" s="83">
        <v>8742636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f>B116+E28</f>
        <v>1000000</v>
      </c>
      <c r="C28" s="8"/>
      <c r="D28" s="8"/>
      <c r="E28" s="19">
        <v>100000</v>
      </c>
      <c r="F28" s="3"/>
      <c r="G28" s="51" t="s">
        <v>478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679</v>
      </c>
      <c r="B29" s="98">
        <f>B117+E29</f>
        <v>1000000</v>
      </c>
      <c r="C29" s="8"/>
      <c r="D29" s="8"/>
      <c r="E29" s="19">
        <v>100000</v>
      </c>
      <c r="F29" s="3"/>
      <c r="G29" s="51" t="s">
        <v>688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484</v>
      </c>
      <c r="B30" s="98">
        <f>B118+E30</f>
        <v>600000</v>
      </c>
      <c r="C30" s="8"/>
      <c r="D30" s="8"/>
      <c r="E30" s="19">
        <v>100000</v>
      </c>
      <c r="F30" s="3"/>
      <c r="G30" s="52" t="s">
        <v>35</v>
      </c>
      <c r="H30" s="12">
        <f>SUM(H27:H29)</f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84</v>
      </c>
      <c r="B31" s="98">
        <v>1900000</v>
      </c>
      <c r="C31" s="8"/>
      <c r="D31" s="8"/>
      <c r="E31" s="19" t="s">
        <v>60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468</v>
      </c>
      <c r="B32" s="98">
        <v>45000000</v>
      </c>
      <c r="C32" s="8"/>
      <c r="D32" s="8"/>
      <c r="E32" s="19" t="s">
        <v>60</v>
      </c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470</v>
      </c>
      <c r="B33" s="98">
        <v>40000000</v>
      </c>
      <c r="C33" s="8"/>
      <c r="D33" s="8"/>
      <c r="E33" s="19" t="s">
        <v>60</v>
      </c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33</v>
      </c>
      <c r="B34" s="60">
        <f>SUM(B27:B33)</f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485</v>
      </c>
      <c r="B35" s="135">
        <v>8818177</v>
      </c>
      <c r="C35" s="137"/>
      <c r="D35" s="42" t="s">
        <v>60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486</v>
      </c>
      <c r="B36" s="61">
        <v>43000</v>
      </c>
      <c r="C36" s="137"/>
      <c r="D36" s="42"/>
      <c r="E36" s="46"/>
      <c r="F36" s="3"/>
      <c r="G36" s="9" t="s">
        <v>41</v>
      </c>
      <c r="H36" s="10" t="s">
        <v>6</v>
      </c>
      <c r="I36" s="3"/>
      <c r="J36" s="54" t="s">
        <v>46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487</v>
      </c>
      <c r="B37" s="61">
        <v>52000</v>
      </c>
      <c r="C37" s="137"/>
      <c r="D37" s="42"/>
      <c r="E37" s="42"/>
      <c r="F37" s="3"/>
      <c r="G37" s="17" t="s">
        <v>44</v>
      </c>
      <c r="H37" s="11">
        <f>B42-B684</f>
        <v>366657257</v>
      </c>
      <c r="I37" s="3"/>
      <c r="J37" s="53" t="s">
        <v>473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488</v>
      </c>
      <c r="B38" s="61">
        <v>79217</v>
      </c>
      <c r="C38" s="137"/>
      <c r="D38" s="42"/>
      <c r="E38" s="42"/>
      <c r="F38" s="3"/>
      <c r="G38" s="17" t="s">
        <v>489</v>
      </c>
      <c r="H38" s="73">
        <f>B43-B685</f>
        <v>366657257</v>
      </c>
      <c r="I38" s="3"/>
      <c r="J38" s="53" t="s">
        <v>60</v>
      </c>
      <c r="K38" s="62" t="s">
        <v>60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490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42</v>
      </c>
      <c r="B40" s="14">
        <f>B35+B39</f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414</v>
      </c>
      <c r="B41" s="15">
        <v>250000000</v>
      </c>
      <c r="C41" s="48"/>
      <c r="D41" s="48"/>
      <c r="E41" s="162"/>
      <c r="F41" s="3"/>
      <c r="G41" s="2"/>
      <c r="H41" s="3"/>
      <c r="I41" s="3"/>
      <c r="J41" s="53" t="s">
        <v>60</v>
      </c>
      <c r="K41" s="62" t="s">
        <v>60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49</v>
      </c>
      <c r="B42" s="16">
        <f>B34+B40+B41</f>
        <v>366657257</v>
      </c>
      <c r="C42" s="50"/>
      <c r="D42" s="50"/>
      <c r="E42" s="50"/>
      <c r="F42" s="3"/>
      <c r="G42" s="2"/>
      <c r="H42" s="2"/>
      <c r="I42" s="3"/>
      <c r="J42" s="55" t="s">
        <v>52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51</v>
      </c>
      <c r="B43" s="16">
        <f>B34+B40+B41</f>
        <v>366657257</v>
      </c>
      <c r="C43" s="50"/>
      <c r="D43" s="50"/>
      <c r="E43" s="50"/>
      <c r="F43" s="3"/>
      <c r="G43" s="2"/>
      <c r="H43" s="2"/>
      <c r="I43" s="3"/>
      <c r="J43" s="56" t="s">
        <v>63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348" t="s">
        <v>727</v>
      </c>
      <c r="B44" s="349"/>
      <c r="C44" s="349"/>
      <c r="D44" s="349"/>
      <c r="E44" s="350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87" t="s">
        <v>728</v>
      </c>
      <c r="B47" s="349"/>
      <c r="C47" s="349"/>
      <c r="D47" s="349"/>
      <c r="E47" s="350"/>
      <c r="F47" s="2"/>
      <c r="G47" s="352" t="s">
        <v>3</v>
      </c>
      <c r="H47" s="350"/>
      <c r="I47" s="3"/>
      <c r="J47" s="351" t="s">
        <v>729</v>
      </c>
      <c r="K47" s="350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410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433</v>
      </c>
      <c r="B49" s="59">
        <f>H52</f>
        <v>7644727</v>
      </c>
      <c r="C49" s="42"/>
      <c r="D49" s="42"/>
      <c r="E49" s="42"/>
      <c r="F49" s="3"/>
      <c r="G49" s="51" t="s">
        <v>14</v>
      </c>
      <c r="H49" s="83">
        <v>7644727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f>B116+E50</f>
        <v>1000000</v>
      </c>
      <c r="C50" s="8"/>
      <c r="D50" s="8"/>
      <c r="E50" s="19">
        <v>100000</v>
      </c>
      <c r="F50" s="3"/>
      <c r="G50" s="51" t="s">
        <v>478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679</v>
      </c>
      <c r="B51" s="98">
        <f>B117+E51</f>
        <v>1000000</v>
      </c>
      <c r="C51" s="8"/>
      <c r="D51" s="8"/>
      <c r="E51" s="19">
        <v>100000</v>
      </c>
      <c r="F51" s="3"/>
      <c r="G51" s="51" t="s">
        <v>688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484</v>
      </c>
      <c r="B52" s="98">
        <f>B118+E52</f>
        <v>600000</v>
      </c>
      <c r="C52" s="8"/>
      <c r="D52" s="8"/>
      <c r="E52" s="19">
        <v>100000</v>
      </c>
      <c r="F52" s="3"/>
      <c r="G52" s="52" t="s">
        <v>35</v>
      </c>
      <c r="H52" s="12">
        <f>SUM(H49:H51)</f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84</v>
      </c>
      <c r="B53" s="98">
        <v>1900000</v>
      </c>
      <c r="C53" s="8"/>
      <c r="D53" s="8"/>
      <c r="E53" s="19" t="s">
        <v>60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468</v>
      </c>
      <c r="B54" s="98">
        <v>45000000</v>
      </c>
      <c r="C54" s="8"/>
      <c r="D54" s="8"/>
      <c r="E54" s="19" t="s">
        <v>60</v>
      </c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470</v>
      </c>
      <c r="B55" s="98">
        <v>40000000</v>
      </c>
      <c r="C55" s="8"/>
      <c r="D55" s="8"/>
      <c r="E55" s="19" t="s">
        <v>60</v>
      </c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33</v>
      </c>
      <c r="B56" s="60">
        <f>SUM(B49:B55)</f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485</v>
      </c>
      <c r="B57" s="135">
        <v>8818177</v>
      </c>
      <c r="C57" s="137"/>
      <c r="D57" s="42" t="s">
        <v>60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486</v>
      </c>
      <c r="B58" s="61">
        <v>43000</v>
      </c>
      <c r="C58" s="137"/>
      <c r="D58" s="42"/>
      <c r="E58" s="46"/>
      <c r="F58" s="3"/>
      <c r="G58" s="9" t="s">
        <v>41</v>
      </c>
      <c r="H58" s="10" t="s">
        <v>6</v>
      </c>
      <c r="I58" s="3"/>
      <c r="J58" s="54" t="s">
        <v>46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487</v>
      </c>
      <c r="B59" s="61">
        <v>52000</v>
      </c>
      <c r="C59" s="137"/>
      <c r="D59" s="42"/>
      <c r="E59" s="42"/>
      <c r="F59" s="3"/>
      <c r="G59" s="17" t="s">
        <v>44</v>
      </c>
      <c r="H59" s="11">
        <f>B64-B684</f>
        <v>365559348</v>
      </c>
      <c r="I59" s="3"/>
      <c r="J59" s="53" t="s">
        <v>473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488</v>
      </c>
      <c r="B60" s="61">
        <v>79217</v>
      </c>
      <c r="C60" s="137"/>
      <c r="D60" s="42"/>
      <c r="E60" s="42"/>
      <c r="F60" s="3"/>
      <c r="G60" s="17" t="s">
        <v>489</v>
      </c>
      <c r="H60" s="73">
        <f>B65-B685</f>
        <v>365559348</v>
      </c>
      <c r="I60" s="3"/>
      <c r="J60" s="53" t="s">
        <v>60</v>
      </c>
      <c r="K60" s="62" t="s">
        <v>60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490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42</v>
      </c>
      <c r="B62" s="14">
        <f>B57+B61</f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414</v>
      </c>
      <c r="B63" s="15">
        <v>250000000</v>
      </c>
      <c r="C63" s="48"/>
      <c r="D63" s="48"/>
      <c r="E63" s="162"/>
      <c r="F63" s="3"/>
      <c r="G63" s="2"/>
      <c r="H63" s="3"/>
      <c r="I63" s="3"/>
      <c r="J63" s="53" t="s">
        <v>60</v>
      </c>
      <c r="K63" s="62" t="s">
        <v>60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49</v>
      </c>
      <c r="B64" s="16">
        <f>B56+B62+B63</f>
        <v>365559348</v>
      </c>
      <c r="C64" s="50"/>
      <c r="D64" s="50"/>
      <c r="E64" s="50"/>
      <c r="F64" s="3"/>
      <c r="G64" s="2"/>
      <c r="H64" s="2"/>
      <c r="I64" s="3"/>
      <c r="J64" s="55" t="s">
        <v>52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51</v>
      </c>
      <c r="B65" s="16">
        <f>B56+B62+B63</f>
        <v>365559348</v>
      </c>
      <c r="C65" s="50"/>
      <c r="D65" s="50"/>
      <c r="E65" s="50"/>
      <c r="F65" s="3"/>
      <c r="G65" s="2"/>
      <c r="H65" s="2"/>
      <c r="I65" s="3"/>
      <c r="J65" s="56" t="s">
        <v>63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348" t="s">
        <v>684</v>
      </c>
      <c r="B66" s="349"/>
      <c r="C66" s="349"/>
      <c r="D66" s="349"/>
      <c r="E66" s="350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87" t="s">
        <v>730</v>
      </c>
      <c r="B69" s="349"/>
      <c r="C69" s="349"/>
      <c r="D69" s="349"/>
      <c r="E69" s="350"/>
      <c r="F69" s="2"/>
      <c r="G69" s="352" t="s">
        <v>3</v>
      </c>
      <c r="H69" s="350"/>
      <c r="I69" s="3"/>
      <c r="J69" s="351" t="s">
        <v>731</v>
      </c>
      <c r="K69" s="350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410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433</v>
      </c>
      <c r="B71" s="59">
        <f>H74</f>
        <v>6501408</v>
      </c>
      <c r="C71" s="42"/>
      <c r="D71" s="42"/>
      <c r="E71" s="42"/>
      <c r="F71" s="3"/>
      <c r="G71" s="51" t="s">
        <v>14</v>
      </c>
      <c r="H71" s="83">
        <v>6501408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f>B116+E72</f>
        <v>1000000</v>
      </c>
      <c r="C72" s="8"/>
      <c r="D72" s="8"/>
      <c r="E72" s="19">
        <v>100000</v>
      </c>
      <c r="F72" s="3"/>
      <c r="G72" s="51" t="s">
        <v>478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679</v>
      </c>
      <c r="B73" s="98">
        <f>B117+E73</f>
        <v>1000000</v>
      </c>
      <c r="C73" s="8"/>
      <c r="D73" s="8"/>
      <c r="E73" s="19">
        <v>100000</v>
      </c>
      <c r="F73" s="3"/>
      <c r="G73" s="51" t="s">
        <v>688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484</v>
      </c>
      <c r="B74" s="98">
        <f>B118+E74</f>
        <v>600000</v>
      </c>
      <c r="C74" s="8"/>
      <c r="D74" s="8"/>
      <c r="E74" s="19">
        <v>100000</v>
      </c>
      <c r="F74" s="3"/>
      <c r="G74" s="52" t="s">
        <v>35</v>
      </c>
      <c r="H74" s="12">
        <f>SUM(H71:H73)</f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84</v>
      </c>
      <c r="B75" s="98">
        <v>1900000</v>
      </c>
      <c r="C75" s="8"/>
      <c r="D75" s="8"/>
      <c r="E75" s="19" t="s">
        <v>60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468</v>
      </c>
      <c r="B76" s="98">
        <v>45000000</v>
      </c>
      <c r="C76" s="8"/>
      <c r="D76" s="8"/>
      <c r="E76" s="19" t="s">
        <v>60</v>
      </c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470</v>
      </c>
      <c r="B77" s="98">
        <v>40000000</v>
      </c>
      <c r="C77" s="8"/>
      <c r="D77" s="8"/>
      <c r="E77" s="19" t="s">
        <v>60</v>
      </c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33</v>
      </c>
      <c r="B78" s="60">
        <f>SUM(B71:B77)</f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485</v>
      </c>
      <c r="B79" s="135">
        <v>8818177</v>
      </c>
      <c r="C79" s="137"/>
      <c r="D79" s="42" t="s">
        <v>60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486</v>
      </c>
      <c r="B80" s="61">
        <v>43000</v>
      </c>
      <c r="C80" s="137"/>
      <c r="D80" s="42"/>
      <c r="E80" s="46"/>
      <c r="F80" s="3"/>
      <c r="G80" s="9" t="s">
        <v>41</v>
      </c>
      <c r="H80" s="10" t="s">
        <v>6</v>
      </c>
      <c r="I80" s="3"/>
      <c r="J80" s="54" t="s">
        <v>46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487</v>
      </c>
      <c r="B81" s="61">
        <v>52000</v>
      </c>
      <c r="C81" s="137"/>
      <c r="D81" s="42"/>
      <c r="E81" s="42"/>
      <c r="F81" s="3"/>
      <c r="G81" s="17" t="s">
        <v>44</v>
      </c>
      <c r="H81" s="11">
        <f>B86-B684</f>
        <v>364416029</v>
      </c>
      <c r="I81" s="3"/>
      <c r="J81" s="53" t="s">
        <v>473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488</v>
      </c>
      <c r="B82" s="61">
        <v>79217</v>
      </c>
      <c r="C82" s="137"/>
      <c r="D82" s="42"/>
      <c r="E82" s="42"/>
      <c r="F82" s="3"/>
      <c r="G82" s="17" t="s">
        <v>489</v>
      </c>
      <c r="H82" s="73">
        <f>B87-B685</f>
        <v>364416029</v>
      </c>
      <c r="I82" s="3"/>
      <c r="J82" s="53" t="s">
        <v>60</v>
      </c>
      <c r="K82" s="62" t="s">
        <v>60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490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42</v>
      </c>
      <c r="B84" s="14">
        <f>B79+B83</f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414</v>
      </c>
      <c r="B85" s="15">
        <v>250000000</v>
      </c>
      <c r="C85" s="48"/>
      <c r="D85" s="48"/>
      <c r="E85" s="162"/>
      <c r="F85" s="3"/>
      <c r="G85" s="2"/>
      <c r="H85" s="3"/>
      <c r="I85" s="3"/>
      <c r="J85" s="53" t="s">
        <v>60</v>
      </c>
      <c r="K85" s="62" t="s">
        <v>60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49</v>
      </c>
      <c r="B86" s="16">
        <f>B78+B84+B85</f>
        <v>364416029</v>
      </c>
      <c r="C86" s="50"/>
      <c r="D86" s="50"/>
      <c r="E86" s="50"/>
      <c r="F86" s="3"/>
      <c r="G86" s="2"/>
      <c r="H86" s="2"/>
      <c r="I86" s="3"/>
      <c r="J86" s="55" t="s">
        <v>52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51</v>
      </c>
      <c r="B87" s="16">
        <f>B78+B84+B85</f>
        <v>364416029</v>
      </c>
      <c r="C87" s="50"/>
      <c r="D87" s="50"/>
      <c r="E87" s="50"/>
      <c r="F87" s="3"/>
      <c r="G87" s="2"/>
      <c r="H87" s="2"/>
      <c r="I87" s="3"/>
      <c r="J87" s="56" t="s">
        <v>63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348" t="s">
        <v>732</v>
      </c>
      <c r="B88" s="349"/>
      <c r="C88" s="349"/>
      <c r="D88" s="349"/>
      <c r="E88" s="350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87" t="s">
        <v>733</v>
      </c>
      <c r="B91" s="349"/>
      <c r="C91" s="349"/>
      <c r="D91" s="349"/>
      <c r="E91" s="350"/>
      <c r="F91" s="2"/>
      <c r="G91" s="352" t="s">
        <v>3</v>
      </c>
      <c r="H91" s="350"/>
      <c r="I91" s="3"/>
      <c r="J91" s="351" t="s">
        <v>734</v>
      </c>
      <c r="K91" s="350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410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433</v>
      </c>
      <c r="B93" s="59">
        <f>H96</f>
        <v>6060037</v>
      </c>
      <c r="C93" s="42"/>
      <c r="D93" s="42"/>
      <c r="E93" s="42"/>
      <c r="F93" s="3"/>
      <c r="G93" s="51" t="s">
        <v>14</v>
      </c>
      <c r="H93" s="83">
        <v>6060037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f>B116+E94</f>
        <v>1000000</v>
      </c>
      <c r="C94" s="8"/>
      <c r="D94" s="8"/>
      <c r="E94" s="19">
        <v>100000</v>
      </c>
      <c r="F94" s="3"/>
      <c r="G94" s="51" t="s">
        <v>478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679</v>
      </c>
      <c r="B95" s="98">
        <f>B117+E95</f>
        <v>1000000</v>
      </c>
      <c r="C95" s="8"/>
      <c r="D95" s="8"/>
      <c r="E95" s="19">
        <v>100000</v>
      </c>
      <c r="F95" s="3"/>
      <c r="G95" s="51" t="s">
        <v>688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484</v>
      </c>
      <c r="B96" s="98">
        <f>B118+E96</f>
        <v>600000</v>
      </c>
      <c r="C96" s="8"/>
      <c r="D96" s="8"/>
      <c r="E96" s="19">
        <v>100000</v>
      </c>
      <c r="F96" s="3"/>
      <c r="G96" s="52" t="s">
        <v>35</v>
      </c>
      <c r="H96" s="12">
        <f>SUM(H93:H95)</f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84</v>
      </c>
      <c r="B97" s="98">
        <v>1900000</v>
      </c>
      <c r="C97" s="8"/>
      <c r="D97" s="8"/>
      <c r="E97" s="19" t="s">
        <v>60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468</v>
      </c>
      <c r="B98" s="98">
        <v>45000000</v>
      </c>
      <c r="C98" s="8"/>
      <c r="D98" s="8"/>
      <c r="E98" s="19" t="s">
        <v>60</v>
      </c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470</v>
      </c>
      <c r="B99" s="98">
        <v>40000000</v>
      </c>
      <c r="C99" s="8"/>
      <c r="D99" s="8"/>
      <c r="E99" s="19" t="s">
        <v>60</v>
      </c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33</v>
      </c>
      <c r="B100" s="60">
        <f>SUM(B93:B99)</f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485</v>
      </c>
      <c r="B101" s="135">
        <v>8818177</v>
      </c>
      <c r="C101" s="137"/>
      <c r="D101" s="42" t="s">
        <v>60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486</v>
      </c>
      <c r="B102" s="61">
        <v>43000</v>
      </c>
      <c r="C102" s="137"/>
      <c r="D102" s="42"/>
      <c r="E102" s="46"/>
      <c r="F102" s="3"/>
      <c r="G102" s="9" t="s">
        <v>41</v>
      </c>
      <c r="H102" s="10" t="s">
        <v>6</v>
      </c>
      <c r="I102" s="3"/>
      <c r="J102" s="54" t="s">
        <v>46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487</v>
      </c>
      <c r="B103" s="61">
        <v>52000</v>
      </c>
      <c r="C103" s="137"/>
      <c r="D103" s="42"/>
      <c r="E103" s="42"/>
      <c r="F103" s="3"/>
      <c r="G103" s="17" t="s">
        <v>44</v>
      </c>
      <c r="H103" s="11">
        <f>B108-B684</f>
        <v>363974658</v>
      </c>
      <c r="I103" s="3"/>
      <c r="J103" s="53" t="s">
        <v>473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488</v>
      </c>
      <c r="B104" s="61">
        <v>79217</v>
      </c>
      <c r="C104" s="137"/>
      <c r="D104" s="42"/>
      <c r="E104" s="42"/>
      <c r="F104" s="3"/>
      <c r="G104" s="17" t="s">
        <v>489</v>
      </c>
      <c r="H104" s="73">
        <f>B109-B685</f>
        <v>363974658</v>
      </c>
      <c r="I104" s="3"/>
      <c r="J104" s="53" t="s">
        <v>60</v>
      </c>
      <c r="K104" s="62" t="s">
        <v>60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490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42</v>
      </c>
      <c r="B106" s="14">
        <f>B101+B105</f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414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 t="s">
        <v>60</v>
      </c>
      <c r="K107" s="62" t="s">
        <v>60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49</v>
      </c>
      <c r="B108" s="16">
        <f>B100+B106+B107</f>
        <v>363974658</v>
      </c>
      <c r="C108" s="50"/>
      <c r="D108" s="50"/>
      <c r="E108" s="50"/>
      <c r="F108" s="3"/>
      <c r="G108" s="2"/>
      <c r="H108" s="2"/>
      <c r="I108" s="3"/>
      <c r="J108" s="55" t="s">
        <v>52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51</v>
      </c>
      <c r="B109" s="16">
        <f>B100+B106+B107</f>
        <v>363974658</v>
      </c>
      <c r="C109" s="50"/>
      <c r="D109" s="50"/>
      <c r="E109" s="50"/>
      <c r="F109" s="3"/>
      <c r="G109" s="2"/>
      <c r="H109" s="2"/>
      <c r="I109" s="3"/>
      <c r="J109" s="56" t="s">
        <v>63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348" t="s">
        <v>693</v>
      </c>
      <c r="B110" s="349"/>
      <c r="C110" s="349"/>
      <c r="D110" s="349"/>
      <c r="E110" s="350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87" t="s">
        <v>735</v>
      </c>
      <c r="B113" s="349"/>
      <c r="C113" s="349"/>
      <c r="D113" s="349"/>
      <c r="E113" s="350"/>
      <c r="F113" s="2"/>
      <c r="G113" s="352" t="s">
        <v>3</v>
      </c>
      <c r="H113" s="350"/>
      <c r="I113" s="3"/>
      <c r="J113" s="351" t="s">
        <v>736</v>
      </c>
      <c r="K113" s="350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410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433</v>
      </c>
      <c r="B115" s="59">
        <f>H118</f>
        <v>43644434</v>
      </c>
      <c r="C115" s="42"/>
      <c r="D115" s="42"/>
      <c r="E115" s="42"/>
      <c r="F115" s="3"/>
      <c r="G115" s="51" t="s">
        <v>14</v>
      </c>
      <c r="H115" s="83">
        <v>13644434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f>B138+E116</f>
        <v>900000</v>
      </c>
      <c r="C116" s="8"/>
      <c r="D116" s="8"/>
      <c r="E116" s="19">
        <v>100000</v>
      </c>
      <c r="F116" s="3"/>
      <c r="G116" s="51" t="s">
        <v>478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679</v>
      </c>
      <c r="B117" s="98">
        <f>B138+E117</f>
        <v>900000</v>
      </c>
      <c r="C117" s="8"/>
      <c r="D117" s="8"/>
      <c r="E117" s="19">
        <v>100000</v>
      </c>
      <c r="F117" s="3"/>
      <c r="G117" s="51" t="s">
        <v>688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484</v>
      </c>
      <c r="B118" s="98">
        <f>B139+E118</f>
        <v>500000</v>
      </c>
      <c r="C118" s="8"/>
      <c r="D118" s="8"/>
      <c r="E118" s="19">
        <v>100000</v>
      </c>
      <c r="F118" s="3"/>
      <c r="G118" s="52" t="s">
        <v>35</v>
      </c>
      <c r="H118" s="12">
        <f>SUM(H115:H117)</f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468</v>
      </c>
      <c r="B119" s="98">
        <v>45000000</v>
      </c>
      <c r="C119" s="8"/>
      <c r="D119" s="8"/>
      <c r="E119" s="19" t="s">
        <v>60</v>
      </c>
      <c r="F119" s="3"/>
      <c r="G119" s="52" t="s">
        <v>35</v>
      </c>
      <c r="H119" s="12">
        <f>SUM(H116:H118)</f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84</v>
      </c>
      <c r="B120" s="98">
        <v>1900000</v>
      </c>
      <c r="C120" s="8"/>
      <c r="D120" s="8"/>
      <c r="E120" s="19" t="s">
        <v>60</v>
      </c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33</v>
      </c>
      <c r="B121" s="60">
        <f>SUM(B115:B120)</f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485</v>
      </c>
      <c r="B122" s="135">
        <v>8818177</v>
      </c>
      <c r="C122" s="137"/>
      <c r="D122" s="42" t="s">
        <v>60</v>
      </c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486</v>
      </c>
      <c r="B123" s="61">
        <v>43000</v>
      </c>
      <c r="C123" s="137"/>
      <c r="D123" s="42"/>
      <c r="E123" s="46"/>
      <c r="F123" s="3"/>
      <c r="G123" s="9" t="s">
        <v>41</v>
      </c>
      <c r="H123" s="10" t="s">
        <v>6</v>
      </c>
      <c r="I123" s="3"/>
      <c r="J123" s="54" t="s">
        <v>46</v>
      </c>
      <c r="K123" s="63">
        <f>K115+K116+K121</f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487</v>
      </c>
      <c r="B124" s="61">
        <v>52000</v>
      </c>
      <c r="C124" s="137"/>
      <c r="D124" s="42"/>
      <c r="E124" s="42"/>
      <c r="F124" s="3"/>
      <c r="G124" s="17" t="s">
        <v>44</v>
      </c>
      <c r="H124" s="11">
        <f>B129-B683</f>
        <v>361259055</v>
      </c>
      <c r="I124" s="3"/>
      <c r="J124" s="53" t="s">
        <v>473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488</v>
      </c>
      <c r="B125" s="61">
        <v>79217</v>
      </c>
      <c r="C125" s="137"/>
      <c r="D125" s="42"/>
      <c r="E125" s="42"/>
      <c r="F125" s="3"/>
      <c r="G125" s="17" t="s">
        <v>489</v>
      </c>
      <c r="H125" s="73">
        <f>B130-B684</f>
        <v>361259055</v>
      </c>
      <c r="I125" s="3"/>
      <c r="J125" s="53" t="s">
        <v>60</v>
      </c>
      <c r="K125" s="62" t="s">
        <v>60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490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42</v>
      </c>
      <c r="B127" s="14">
        <f>SUM(B122:B122)+B126</f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414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 t="s">
        <v>60</v>
      </c>
      <c r="K128" s="62" t="s">
        <v>60</v>
      </c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49</v>
      </c>
      <c r="B129" s="16">
        <f>B121+B127+B128</f>
        <v>361259055</v>
      </c>
      <c r="C129" s="50"/>
      <c r="D129" s="50"/>
      <c r="E129" s="50"/>
      <c r="F129" s="3"/>
      <c r="G129" s="2"/>
      <c r="H129" s="2"/>
      <c r="I129" s="3"/>
      <c r="J129" s="55" t="s">
        <v>52</v>
      </c>
      <c r="K129" s="63">
        <f>SUM(K124:K127)</f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51</v>
      </c>
      <c r="B130" s="16">
        <f>B121+B127+B128</f>
        <v>361259055</v>
      </c>
      <c r="C130" s="50"/>
      <c r="D130" s="50"/>
      <c r="E130" s="50"/>
      <c r="F130" s="3"/>
      <c r="G130" s="2"/>
      <c r="H130" s="2"/>
      <c r="I130" s="3"/>
      <c r="J130" s="56" t="s">
        <v>63</v>
      </c>
      <c r="K130" s="64">
        <f>K129-K123</f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348" t="s">
        <v>697</v>
      </c>
      <c r="B131" s="349"/>
      <c r="C131" s="349"/>
      <c r="D131" s="349"/>
      <c r="E131" s="350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387" t="s">
        <v>737</v>
      </c>
      <c r="B134" s="349"/>
      <c r="C134" s="349"/>
      <c r="D134" s="349"/>
      <c r="E134" s="350"/>
      <c r="F134" s="2"/>
      <c r="G134" s="352" t="s">
        <v>3</v>
      </c>
      <c r="H134" s="350"/>
      <c r="I134" s="3"/>
      <c r="J134" s="351" t="s">
        <v>738</v>
      </c>
      <c r="K134" s="350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5</v>
      </c>
      <c r="B135" s="5" t="s">
        <v>6</v>
      </c>
      <c r="C135" s="6" t="s">
        <v>7</v>
      </c>
      <c r="D135" s="6" t="s">
        <v>8</v>
      </c>
      <c r="E135" s="6" t="s">
        <v>9</v>
      </c>
      <c r="F135" s="2"/>
      <c r="G135" s="9" t="s">
        <v>410</v>
      </c>
      <c r="H135" s="10" t="s">
        <v>6</v>
      </c>
      <c r="I135" s="3"/>
      <c r="J135" s="65" t="s">
        <v>11</v>
      </c>
      <c r="K135" s="65" t="s">
        <v>6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433</v>
      </c>
      <c r="B136" s="59">
        <f>H139</f>
        <v>40832098</v>
      </c>
      <c r="C136" s="42"/>
      <c r="D136" s="42"/>
      <c r="E136" s="42"/>
      <c r="F136" s="3"/>
      <c r="G136" s="51" t="s">
        <v>14</v>
      </c>
      <c r="H136" s="83">
        <v>10832098</v>
      </c>
      <c r="I136" s="3"/>
      <c r="J136" s="53" t="s">
        <v>16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23</v>
      </c>
      <c r="B137" s="98">
        <f>B158+E137</f>
        <v>800000</v>
      </c>
      <c r="C137" s="8"/>
      <c r="D137" s="8"/>
      <c r="E137" s="19">
        <v>100000</v>
      </c>
      <c r="F137" s="3"/>
      <c r="G137" s="51" t="s">
        <v>478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679</v>
      </c>
      <c r="B138" s="98">
        <f>B159+E138</f>
        <v>800000</v>
      </c>
      <c r="C138" s="8"/>
      <c r="D138" s="8"/>
      <c r="E138" s="19">
        <v>100000</v>
      </c>
      <c r="F138" s="3"/>
      <c r="G138" s="51" t="s">
        <v>688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484</v>
      </c>
      <c r="B139" s="98">
        <f>B202+E139</f>
        <v>400000</v>
      </c>
      <c r="C139" s="8"/>
      <c r="D139" s="8"/>
      <c r="E139" s="19">
        <v>100000</v>
      </c>
      <c r="F139" s="3"/>
      <c r="G139" s="52" t="s">
        <v>35</v>
      </c>
      <c r="H139" s="12">
        <f>SUM(H136:H138)</f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468</v>
      </c>
      <c r="B140" s="98">
        <v>45000000</v>
      </c>
      <c r="C140" s="8"/>
      <c r="D140" s="8"/>
      <c r="E140" s="19" t="s">
        <v>60</v>
      </c>
      <c r="F140" s="3"/>
      <c r="G140" s="52" t="s">
        <v>35</v>
      </c>
      <c r="H140" s="12">
        <f>SUM(H137:H139)</f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84</v>
      </c>
      <c r="B141" s="98">
        <v>1900000</v>
      </c>
      <c r="C141" s="8"/>
      <c r="D141" s="8"/>
      <c r="E141" s="19" t="s">
        <v>60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33</v>
      </c>
      <c r="B142" s="60">
        <f>SUM(B136:B141)</f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485</v>
      </c>
      <c r="B143" s="135">
        <v>8818177</v>
      </c>
      <c r="C143" s="137"/>
      <c r="D143" s="42" t="s">
        <v>60</v>
      </c>
      <c r="E143" s="42" t="s">
        <v>60</v>
      </c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486</v>
      </c>
      <c r="B144" s="61">
        <v>43000</v>
      </c>
      <c r="C144" s="137"/>
      <c r="D144" s="42"/>
      <c r="E144" s="46"/>
      <c r="F144" s="3"/>
      <c r="G144" s="9" t="s">
        <v>41</v>
      </c>
      <c r="H144" s="10" t="s">
        <v>6</v>
      </c>
      <c r="I144" s="3"/>
      <c r="J144" s="54" t="s">
        <v>46</v>
      </c>
      <c r="K144" s="63">
        <f>K136+K137+K142</f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487</v>
      </c>
      <c r="B145" s="61">
        <v>52000</v>
      </c>
      <c r="C145" s="137"/>
      <c r="D145" s="42"/>
      <c r="E145" s="42"/>
      <c r="F145" s="3"/>
      <c r="G145" s="17" t="s">
        <v>44</v>
      </c>
      <c r="H145" s="11">
        <f>B150-B683</f>
        <v>358146719</v>
      </c>
      <c r="I145" s="3"/>
      <c r="J145" s="53" t="s">
        <v>473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488</v>
      </c>
      <c r="B146" s="61">
        <v>79217</v>
      </c>
      <c r="C146" s="137"/>
      <c r="D146" s="42"/>
      <c r="E146" s="42"/>
      <c r="F146" s="3"/>
      <c r="G146" s="17" t="s">
        <v>489</v>
      </c>
      <c r="H146" s="73">
        <f>B151-B684</f>
        <v>358146719</v>
      </c>
      <c r="I146" s="3"/>
      <c r="J146" s="53" t="s">
        <v>60</v>
      </c>
      <c r="K146" s="62" t="s">
        <v>60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490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42</v>
      </c>
      <c r="B148" s="14">
        <f>SUM(B143:B143)+B147</f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414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 t="s">
        <v>60</v>
      </c>
      <c r="K149" s="62" t="s">
        <v>60</v>
      </c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49</v>
      </c>
      <c r="B150" s="16">
        <f>B142+B148+B149</f>
        <v>358146719</v>
      </c>
      <c r="C150" s="50"/>
      <c r="D150" s="50"/>
      <c r="E150" s="50"/>
      <c r="F150" s="3"/>
      <c r="G150" s="2"/>
      <c r="H150" s="2"/>
      <c r="I150" s="3"/>
      <c r="J150" s="55" t="s">
        <v>52</v>
      </c>
      <c r="K150" s="63">
        <f>SUM(K145:K148)</f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51</v>
      </c>
      <c r="B151" s="16">
        <f>B142+B148+B149</f>
        <v>358146719</v>
      </c>
      <c r="C151" s="50"/>
      <c r="D151" s="50"/>
      <c r="E151" s="50"/>
      <c r="F151" s="3"/>
      <c r="G151" s="2"/>
      <c r="H151" s="2"/>
      <c r="I151" s="3"/>
      <c r="J151" s="56" t="s">
        <v>63</v>
      </c>
      <c r="K151" s="64">
        <f>K150-K144</f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348" t="s">
        <v>701</v>
      </c>
      <c r="B152" s="349"/>
      <c r="C152" s="349"/>
      <c r="D152" s="349"/>
      <c r="E152" s="350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387" t="s">
        <v>739</v>
      </c>
      <c r="B155" s="349"/>
      <c r="C155" s="349"/>
      <c r="D155" s="349"/>
      <c r="E155" s="350"/>
      <c r="F155" s="2"/>
      <c r="G155" s="352" t="s">
        <v>3</v>
      </c>
      <c r="H155" s="350"/>
      <c r="I155" s="3"/>
      <c r="J155" s="351" t="s">
        <v>740</v>
      </c>
      <c r="K155" s="350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5</v>
      </c>
      <c r="B156" s="5" t="s">
        <v>6</v>
      </c>
      <c r="C156" s="6" t="s">
        <v>7</v>
      </c>
      <c r="D156" s="6" t="s">
        <v>8</v>
      </c>
      <c r="E156" s="6" t="s">
        <v>9</v>
      </c>
      <c r="F156" s="2"/>
      <c r="G156" s="9" t="s">
        <v>410</v>
      </c>
      <c r="H156" s="10" t="s">
        <v>6</v>
      </c>
      <c r="I156" s="3"/>
      <c r="J156" s="65" t="s">
        <v>11</v>
      </c>
      <c r="K156" s="65" t="s">
        <v>6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433</v>
      </c>
      <c r="B157" s="59">
        <f>H160</f>
        <v>39355056</v>
      </c>
      <c r="C157" s="42"/>
      <c r="D157" s="42"/>
      <c r="E157" s="42"/>
      <c r="F157" s="3"/>
      <c r="G157" s="51" t="s">
        <v>14</v>
      </c>
      <c r="H157" s="83">
        <v>9355056</v>
      </c>
      <c r="I157" s="3"/>
      <c r="J157" s="53" t="s">
        <v>16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23</v>
      </c>
      <c r="B158" s="98">
        <f>B179+E158</f>
        <v>700000</v>
      </c>
      <c r="C158" s="8"/>
      <c r="D158" s="8"/>
      <c r="E158" s="19">
        <v>100000</v>
      </c>
      <c r="F158" s="3"/>
      <c r="G158" s="51" t="s">
        <v>478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679</v>
      </c>
      <c r="B159" s="98">
        <f>B180+E159</f>
        <v>700000</v>
      </c>
      <c r="C159" s="8"/>
      <c r="D159" s="8"/>
      <c r="E159" s="19">
        <v>100000</v>
      </c>
      <c r="F159" s="3"/>
      <c r="G159" s="51" t="s">
        <v>688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484</v>
      </c>
      <c r="B160" s="98">
        <f>B181+E160</f>
        <v>500000</v>
      </c>
      <c r="C160" s="8"/>
      <c r="D160" s="8"/>
      <c r="E160" s="19">
        <v>100000</v>
      </c>
      <c r="F160" s="3"/>
      <c r="G160" s="52" t="s">
        <v>35</v>
      </c>
      <c r="H160" s="12">
        <f>SUM(H157:H159)</f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468</v>
      </c>
      <c r="B161" s="98">
        <v>45000000</v>
      </c>
      <c r="C161" s="8"/>
      <c r="D161" s="8"/>
      <c r="E161" s="19" t="s">
        <v>60</v>
      </c>
      <c r="F161" s="3"/>
      <c r="G161" s="52" t="s">
        <v>35</v>
      </c>
      <c r="H161" s="12">
        <f>SUM(H158:H160)</f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84</v>
      </c>
      <c r="B162" s="98">
        <v>1900000</v>
      </c>
      <c r="C162" s="8"/>
      <c r="D162" s="8"/>
      <c r="E162" s="19" t="s">
        <v>60</v>
      </c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33</v>
      </c>
      <c r="B163" s="60">
        <f>SUM(B157:B162)</f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485</v>
      </c>
      <c r="B164" s="135">
        <v>8818177</v>
      </c>
      <c r="C164" s="137"/>
      <c r="D164" s="42" t="s">
        <v>60</v>
      </c>
      <c r="E164" s="42" t="s">
        <v>60</v>
      </c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486</v>
      </c>
      <c r="B165" s="61">
        <v>43000</v>
      </c>
      <c r="C165" s="137"/>
      <c r="D165" s="42"/>
      <c r="E165" s="46"/>
      <c r="F165" s="3"/>
      <c r="G165" s="9" t="s">
        <v>41</v>
      </c>
      <c r="H165" s="10" t="s">
        <v>6</v>
      </c>
      <c r="I165" s="3"/>
      <c r="J165" s="54" t="s">
        <v>46</v>
      </c>
      <c r="K165" s="63">
        <f>K157+K158+K163</f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487</v>
      </c>
      <c r="B166" s="61">
        <v>52000</v>
      </c>
      <c r="C166" s="137"/>
      <c r="D166" s="42"/>
      <c r="E166" s="42"/>
      <c r="F166" s="3"/>
      <c r="G166" s="17" t="s">
        <v>44</v>
      </c>
      <c r="H166" s="11">
        <f>B171-B683</f>
        <v>356569677</v>
      </c>
      <c r="I166" s="3"/>
      <c r="J166" s="53" t="s">
        <v>473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488</v>
      </c>
      <c r="B167" s="61">
        <v>79217</v>
      </c>
      <c r="C167" s="137"/>
      <c r="D167" s="42"/>
      <c r="E167" s="42"/>
      <c r="F167" s="3"/>
      <c r="G167" s="17" t="s">
        <v>489</v>
      </c>
      <c r="H167" s="73">
        <f>B172-B684</f>
        <v>356569677</v>
      </c>
      <c r="I167" s="3"/>
      <c r="J167" s="53" t="s">
        <v>60</v>
      </c>
      <c r="K167" s="62" t="s">
        <v>60</v>
      </c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490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42</v>
      </c>
      <c r="B169" s="14">
        <f>SUM(B164:B164)+B168</f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414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 t="s">
        <v>60</v>
      </c>
      <c r="K170" s="62" t="s">
        <v>60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49</v>
      </c>
      <c r="B171" s="16">
        <f>B163+B169+B170</f>
        <v>356569677</v>
      </c>
      <c r="C171" s="50"/>
      <c r="D171" s="50"/>
      <c r="E171" s="50"/>
      <c r="F171" s="3"/>
      <c r="G171" s="2"/>
      <c r="H171" s="2"/>
      <c r="I171" s="3"/>
      <c r="J171" s="55" t="s">
        <v>52</v>
      </c>
      <c r="K171" s="63">
        <f>SUM(K166:K169)</f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51</v>
      </c>
      <c r="B172" s="16">
        <f>B163+B169+B170</f>
        <v>356569677</v>
      </c>
      <c r="C172" s="50"/>
      <c r="D172" s="50"/>
      <c r="E172" s="50"/>
      <c r="F172" s="3"/>
      <c r="G172" s="2"/>
      <c r="H172" s="2"/>
      <c r="I172" s="3"/>
      <c r="J172" s="56" t="s">
        <v>63</v>
      </c>
      <c r="K172" s="64">
        <f>K171-K165</f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348" t="s">
        <v>741</v>
      </c>
      <c r="B173" s="349"/>
      <c r="C173" s="349"/>
      <c r="D173" s="349"/>
      <c r="E173" s="350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387" t="s">
        <v>742</v>
      </c>
      <c r="B176" s="349"/>
      <c r="C176" s="349"/>
      <c r="D176" s="349"/>
      <c r="E176" s="350"/>
      <c r="F176" s="2"/>
      <c r="G176" s="352" t="s">
        <v>3</v>
      </c>
      <c r="H176" s="350"/>
      <c r="I176" s="3"/>
      <c r="J176" s="351" t="s">
        <v>743</v>
      </c>
      <c r="K176" s="350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5</v>
      </c>
      <c r="B177" s="5" t="s">
        <v>6</v>
      </c>
      <c r="C177" s="6" t="s">
        <v>7</v>
      </c>
      <c r="D177" s="6" t="s">
        <v>8</v>
      </c>
      <c r="E177" s="6" t="s">
        <v>9</v>
      </c>
      <c r="F177" s="2"/>
      <c r="G177" s="9" t="s">
        <v>410</v>
      </c>
      <c r="H177" s="10" t="s">
        <v>6</v>
      </c>
      <c r="I177" s="3"/>
      <c r="J177" s="65" t="s">
        <v>11</v>
      </c>
      <c r="K177" s="65" t="s">
        <v>6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433</v>
      </c>
      <c r="B178" s="59">
        <f>H181</f>
        <v>37921433</v>
      </c>
      <c r="C178" s="42"/>
      <c r="D178" s="42"/>
      <c r="E178" s="42"/>
      <c r="F178" s="3"/>
      <c r="G178" s="51" t="s">
        <v>14</v>
      </c>
      <c r="H178" s="83">
        <v>7921433</v>
      </c>
      <c r="I178" s="3"/>
      <c r="J178" s="53" t="s">
        <v>16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23</v>
      </c>
      <c r="B179" s="98">
        <f>B200+E179</f>
        <v>600000</v>
      </c>
      <c r="C179" s="8"/>
      <c r="D179" s="8"/>
      <c r="E179" s="19">
        <v>100000</v>
      </c>
      <c r="F179" s="3"/>
      <c r="G179" s="51" t="s">
        <v>478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679</v>
      </c>
      <c r="B180" s="98">
        <f>B201+E180</f>
        <v>600000</v>
      </c>
      <c r="C180" s="8"/>
      <c r="D180" s="8"/>
      <c r="E180" s="19">
        <v>100000</v>
      </c>
      <c r="F180" s="3"/>
      <c r="G180" s="51" t="s">
        <v>688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484</v>
      </c>
      <c r="B181" s="98">
        <f>B202+E181</f>
        <v>400000</v>
      </c>
      <c r="C181" s="8"/>
      <c r="D181" s="8"/>
      <c r="E181" s="19">
        <v>100000</v>
      </c>
      <c r="F181" s="3"/>
      <c r="G181" s="52" t="s">
        <v>35</v>
      </c>
      <c r="H181" s="12">
        <f>SUM(H178:H180)</f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468</v>
      </c>
      <c r="B182" s="98">
        <v>45000000</v>
      </c>
      <c r="C182" s="8"/>
      <c r="D182" s="8"/>
      <c r="E182" s="19" t="s">
        <v>60</v>
      </c>
      <c r="F182" s="3"/>
      <c r="G182" s="52" t="s">
        <v>35</v>
      </c>
      <c r="H182" s="12">
        <f>SUM(H179:H181)</f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84</v>
      </c>
      <c r="B183" s="98">
        <v>1900000</v>
      </c>
      <c r="C183" s="8"/>
      <c r="D183" s="8"/>
      <c r="E183" s="19" t="s">
        <v>60</v>
      </c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33</v>
      </c>
      <c r="B184" s="60">
        <f>SUM(B178:B183)</f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485</v>
      </c>
      <c r="B185" s="135">
        <v>8818177</v>
      </c>
      <c r="C185" s="137"/>
      <c r="D185" s="42" t="s">
        <v>60</v>
      </c>
      <c r="E185" s="42" t="s">
        <v>60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486</v>
      </c>
      <c r="B186" s="61">
        <v>43000</v>
      </c>
      <c r="C186" s="137"/>
      <c r="D186" s="42"/>
      <c r="E186" s="46"/>
      <c r="F186" s="3"/>
      <c r="G186" s="9" t="s">
        <v>41</v>
      </c>
      <c r="H186" s="10" t="s">
        <v>6</v>
      </c>
      <c r="I186" s="3"/>
      <c r="J186" s="54" t="s">
        <v>46</v>
      </c>
      <c r="K186" s="63">
        <f>K178+K179+K184</f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487</v>
      </c>
      <c r="B187" s="61">
        <v>52000</v>
      </c>
      <c r="C187" s="137"/>
      <c r="D187" s="42"/>
      <c r="E187" s="42"/>
      <c r="F187" s="3"/>
      <c r="G187" s="17" t="s">
        <v>44</v>
      </c>
      <c r="H187" s="11">
        <f>B192-B684</f>
        <v>354836054</v>
      </c>
      <c r="I187" s="3"/>
      <c r="J187" s="53" t="s">
        <v>473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488</v>
      </c>
      <c r="B188" s="61">
        <v>79217</v>
      </c>
      <c r="C188" s="137"/>
      <c r="D188" s="42"/>
      <c r="E188" s="42"/>
      <c r="F188" s="3"/>
      <c r="G188" s="17" t="s">
        <v>489</v>
      </c>
      <c r="H188" s="73">
        <f>B193-B685</f>
        <v>354836054</v>
      </c>
      <c r="I188" s="3"/>
      <c r="J188" s="53" t="s">
        <v>60</v>
      </c>
      <c r="K188" s="62" t="s">
        <v>60</v>
      </c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490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42</v>
      </c>
      <c r="B190" s="14">
        <f>SUM(B185:B185)+B189</f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414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 t="s">
        <v>60</v>
      </c>
      <c r="K191" s="62" t="s">
        <v>60</v>
      </c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49</v>
      </c>
      <c r="B192" s="16">
        <f>B184+B190+B191</f>
        <v>354836054</v>
      </c>
      <c r="C192" s="50"/>
      <c r="D192" s="50"/>
      <c r="E192" s="50"/>
      <c r="F192" s="3"/>
      <c r="G192" s="2"/>
      <c r="H192" s="2"/>
      <c r="I192" s="3"/>
      <c r="J192" s="55" t="s">
        <v>52</v>
      </c>
      <c r="K192" s="63">
        <f>SUM(K187:K190)</f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51</v>
      </c>
      <c r="B193" s="16">
        <f>B184+B190+B191</f>
        <v>354836054</v>
      </c>
      <c r="C193" s="50"/>
      <c r="D193" s="50"/>
      <c r="E193" s="50"/>
      <c r="F193" s="3"/>
      <c r="G193" s="2"/>
      <c r="H193" s="2"/>
      <c r="I193" s="3"/>
      <c r="J193" s="56" t="s">
        <v>63</v>
      </c>
      <c r="K193" s="64">
        <f>K192-K186</f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348" t="s">
        <v>744</v>
      </c>
      <c r="B194" s="349"/>
      <c r="C194" s="349"/>
      <c r="D194" s="349"/>
      <c r="E194" s="350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387" t="s">
        <v>745</v>
      </c>
      <c r="B197" s="349"/>
      <c r="C197" s="349"/>
      <c r="D197" s="349"/>
      <c r="E197" s="350"/>
      <c r="F197" s="2"/>
      <c r="G197" s="352" t="s">
        <v>3</v>
      </c>
      <c r="H197" s="350"/>
      <c r="I197" s="3"/>
      <c r="J197" s="351" t="s">
        <v>746</v>
      </c>
      <c r="K197" s="350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5</v>
      </c>
      <c r="B198" s="5" t="s">
        <v>6</v>
      </c>
      <c r="C198" s="6" t="s">
        <v>7</v>
      </c>
      <c r="D198" s="6" t="s">
        <v>8</v>
      </c>
      <c r="E198" s="6" t="s">
        <v>9</v>
      </c>
      <c r="F198" s="2"/>
      <c r="G198" s="9" t="s">
        <v>410</v>
      </c>
      <c r="H198" s="10" t="s">
        <v>6</v>
      </c>
      <c r="I198" s="3"/>
      <c r="J198" s="65" t="s">
        <v>11</v>
      </c>
      <c r="K198" s="65" t="s">
        <v>6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433</v>
      </c>
      <c r="B199" s="59">
        <f>H202</f>
        <v>37685062</v>
      </c>
      <c r="C199" s="42"/>
      <c r="D199" s="42"/>
      <c r="E199" s="42"/>
      <c r="F199" s="3"/>
      <c r="G199" s="51" t="s">
        <v>14</v>
      </c>
      <c r="H199" s="83">
        <v>7685062</v>
      </c>
      <c r="I199" s="3"/>
      <c r="J199" s="53" t="s">
        <v>16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23</v>
      </c>
      <c r="B200" s="98">
        <f>B221+E200</f>
        <v>500000</v>
      </c>
      <c r="C200" s="8"/>
      <c r="D200" s="8"/>
      <c r="E200" s="19">
        <v>100000</v>
      </c>
      <c r="F200" s="3"/>
      <c r="G200" s="51" t="s">
        <v>478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679</v>
      </c>
      <c r="B201" s="98">
        <f>B222+E201</f>
        <v>500000</v>
      </c>
      <c r="C201" s="8"/>
      <c r="D201" s="8"/>
      <c r="E201" s="19">
        <v>100000</v>
      </c>
      <c r="F201" s="3"/>
      <c r="G201" s="51" t="s">
        <v>688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484</v>
      </c>
      <c r="B202" s="98">
        <f>B223+E202</f>
        <v>300000</v>
      </c>
      <c r="C202" s="8"/>
      <c r="D202" s="8"/>
      <c r="E202" s="19">
        <v>100000</v>
      </c>
      <c r="F202" s="3"/>
      <c r="G202" s="52" t="s">
        <v>35</v>
      </c>
      <c r="H202" s="12">
        <f>SUM(H199:H201)</f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468</v>
      </c>
      <c r="B203" s="98">
        <v>45000000</v>
      </c>
      <c r="C203" s="8"/>
      <c r="D203" s="8"/>
      <c r="E203" s="19" t="s">
        <v>60</v>
      </c>
      <c r="F203" s="3"/>
      <c r="G203" s="52" t="s">
        <v>35</v>
      </c>
      <c r="H203" s="12">
        <f>SUM(H200:H202)</f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84</v>
      </c>
      <c r="B204" s="98">
        <v>1900000</v>
      </c>
      <c r="C204" s="8"/>
      <c r="D204" s="8"/>
      <c r="E204" s="19" t="s">
        <v>60</v>
      </c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33</v>
      </c>
      <c r="B205" s="60">
        <f>SUM(B199:B204)</f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485</v>
      </c>
      <c r="B206" s="135">
        <v>8818177</v>
      </c>
      <c r="C206" s="137"/>
      <c r="D206" s="42" t="s">
        <v>60</v>
      </c>
      <c r="E206" s="42" t="s">
        <v>60</v>
      </c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486</v>
      </c>
      <c r="B207" s="61">
        <v>43000</v>
      </c>
      <c r="C207" s="137"/>
      <c r="D207" s="42"/>
      <c r="E207" s="46"/>
      <c r="F207" s="3"/>
      <c r="G207" s="9" t="s">
        <v>41</v>
      </c>
      <c r="H207" s="10" t="s">
        <v>6</v>
      </c>
      <c r="I207" s="3"/>
      <c r="J207" s="54" t="s">
        <v>46</v>
      </c>
      <c r="K207" s="63">
        <f>K199+K200+K205</f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487</v>
      </c>
      <c r="B208" s="61">
        <v>52000</v>
      </c>
      <c r="C208" s="137"/>
      <c r="D208" s="42"/>
      <c r="E208" s="42"/>
      <c r="F208" s="3"/>
      <c r="G208" s="17" t="s">
        <v>44</v>
      </c>
      <c r="H208" s="11">
        <f>B213-B705</f>
        <v>354299683</v>
      </c>
      <c r="I208" s="3"/>
      <c r="J208" s="53" t="s">
        <v>473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488</v>
      </c>
      <c r="B209" s="61">
        <v>79217</v>
      </c>
      <c r="C209" s="137"/>
      <c r="D209" s="42"/>
      <c r="E209" s="42"/>
      <c r="F209" s="3"/>
      <c r="G209" s="17" t="s">
        <v>489</v>
      </c>
      <c r="H209" s="73">
        <f>B214-B706</f>
        <v>354299683</v>
      </c>
      <c r="I209" s="3"/>
      <c r="J209" s="53" t="s">
        <v>60</v>
      </c>
      <c r="K209" s="62" t="s">
        <v>60</v>
      </c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490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42</v>
      </c>
      <c r="B211" s="14">
        <f>SUM(B206:B206)+B210</f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414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 t="s">
        <v>60</v>
      </c>
      <c r="K212" s="62" t="s">
        <v>60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49</v>
      </c>
      <c r="B213" s="16">
        <f>B205+B211+B212</f>
        <v>354299683</v>
      </c>
      <c r="C213" s="50"/>
      <c r="D213" s="50"/>
      <c r="E213" s="50"/>
      <c r="F213" s="3"/>
      <c r="G213" s="2"/>
      <c r="H213" s="2"/>
      <c r="I213" s="3"/>
      <c r="J213" s="55" t="s">
        <v>52</v>
      </c>
      <c r="K213" s="63">
        <f>SUM(K208:K211)</f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51</v>
      </c>
      <c r="B214" s="16">
        <f>B205+B211+B212</f>
        <v>354299683</v>
      </c>
      <c r="C214" s="50"/>
      <c r="D214" s="50"/>
      <c r="E214" s="50"/>
      <c r="F214" s="3"/>
      <c r="G214" s="2"/>
      <c r="H214" s="2"/>
      <c r="I214" s="3"/>
      <c r="J214" s="56" t="s">
        <v>63</v>
      </c>
      <c r="K214" s="64">
        <f>K213-K207</f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348" t="s">
        <v>747</v>
      </c>
      <c r="B215" s="349"/>
      <c r="C215" s="349"/>
      <c r="D215" s="349"/>
      <c r="E215" s="350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387" t="s">
        <v>748</v>
      </c>
      <c r="B218" s="349"/>
      <c r="C218" s="349"/>
      <c r="D218" s="349"/>
      <c r="E218" s="350"/>
      <c r="F218" s="2"/>
      <c r="G218" s="352" t="s">
        <v>3</v>
      </c>
      <c r="H218" s="350"/>
      <c r="I218" s="3"/>
      <c r="J218" s="351" t="s">
        <v>749</v>
      </c>
      <c r="K218" s="350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410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433</v>
      </c>
      <c r="B220" s="59">
        <f>H223</f>
        <v>37327498</v>
      </c>
      <c r="C220" s="42"/>
      <c r="D220" s="42"/>
      <c r="E220" s="42"/>
      <c r="F220" s="3"/>
      <c r="G220" s="51" t="s">
        <v>14</v>
      </c>
      <c r="H220" s="83">
        <v>7327498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23</v>
      </c>
      <c r="B221" s="98">
        <f>B242+E221</f>
        <v>400000</v>
      </c>
      <c r="C221" s="8"/>
      <c r="D221" s="8"/>
      <c r="E221" s="19">
        <v>100000</v>
      </c>
      <c r="F221" s="3"/>
      <c r="G221" s="51" t="s">
        <v>478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679</v>
      </c>
      <c r="B222" s="98">
        <f>B243+E222</f>
        <v>400000</v>
      </c>
      <c r="C222" s="8"/>
      <c r="D222" s="8"/>
      <c r="E222" s="19">
        <v>100000</v>
      </c>
      <c r="F222" s="3"/>
      <c r="G222" s="51" t="s">
        <v>688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484</v>
      </c>
      <c r="B223" s="98">
        <f>B244+E223</f>
        <v>200000</v>
      </c>
      <c r="C223" s="8"/>
      <c r="D223" s="8"/>
      <c r="E223" s="19">
        <v>100000</v>
      </c>
      <c r="F223" s="3"/>
      <c r="G223" s="52" t="s">
        <v>35</v>
      </c>
      <c r="H223" s="12">
        <f>SUM(H220:H222)</f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468</v>
      </c>
      <c r="B224" s="98">
        <v>45000000</v>
      </c>
      <c r="C224" s="8"/>
      <c r="D224" s="8"/>
      <c r="E224" s="19" t="s">
        <v>60</v>
      </c>
      <c r="F224" s="3"/>
      <c r="G224" s="52" t="s">
        <v>35</v>
      </c>
      <c r="H224" s="12">
        <f>SUM(H221:H223)</f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84</v>
      </c>
      <c r="B225" s="98">
        <v>1900000</v>
      </c>
      <c r="C225" s="8"/>
      <c r="D225" s="8"/>
      <c r="E225" s="19" t="s">
        <v>60</v>
      </c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33</v>
      </c>
      <c r="B226" s="60">
        <f>SUM(B220:B225)</f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485</v>
      </c>
      <c r="B227" s="135">
        <v>8818177</v>
      </c>
      <c r="C227" s="137"/>
      <c r="D227" s="42" t="s">
        <v>60</v>
      </c>
      <c r="E227" s="42" t="s">
        <v>60</v>
      </c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486</v>
      </c>
      <c r="B228" s="61">
        <v>43000</v>
      </c>
      <c r="C228" s="137"/>
      <c r="D228" s="42"/>
      <c r="E228" s="46"/>
      <c r="F228" s="3"/>
      <c r="G228" s="9" t="s">
        <v>41</v>
      </c>
      <c r="H228" s="10" t="s">
        <v>6</v>
      </c>
      <c r="I228" s="3"/>
      <c r="J228" s="54" t="s">
        <v>46</v>
      </c>
      <c r="K228" s="63">
        <f>K220+K221+K226</f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487</v>
      </c>
      <c r="B229" s="61">
        <v>52000</v>
      </c>
      <c r="C229" s="137"/>
      <c r="D229" s="42"/>
      <c r="E229" s="42"/>
      <c r="F229" s="3"/>
      <c r="G229" s="17" t="s">
        <v>44</v>
      </c>
      <c r="H229" s="11">
        <f>B234-B705</f>
        <v>353642119</v>
      </c>
      <c r="I229" s="3"/>
      <c r="J229" s="53" t="s">
        <v>473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488</v>
      </c>
      <c r="B230" s="61">
        <v>79217</v>
      </c>
      <c r="C230" s="137"/>
      <c r="D230" s="42"/>
      <c r="E230" s="42"/>
      <c r="F230" s="3"/>
      <c r="G230" s="17" t="s">
        <v>489</v>
      </c>
      <c r="H230" s="73">
        <f>B235-B706</f>
        <v>353642119</v>
      </c>
      <c r="I230" s="3"/>
      <c r="J230" s="53" t="s">
        <v>60</v>
      </c>
      <c r="K230" s="62" t="s">
        <v>60</v>
      </c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490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42</v>
      </c>
      <c r="B232" s="14">
        <f>SUM(B227:B227)+B231</f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414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 t="s">
        <v>60</v>
      </c>
      <c r="K233" s="62" t="s">
        <v>60</v>
      </c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49</v>
      </c>
      <c r="B234" s="16">
        <f>B226+B232+B233</f>
        <v>353642119</v>
      </c>
      <c r="C234" s="50"/>
      <c r="D234" s="50"/>
      <c r="E234" s="50"/>
      <c r="F234" s="3"/>
      <c r="G234" s="2"/>
      <c r="H234" s="2"/>
      <c r="I234" s="3"/>
      <c r="J234" s="55" t="s">
        <v>52</v>
      </c>
      <c r="K234" s="63">
        <f>SUM(K229:K232)</f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51</v>
      </c>
      <c r="B235" s="16">
        <f>B226+B232+B233</f>
        <v>353642119</v>
      </c>
      <c r="C235" s="50"/>
      <c r="D235" s="50"/>
      <c r="E235" s="50"/>
      <c r="F235" s="3"/>
      <c r="G235" s="2"/>
      <c r="H235" s="2"/>
      <c r="I235" s="3"/>
      <c r="J235" s="56" t="s">
        <v>63</v>
      </c>
      <c r="K235" s="64">
        <f>K234-K228</f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348" t="s">
        <v>750</v>
      </c>
      <c r="B236" s="349"/>
      <c r="C236" s="349"/>
      <c r="D236" s="349"/>
      <c r="E236" s="350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387" t="s">
        <v>751</v>
      </c>
      <c r="B239" s="349"/>
      <c r="C239" s="349"/>
      <c r="D239" s="349"/>
      <c r="E239" s="350"/>
      <c r="F239" s="2"/>
      <c r="G239" s="352" t="s">
        <v>3</v>
      </c>
      <c r="H239" s="350"/>
      <c r="I239" s="3"/>
      <c r="J239" s="351" t="s">
        <v>752</v>
      </c>
      <c r="K239" s="350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5</v>
      </c>
      <c r="B240" s="5" t="s">
        <v>6</v>
      </c>
      <c r="C240" s="6" t="s">
        <v>7</v>
      </c>
      <c r="D240" s="6" t="s">
        <v>8</v>
      </c>
      <c r="E240" s="6" t="s">
        <v>9</v>
      </c>
      <c r="F240" s="2"/>
      <c r="G240" s="9" t="s">
        <v>410</v>
      </c>
      <c r="H240" s="10" t="s">
        <v>6</v>
      </c>
      <c r="I240" s="3"/>
      <c r="J240" s="65" t="s">
        <v>11</v>
      </c>
      <c r="K240" s="65" t="s">
        <v>6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433</v>
      </c>
      <c r="B241" s="59">
        <f>H244</f>
        <v>36611695</v>
      </c>
      <c r="C241" s="42"/>
      <c r="D241" s="42"/>
      <c r="E241" s="42"/>
      <c r="F241" s="3"/>
      <c r="G241" s="51" t="s">
        <v>14</v>
      </c>
      <c r="H241" s="83">
        <v>6611695</v>
      </c>
      <c r="I241" s="3"/>
      <c r="J241" s="53" t="s">
        <v>16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23</v>
      </c>
      <c r="B242" s="98">
        <f>B263+E242</f>
        <v>300000</v>
      </c>
      <c r="C242" s="8"/>
      <c r="D242" s="8"/>
      <c r="E242" s="19">
        <v>100000</v>
      </c>
      <c r="F242" s="3"/>
      <c r="G242" s="51" t="s">
        <v>478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679</v>
      </c>
      <c r="B243" s="98">
        <f>B264+E243</f>
        <v>300000</v>
      </c>
      <c r="C243" s="8"/>
      <c r="D243" s="8"/>
      <c r="E243" s="19">
        <v>100000</v>
      </c>
      <c r="F243" s="3"/>
      <c r="G243" s="51" t="s">
        <v>688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484</v>
      </c>
      <c r="B244" s="98">
        <f>B286+E244</f>
        <v>100000</v>
      </c>
      <c r="C244" s="8"/>
      <c r="D244" s="8"/>
      <c r="E244" s="19">
        <v>100000</v>
      </c>
      <c r="F244" s="3"/>
      <c r="G244" s="52" t="s">
        <v>35</v>
      </c>
      <c r="H244" s="12">
        <f>SUM(H241:H243)</f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468</v>
      </c>
      <c r="B245" s="98">
        <v>45000000</v>
      </c>
      <c r="C245" s="8"/>
      <c r="D245" s="8"/>
      <c r="E245" s="19" t="s">
        <v>60</v>
      </c>
      <c r="F245" s="3"/>
      <c r="G245" s="52" t="s">
        <v>35</v>
      </c>
      <c r="H245" s="12">
        <f>SUM(H242:H244)</f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84</v>
      </c>
      <c r="B246" s="98">
        <v>1900000</v>
      </c>
      <c r="C246" s="8"/>
      <c r="D246" s="8"/>
      <c r="E246" s="19" t="s">
        <v>60</v>
      </c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33</v>
      </c>
      <c r="B247" s="60">
        <f>SUM(B241:B246)</f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485</v>
      </c>
      <c r="B248" s="135">
        <v>8818177</v>
      </c>
      <c r="C248" s="137"/>
      <c r="D248" s="42" t="s">
        <v>60</v>
      </c>
      <c r="E248" s="42" t="s">
        <v>60</v>
      </c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486</v>
      </c>
      <c r="B249" s="61">
        <v>43000</v>
      </c>
      <c r="C249" s="137"/>
      <c r="D249" s="42"/>
      <c r="E249" s="46"/>
      <c r="F249" s="3"/>
      <c r="G249" s="9" t="s">
        <v>41</v>
      </c>
      <c r="H249" s="10" t="s">
        <v>6</v>
      </c>
      <c r="I249" s="3"/>
      <c r="J249" s="54" t="s">
        <v>46</v>
      </c>
      <c r="K249" s="63">
        <f>K241+K242+K247</f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487</v>
      </c>
      <c r="B250" s="61">
        <v>52000</v>
      </c>
      <c r="C250" s="137"/>
      <c r="D250" s="42"/>
      <c r="E250" s="42"/>
      <c r="F250" s="3"/>
      <c r="G250" s="17" t="s">
        <v>44</v>
      </c>
      <c r="H250" s="11">
        <f>B255-B705</f>
        <v>352626316</v>
      </c>
      <c r="I250" s="3"/>
      <c r="J250" s="53" t="s">
        <v>473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488</v>
      </c>
      <c r="B251" s="61">
        <v>79217</v>
      </c>
      <c r="C251" s="137"/>
      <c r="D251" s="42"/>
      <c r="E251" s="42"/>
      <c r="F251" s="3"/>
      <c r="G251" s="17" t="s">
        <v>489</v>
      </c>
      <c r="H251" s="73">
        <f>B256-B706</f>
        <v>352626316</v>
      </c>
      <c r="I251" s="3"/>
      <c r="J251" s="53" t="s">
        <v>60</v>
      </c>
      <c r="K251" s="62" t="s">
        <v>60</v>
      </c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490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42</v>
      </c>
      <c r="B253" s="14">
        <f>SUM(B248:B248)+B252</f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414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 t="s">
        <v>60</v>
      </c>
      <c r="K254" s="62" t="s">
        <v>60</v>
      </c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49</v>
      </c>
      <c r="B255" s="16">
        <f>B247+B253+B254</f>
        <v>352626316</v>
      </c>
      <c r="C255" s="50"/>
      <c r="D255" s="50"/>
      <c r="E255" s="50"/>
      <c r="F255" s="3"/>
      <c r="G255" s="2"/>
      <c r="H255" s="2"/>
      <c r="I255" s="3"/>
      <c r="J255" s="55" t="s">
        <v>52</v>
      </c>
      <c r="K255" s="63">
        <f>SUM(K250:K253)</f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51</v>
      </c>
      <c r="B256" s="16">
        <f>B247+B253+B254</f>
        <v>352626316</v>
      </c>
      <c r="C256" s="50"/>
      <c r="D256" s="50"/>
      <c r="E256" s="50"/>
      <c r="F256" s="3"/>
      <c r="G256" s="2"/>
      <c r="H256" s="2"/>
      <c r="I256" s="3"/>
      <c r="J256" s="56" t="s">
        <v>63</v>
      </c>
      <c r="K256" s="64">
        <f>K255-K249</f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348" t="s">
        <v>720</v>
      </c>
      <c r="B257" s="349"/>
      <c r="C257" s="349"/>
      <c r="D257" s="349"/>
      <c r="E257" s="350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387" t="s">
        <v>650</v>
      </c>
      <c r="B260" s="349"/>
      <c r="C260" s="349"/>
      <c r="D260" s="349"/>
      <c r="E260" s="350"/>
      <c r="F260" s="2"/>
      <c r="G260" s="352" t="s">
        <v>3</v>
      </c>
      <c r="H260" s="350"/>
      <c r="I260" s="3"/>
      <c r="J260" s="351" t="s">
        <v>722</v>
      </c>
      <c r="K260" s="350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5</v>
      </c>
      <c r="B261" s="5" t="s">
        <v>6</v>
      </c>
      <c r="C261" s="6" t="s">
        <v>7</v>
      </c>
      <c r="D261" s="6" t="s">
        <v>8</v>
      </c>
      <c r="E261" s="6" t="s">
        <v>9</v>
      </c>
      <c r="F261" s="2"/>
      <c r="G261" s="9" t="s">
        <v>410</v>
      </c>
      <c r="H261" s="10" t="s">
        <v>6</v>
      </c>
      <c r="I261" s="3"/>
      <c r="J261" s="65" t="s">
        <v>11</v>
      </c>
      <c r="K261" s="65" t="s">
        <v>6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433</v>
      </c>
      <c r="B262" s="59">
        <v>77236386</v>
      </c>
      <c r="C262" s="42"/>
      <c r="D262" s="42"/>
      <c r="E262" s="42"/>
      <c r="F262" s="3"/>
      <c r="G262" s="51" t="s">
        <v>14</v>
      </c>
      <c r="H262" s="83">
        <v>7236386</v>
      </c>
      <c r="I262" s="3"/>
      <c r="J262" s="53" t="s">
        <v>16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23</v>
      </c>
      <c r="B263" s="98">
        <v>200000</v>
      </c>
      <c r="C263" s="8"/>
      <c r="D263" s="8"/>
      <c r="E263" s="19">
        <v>100000</v>
      </c>
      <c r="F263" s="3"/>
      <c r="G263" s="51" t="s">
        <v>478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679</v>
      </c>
      <c r="B264" s="98">
        <v>200000</v>
      </c>
      <c r="C264" s="8"/>
      <c r="D264" s="8"/>
      <c r="E264" s="19">
        <v>100000</v>
      </c>
      <c r="F264" s="3"/>
      <c r="G264" s="51" t="s">
        <v>688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753</v>
      </c>
      <c r="B265" s="98">
        <v>0</v>
      </c>
      <c r="C265" s="8"/>
      <c r="D265" s="8"/>
      <c r="E265" s="19" t="s">
        <v>60</v>
      </c>
      <c r="F265" s="3"/>
      <c r="G265" s="52" t="s">
        <v>35</v>
      </c>
      <c r="H265" s="12">
        <f>SUM(H262:H264)</f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754</v>
      </c>
      <c r="B266" s="98">
        <v>1900000</v>
      </c>
      <c r="C266" s="8"/>
      <c r="D266" s="8"/>
      <c r="E266" s="19" t="s">
        <v>60</v>
      </c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33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485</v>
      </c>
      <c r="B268" s="135">
        <v>8818177</v>
      </c>
      <c r="C268" s="137"/>
      <c r="D268" s="42" t="s">
        <v>60</v>
      </c>
      <c r="E268" s="42" t="s">
        <v>60</v>
      </c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486</v>
      </c>
      <c r="B269" s="61">
        <v>43000</v>
      </c>
      <c r="C269" s="137"/>
      <c r="D269" s="42"/>
      <c r="E269" s="46"/>
      <c r="F269" s="3"/>
      <c r="G269" s="9" t="s">
        <v>41</v>
      </c>
      <c r="H269" s="10" t="s">
        <v>6</v>
      </c>
      <c r="I269" s="3"/>
      <c r="J269" s="54" t="s">
        <v>46</v>
      </c>
      <c r="K269" s="63">
        <f>K262+K263+K267</f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487</v>
      </c>
      <c r="B270" s="61">
        <v>52000</v>
      </c>
      <c r="C270" s="137"/>
      <c r="D270" s="42"/>
      <c r="E270" s="42"/>
      <c r="F270" s="3"/>
      <c r="G270" s="17" t="s">
        <v>44</v>
      </c>
      <c r="H270" s="11">
        <f>B275-B704</f>
        <v>347951007</v>
      </c>
      <c r="I270" s="3"/>
      <c r="J270" s="53" t="s">
        <v>473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488</v>
      </c>
      <c r="B271" s="61">
        <v>79217</v>
      </c>
      <c r="C271" s="137"/>
      <c r="D271" s="42"/>
      <c r="E271" s="42"/>
      <c r="F271" s="3"/>
      <c r="G271" s="17" t="s">
        <v>489</v>
      </c>
      <c r="H271" s="73">
        <f>B276-B705</f>
        <v>347951007</v>
      </c>
      <c r="I271" s="3"/>
      <c r="J271" s="53" t="s">
        <v>60</v>
      </c>
      <c r="K271" s="62" t="s">
        <v>60</v>
      </c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490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42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414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 t="s">
        <v>60</v>
      </c>
      <c r="K274" s="62" t="s">
        <v>60</v>
      </c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49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52</v>
      </c>
      <c r="K275" s="63">
        <f>SUM(K270:K273)</f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51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63</v>
      </c>
      <c r="K276" s="64">
        <f>K275-K269</f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348" t="s">
        <v>755</v>
      </c>
      <c r="B277" s="349"/>
      <c r="C277" s="349"/>
      <c r="D277" s="349"/>
      <c r="E277" s="350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J3:K3"/>
    <mergeCell ref="J134:K134"/>
    <mergeCell ref="G113:H113"/>
    <mergeCell ref="G91:H91"/>
    <mergeCell ref="A131:E131"/>
    <mergeCell ref="G47:H47"/>
    <mergeCell ref="A134:E134"/>
    <mergeCell ref="G25:H25"/>
    <mergeCell ref="G134:H134"/>
    <mergeCell ref="A44:E44"/>
    <mergeCell ref="J25:K25"/>
    <mergeCell ref="A47:E47"/>
    <mergeCell ref="A194:E194"/>
    <mergeCell ref="J239:K239"/>
    <mergeCell ref="J113:K113"/>
    <mergeCell ref="J91:K91"/>
    <mergeCell ref="J47:K47"/>
    <mergeCell ref="G197:H197"/>
    <mergeCell ref="A215:E215"/>
    <mergeCell ref="A91:E91"/>
    <mergeCell ref="G218:H218"/>
    <mergeCell ref="A152:E152"/>
    <mergeCell ref="A155:E155"/>
    <mergeCell ref="A173:E173"/>
    <mergeCell ref="A176:E176"/>
    <mergeCell ref="J260:K260"/>
    <mergeCell ref="A277:E277"/>
    <mergeCell ref="A66:E66"/>
    <mergeCell ref="G69:H69"/>
    <mergeCell ref="A236:E236"/>
    <mergeCell ref="J197:K197"/>
    <mergeCell ref="G239:H239"/>
    <mergeCell ref="A239:E239"/>
    <mergeCell ref="A113:E113"/>
    <mergeCell ref="J218:K218"/>
    <mergeCell ref="G260:H260"/>
    <mergeCell ref="J155:K155"/>
    <mergeCell ref="J69:K69"/>
    <mergeCell ref="A88:E88"/>
    <mergeCell ref="A197:E197"/>
    <mergeCell ref="A110:E110"/>
    <mergeCell ref="J176:K176"/>
    <mergeCell ref="A69:E69"/>
    <mergeCell ref="G155:H155"/>
    <mergeCell ref="A257:E257"/>
    <mergeCell ref="A260:E260"/>
    <mergeCell ref="A1:E1"/>
    <mergeCell ref="G176:H176"/>
    <mergeCell ref="A218:E218"/>
    <mergeCell ref="A25:E25"/>
    <mergeCell ref="G3:H3"/>
    <mergeCell ref="A3:E3"/>
    <mergeCell ref="A22:E22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4" t="s">
        <v>756</v>
      </c>
      <c r="B1" s="349"/>
      <c r="C1" s="349"/>
      <c r="D1" s="349"/>
      <c r="E1" s="350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387" t="s">
        <v>650</v>
      </c>
      <c r="B3" s="349"/>
      <c r="C3" s="349"/>
      <c r="D3" s="349"/>
      <c r="E3" s="350"/>
      <c r="F3" s="2"/>
      <c r="G3" s="352" t="s">
        <v>3</v>
      </c>
      <c r="H3" s="350"/>
      <c r="I3" s="3"/>
      <c r="J3" s="351" t="s">
        <v>722</v>
      </c>
      <c r="K3" s="350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410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433</v>
      </c>
      <c r="B5" s="59">
        <f>H8</f>
        <v>77236386</v>
      </c>
      <c r="C5" s="42"/>
      <c r="D5" s="42"/>
      <c r="E5" s="42"/>
      <c r="F5" s="3"/>
      <c r="G5" s="51" t="s">
        <v>14</v>
      </c>
      <c r="H5" s="83">
        <v>7236386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f>B46+E6</f>
        <v>200000</v>
      </c>
      <c r="C6" s="8"/>
      <c r="D6" s="8"/>
      <c r="E6" s="19">
        <v>100000</v>
      </c>
      <c r="F6" s="3"/>
      <c r="G6" s="51" t="s">
        <v>478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679</v>
      </c>
      <c r="B7" s="98">
        <f>B47+E7</f>
        <v>200000</v>
      </c>
      <c r="C7" s="8"/>
      <c r="D7" s="8"/>
      <c r="E7" s="19">
        <v>100000</v>
      </c>
      <c r="F7" s="3"/>
      <c r="G7" s="51" t="s">
        <v>688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753</v>
      </c>
      <c r="B8" s="98">
        <v>0</v>
      </c>
      <c r="C8" s="8"/>
      <c r="D8" s="8"/>
      <c r="E8" s="19" t="s">
        <v>60</v>
      </c>
      <c r="F8" s="3"/>
      <c r="G8" s="52" t="s">
        <v>35</v>
      </c>
      <c r="H8" s="12">
        <f>SUM(H5:H7)</f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754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33</v>
      </c>
      <c r="B10" s="60">
        <f>SUM(B5:B9)</f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485</v>
      </c>
      <c r="B11" s="135">
        <v>8818177</v>
      </c>
      <c r="C11" s="137"/>
      <c r="D11" s="42" t="s">
        <v>60</v>
      </c>
      <c r="E11" s="42" t="s">
        <v>60</v>
      </c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585</v>
      </c>
      <c r="B12" s="61">
        <v>43000</v>
      </c>
      <c r="C12" s="137"/>
      <c r="D12" s="42"/>
      <c r="E12" s="46"/>
      <c r="F12" s="3"/>
      <c r="G12" s="9" t="s">
        <v>41</v>
      </c>
      <c r="H12" s="10" t="s">
        <v>6</v>
      </c>
      <c r="I12" s="3"/>
      <c r="J12" s="54" t="s">
        <v>46</v>
      </c>
      <c r="K12" s="63">
        <f>K5+K6+K10</f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487</v>
      </c>
      <c r="B13" s="61">
        <v>52000</v>
      </c>
      <c r="C13" s="137"/>
      <c r="D13" s="42"/>
      <c r="E13" s="42"/>
      <c r="F13" s="3"/>
      <c r="G13" s="17" t="s">
        <v>44</v>
      </c>
      <c r="H13" s="11">
        <f>B18-B478</f>
        <v>347951007</v>
      </c>
      <c r="I13" s="3"/>
      <c r="J13" s="53" t="s">
        <v>473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488</v>
      </c>
      <c r="B14" s="61">
        <v>79217</v>
      </c>
      <c r="C14" s="137"/>
      <c r="D14" s="42"/>
      <c r="E14" s="42"/>
      <c r="F14" s="3"/>
      <c r="G14" s="17" t="s">
        <v>489</v>
      </c>
      <c r="H14" s="73">
        <f>B19-B479</f>
        <v>347951007</v>
      </c>
      <c r="I14" s="3"/>
      <c r="J14" s="53" t="s">
        <v>60</v>
      </c>
      <c r="K14" s="62" t="s">
        <v>60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490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42</v>
      </c>
      <c r="B16" s="14">
        <f>SUM(B11:B11)+B15</f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414</v>
      </c>
      <c r="B17" s="15">
        <v>250000000</v>
      </c>
      <c r="C17" s="48"/>
      <c r="D17" s="48"/>
      <c r="E17" s="48"/>
      <c r="F17" s="3"/>
      <c r="G17" s="2"/>
      <c r="H17" s="3"/>
      <c r="I17" s="3"/>
      <c r="J17" s="53" t="s">
        <v>60</v>
      </c>
      <c r="K17" s="62" t="s">
        <v>60</v>
      </c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49</v>
      </c>
      <c r="B18" s="16">
        <f>B10+B16+B17</f>
        <v>347951007</v>
      </c>
      <c r="C18" s="50"/>
      <c r="D18" s="50"/>
      <c r="E18" s="50"/>
      <c r="F18" s="3"/>
      <c r="G18" s="2"/>
      <c r="H18" s="2"/>
      <c r="I18" s="3"/>
      <c r="J18" s="55" t="s">
        <v>52</v>
      </c>
      <c r="K18" s="63">
        <f>SUM(K13:K16)</f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51</v>
      </c>
      <c r="B19" s="16">
        <f>B10+B16+B17</f>
        <v>347951007</v>
      </c>
      <c r="C19" s="50"/>
      <c r="D19" s="50"/>
      <c r="E19" s="50"/>
      <c r="F19" s="3"/>
      <c r="G19" s="2"/>
      <c r="H19" s="2"/>
      <c r="I19" s="3"/>
      <c r="J19" s="56" t="s">
        <v>63</v>
      </c>
      <c r="K19" s="64">
        <f>K18-K12</f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348" t="s">
        <v>755</v>
      </c>
      <c r="B20" s="349"/>
      <c r="C20" s="349"/>
      <c r="D20" s="349"/>
      <c r="E20" s="350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387" t="s">
        <v>757</v>
      </c>
      <c r="B23" s="349"/>
      <c r="C23" s="349"/>
      <c r="D23" s="349"/>
      <c r="E23" s="350"/>
      <c r="F23" s="2"/>
      <c r="G23" s="352" t="s">
        <v>3</v>
      </c>
      <c r="H23" s="350"/>
      <c r="I23" s="3"/>
      <c r="J23" s="351" t="s">
        <v>726</v>
      </c>
      <c r="K23" s="350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5</v>
      </c>
      <c r="B24" s="5" t="s">
        <v>6</v>
      </c>
      <c r="C24" s="6" t="s">
        <v>7</v>
      </c>
      <c r="D24" s="6" t="s">
        <v>8</v>
      </c>
      <c r="E24" s="6" t="s">
        <v>9</v>
      </c>
      <c r="F24" s="2"/>
      <c r="G24" s="9" t="s">
        <v>410</v>
      </c>
      <c r="H24" s="10" t="s">
        <v>6</v>
      </c>
      <c r="I24" s="3"/>
      <c r="J24" s="65" t="s">
        <v>11</v>
      </c>
      <c r="K24" s="65" t="s">
        <v>6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433</v>
      </c>
      <c r="B25" s="59">
        <f>H28</f>
        <v>76632460</v>
      </c>
      <c r="C25" s="42"/>
      <c r="D25" s="42"/>
      <c r="E25" s="42"/>
      <c r="F25" s="3"/>
      <c r="G25" s="51" t="s">
        <v>14</v>
      </c>
      <c r="H25" s="83">
        <v>6632460</v>
      </c>
      <c r="I25" s="3"/>
      <c r="J25" s="53" t="s">
        <v>16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23</v>
      </c>
      <c r="B26" s="98">
        <f>B66+E26</f>
        <v>100000</v>
      </c>
      <c r="C26" s="8"/>
      <c r="D26" s="8"/>
      <c r="E26" s="19">
        <v>100000</v>
      </c>
      <c r="F26" s="3"/>
      <c r="G26" s="51" t="s">
        <v>478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679</v>
      </c>
      <c r="B27" s="98">
        <f>B67+E27</f>
        <v>100000</v>
      </c>
      <c r="C27" s="8"/>
      <c r="D27" s="8"/>
      <c r="E27" s="19">
        <v>100000</v>
      </c>
      <c r="F27" s="3"/>
      <c r="G27" s="51" t="s">
        <v>688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753</v>
      </c>
      <c r="B28" s="98">
        <v>0</v>
      </c>
      <c r="C28" s="8"/>
      <c r="D28" s="8"/>
      <c r="E28" s="19" t="s">
        <v>60</v>
      </c>
      <c r="F28" s="3"/>
      <c r="G28" s="52" t="s">
        <v>35</v>
      </c>
      <c r="H28" s="12">
        <f>SUM(H25:H27)</f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754</v>
      </c>
      <c r="B29" s="98">
        <v>1900000</v>
      </c>
      <c r="C29" s="8"/>
      <c r="D29" s="8"/>
      <c r="E29" s="19" t="s">
        <v>60</v>
      </c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33</v>
      </c>
      <c r="B30" s="60">
        <f>SUM(B25:B29)</f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485</v>
      </c>
      <c r="B31" s="135">
        <v>8818177</v>
      </c>
      <c r="C31" s="137"/>
      <c r="D31" s="42" t="s">
        <v>60</v>
      </c>
      <c r="E31" s="42" t="s">
        <v>60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585</v>
      </c>
      <c r="B32" s="61">
        <v>43000</v>
      </c>
      <c r="C32" s="137"/>
      <c r="D32" s="42"/>
      <c r="E32" s="46"/>
      <c r="F32" s="3"/>
      <c r="G32" s="9" t="s">
        <v>41</v>
      </c>
      <c r="H32" s="10" t="s">
        <v>6</v>
      </c>
      <c r="I32" s="3"/>
      <c r="J32" s="54" t="s">
        <v>46</v>
      </c>
      <c r="K32" s="63">
        <f>K25+K26+K30</f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487</v>
      </c>
      <c r="B33" s="61">
        <v>52000</v>
      </c>
      <c r="C33" s="137"/>
      <c r="D33" s="42"/>
      <c r="E33" s="42"/>
      <c r="F33" s="3"/>
      <c r="G33" s="17" t="s">
        <v>44</v>
      </c>
      <c r="H33" s="11">
        <f>B38-B498</f>
        <v>347147081</v>
      </c>
      <c r="I33" s="3"/>
      <c r="J33" s="53" t="s">
        <v>473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488</v>
      </c>
      <c r="B34" s="61">
        <v>79217</v>
      </c>
      <c r="C34" s="137"/>
      <c r="D34" s="42"/>
      <c r="E34" s="42"/>
      <c r="F34" s="3"/>
      <c r="G34" s="17" t="s">
        <v>489</v>
      </c>
      <c r="H34" s="73">
        <f>B39-B499</f>
        <v>347147081</v>
      </c>
      <c r="I34" s="3"/>
      <c r="J34" s="53" t="s">
        <v>60</v>
      </c>
      <c r="K34" s="62" t="s">
        <v>60</v>
      </c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490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42</v>
      </c>
      <c r="B36" s="14">
        <f>SUM(B31:B31)+B35</f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414</v>
      </c>
      <c r="B37" s="15">
        <v>250000000</v>
      </c>
      <c r="C37" s="48"/>
      <c r="D37" s="48"/>
      <c r="E37" s="48"/>
      <c r="F37" s="3"/>
      <c r="G37" s="2"/>
      <c r="H37" s="3"/>
      <c r="I37" s="3"/>
      <c r="J37" s="53" t="s">
        <v>60</v>
      </c>
      <c r="K37" s="62" t="s">
        <v>60</v>
      </c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49</v>
      </c>
      <c r="B38" s="16">
        <f>B30+B36+B37</f>
        <v>347147081</v>
      </c>
      <c r="C38" s="50"/>
      <c r="D38" s="50"/>
      <c r="E38" s="50"/>
      <c r="F38" s="3"/>
      <c r="G38" s="2"/>
      <c r="H38" s="2"/>
      <c r="I38" s="3"/>
      <c r="J38" s="55" t="s">
        <v>52</v>
      </c>
      <c r="K38" s="63">
        <f>SUM(K33:K36)</f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51</v>
      </c>
      <c r="B39" s="16">
        <f>B30+B36+B37</f>
        <v>347147081</v>
      </c>
      <c r="C39" s="50"/>
      <c r="D39" s="50"/>
      <c r="E39" s="50"/>
      <c r="F39" s="3"/>
      <c r="G39" s="2"/>
      <c r="H39" s="2"/>
      <c r="I39" s="3"/>
      <c r="J39" s="56" t="s">
        <v>63</v>
      </c>
      <c r="K39" s="64">
        <f>K38-K32</f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348" t="s">
        <v>758</v>
      </c>
      <c r="B40" s="349"/>
      <c r="C40" s="349"/>
      <c r="D40" s="349"/>
      <c r="E40" s="350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387" t="s">
        <v>759</v>
      </c>
      <c r="B43" s="349"/>
      <c r="C43" s="349"/>
      <c r="D43" s="349"/>
      <c r="E43" s="350"/>
      <c r="F43" s="2"/>
      <c r="G43" s="352" t="s">
        <v>3</v>
      </c>
      <c r="H43" s="350"/>
      <c r="I43" s="3"/>
      <c r="J43" s="351" t="s">
        <v>729</v>
      </c>
      <c r="K43" s="350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5</v>
      </c>
      <c r="B44" s="5" t="s">
        <v>6</v>
      </c>
      <c r="C44" s="6" t="s">
        <v>7</v>
      </c>
      <c r="D44" s="6" t="s">
        <v>8</v>
      </c>
      <c r="E44" s="6" t="s">
        <v>9</v>
      </c>
      <c r="F44" s="2"/>
      <c r="G44" s="9" t="s">
        <v>410</v>
      </c>
      <c r="H44" s="10" t="s">
        <v>6</v>
      </c>
      <c r="I44" s="3"/>
      <c r="J44" s="65" t="s">
        <v>11</v>
      </c>
      <c r="K44" s="65" t="s">
        <v>6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433</v>
      </c>
      <c r="B45" s="59">
        <f>H48</f>
        <v>76632460</v>
      </c>
      <c r="C45" s="42"/>
      <c r="D45" s="42"/>
      <c r="E45" s="42"/>
      <c r="F45" s="3"/>
      <c r="G45" s="51" t="s">
        <v>14</v>
      </c>
      <c r="H45" s="83">
        <v>6632460</v>
      </c>
      <c r="I45" s="3"/>
      <c r="J45" s="53" t="s">
        <v>16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23</v>
      </c>
      <c r="B46" s="98">
        <v>100000</v>
      </c>
      <c r="C46" s="8"/>
      <c r="D46" s="8"/>
      <c r="E46" s="19" t="s">
        <v>60</v>
      </c>
      <c r="F46" s="3"/>
      <c r="G46" s="51" t="s">
        <v>478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679</v>
      </c>
      <c r="B47" s="98">
        <v>100000</v>
      </c>
      <c r="C47" s="8"/>
      <c r="D47" s="8"/>
      <c r="E47" s="19" t="s">
        <v>60</v>
      </c>
      <c r="F47" s="3"/>
      <c r="G47" s="51" t="s">
        <v>688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753</v>
      </c>
      <c r="B48" s="98">
        <v>0</v>
      </c>
      <c r="C48" s="8"/>
      <c r="D48" s="8"/>
      <c r="E48" s="19" t="s">
        <v>60</v>
      </c>
      <c r="F48" s="3"/>
      <c r="G48" s="52" t="s">
        <v>35</v>
      </c>
      <c r="H48" s="12">
        <f>SUM(H45:H47)</f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754</v>
      </c>
      <c r="B49" s="98">
        <v>1900000</v>
      </c>
      <c r="C49" s="8"/>
      <c r="D49" s="8"/>
      <c r="E49" s="19" t="s">
        <v>60</v>
      </c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33</v>
      </c>
      <c r="B50" s="60">
        <f>SUM(B45:B49)</f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485</v>
      </c>
      <c r="B51" s="135">
        <v>8818177</v>
      </c>
      <c r="C51" s="137"/>
      <c r="D51" s="42" t="s">
        <v>60</v>
      </c>
      <c r="E51" s="42" t="s">
        <v>60</v>
      </c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585</v>
      </c>
      <c r="B52" s="61">
        <v>43000</v>
      </c>
      <c r="C52" s="137"/>
      <c r="D52" s="42"/>
      <c r="E52" s="46"/>
      <c r="F52" s="3"/>
      <c r="G52" s="9" t="s">
        <v>41</v>
      </c>
      <c r="H52" s="10" t="s">
        <v>6</v>
      </c>
      <c r="I52" s="3"/>
      <c r="J52" s="54" t="s">
        <v>46</v>
      </c>
      <c r="K52" s="63">
        <f>K45+K46+K50</f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487</v>
      </c>
      <c r="B53" s="61">
        <v>52000</v>
      </c>
      <c r="C53" s="137"/>
      <c r="D53" s="42"/>
      <c r="E53" s="42"/>
      <c r="F53" s="3"/>
      <c r="G53" s="17" t="s">
        <v>44</v>
      </c>
      <c r="H53" s="11">
        <f>B58-B498</f>
        <v>347147081</v>
      </c>
      <c r="I53" s="3"/>
      <c r="J53" s="53" t="s">
        <v>473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488</v>
      </c>
      <c r="B54" s="61">
        <v>79217</v>
      </c>
      <c r="C54" s="137"/>
      <c r="D54" s="42"/>
      <c r="E54" s="42"/>
      <c r="F54" s="3"/>
      <c r="G54" s="17" t="s">
        <v>489</v>
      </c>
      <c r="H54" s="73">
        <f>B59-B499</f>
        <v>347147081</v>
      </c>
      <c r="I54" s="3"/>
      <c r="J54" s="53" t="s">
        <v>60</v>
      </c>
      <c r="K54" s="62" t="s">
        <v>60</v>
      </c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490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42</v>
      </c>
      <c r="B56" s="14">
        <f>SUM(B51:B51)+B55</f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414</v>
      </c>
      <c r="B57" s="15">
        <v>250000000</v>
      </c>
      <c r="C57" s="48"/>
      <c r="D57" s="48"/>
      <c r="E57" s="48"/>
      <c r="F57" s="3"/>
      <c r="G57" s="2"/>
      <c r="H57" s="3"/>
      <c r="I57" s="3"/>
      <c r="J57" s="53" t="s">
        <v>60</v>
      </c>
      <c r="K57" s="62" t="s">
        <v>60</v>
      </c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49</v>
      </c>
      <c r="B58" s="16">
        <f>B50+B56+B57</f>
        <v>347147081</v>
      </c>
      <c r="C58" s="50"/>
      <c r="D58" s="50"/>
      <c r="E58" s="50"/>
      <c r="F58" s="3"/>
      <c r="G58" s="2"/>
      <c r="H58" s="2"/>
      <c r="I58" s="3"/>
      <c r="J58" s="55" t="s">
        <v>52</v>
      </c>
      <c r="K58" s="63">
        <f>SUM(K53:K56)</f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51</v>
      </c>
      <c r="B59" s="16">
        <f>B50+B56+B57</f>
        <v>347147081</v>
      </c>
      <c r="C59" s="50"/>
      <c r="D59" s="50"/>
      <c r="E59" s="50"/>
      <c r="F59" s="3"/>
      <c r="G59" s="2"/>
      <c r="H59" s="2"/>
      <c r="I59" s="3"/>
      <c r="J59" s="56" t="s">
        <v>63</v>
      </c>
      <c r="K59" s="64">
        <f>K58-K52</f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348" t="s">
        <v>684</v>
      </c>
      <c r="B60" s="349"/>
      <c r="C60" s="349"/>
      <c r="D60" s="349"/>
      <c r="E60" s="350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387" t="s">
        <v>760</v>
      </c>
      <c r="B63" s="349"/>
      <c r="C63" s="349"/>
      <c r="D63" s="349"/>
      <c r="E63" s="350"/>
      <c r="F63" s="2"/>
      <c r="G63" s="352" t="s">
        <v>3</v>
      </c>
      <c r="H63" s="350"/>
      <c r="I63" s="3"/>
      <c r="J63" s="351" t="s">
        <v>687</v>
      </c>
      <c r="K63" s="350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5</v>
      </c>
      <c r="B64" s="5" t="s">
        <v>6</v>
      </c>
      <c r="C64" s="6" t="s">
        <v>7</v>
      </c>
      <c r="D64" s="6" t="s">
        <v>8</v>
      </c>
      <c r="E64" s="6" t="s">
        <v>9</v>
      </c>
      <c r="F64" s="2"/>
      <c r="G64" s="9" t="s">
        <v>410</v>
      </c>
      <c r="H64" s="10" t="s">
        <v>6</v>
      </c>
      <c r="I64" s="3"/>
      <c r="J64" s="65" t="s">
        <v>11</v>
      </c>
      <c r="K64" s="65" t="s">
        <v>6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433</v>
      </c>
      <c r="B65" s="59">
        <f>H68</f>
        <v>74836274</v>
      </c>
      <c r="C65" s="42"/>
      <c r="D65" s="42"/>
      <c r="E65" s="42"/>
      <c r="F65" s="3"/>
      <c r="G65" s="51" t="s">
        <v>14</v>
      </c>
      <c r="H65" s="83">
        <v>4836274</v>
      </c>
      <c r="I65" s="3"/>
      <c r="J65" s="53" t="s">
        <v>16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761</v>
      </c>
      <c r="B66" s="98">
        <v>0</v>
      </c>
      <c r="C66" s="8"/>
      <c r="D66" s="8"/>
      <c r="E66" s="19" t="s">
        <v>60</v>
      </c>
      <c r="F66" s="3"/>
      <c r="G66" s="51" t="s">
        <v>478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762</v>
      </c>
      <c r="B67" s="98">
        <v>0</v>
      </c>
      <c r="C67" s="8"/>
      <c r="D67" s="8"/>
      <c r="E67" s="19" t="s">
        <v>60</v>
      </c>
      <c r="F67" s="3"/>
      <c r="G67" s="51" t="s">
        <v>688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753</v>
      </c>
      <c r="B68" s="98">
        <v>0</v>
      </c>
      <c r="C68" s="8"/>
      <c r="D68" s="8"/>
      <c r="E68" s="19" t="s">
        <v>60</v>
      </c>
      <c r="F68" s="3"/>
      <c r="G68" s="52" t="s">
        <v>35</v>
      </c>
      <c r="H68" s="12">
        <f>SUM(H65:H67)</f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754</v>
      </c>
      <c r="B69" s="98">
        <v>1900000</v>
      </c>
      <c r="C69" s="8"/>
      <c r="D69" s="8"/>
      <c r="E69" s="19" t="s">
        <v>60</v>
      </c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33</v>
      </c>
      <c r="B70" s="60">
        <f>SUM(B65:B69)</f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485</v>
      </c>
      <c r="B71" s="135">
        <v>8818177</v>
      </c>
      <c r="C71" s="137"/>
      <c r="D71" s="42" t="s">
        <v>60</v>
      </c>
      <c r="E71" s="42" t="s">
        <v>60</v>
      </c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585</v>
      </c>
      <c r="B72" s="61">
        <v>43000</v>
      </c>
      <c r="C72" s="137"/>
      <c r="D72" s="42"/>
      <c r="E72" s="46"/>
      <c r="F72" s="3"/>
      <c r="G72" s="9" t="s">
        <v>41</v>
      </c>
      <c r="H72" s="10" t="s">
        <v>6</v>
      </c>
      <c r="I72" s="3"/>
      <c r="J72" s="54" t="s">
        <v>46</v>
      </c>
      <c r="K72" s="63">
        <f>K65+K66+K70</f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487</v>
      </c>
      <c r="B73" s="61">
        <v>52000</v>
      </c>
      <c r="C73" s="137"/>
      <c r="D73" s="42"/>
      <c r="E73" s="42"/>
      <c r="F73" s="3"/>
      <c r="G73" s="17" t="s">
        <v>44</v>
      </c>
      <c r="H73" s="11">
        <f>B78-B498</f>
        <v>345150895</v>
      </c>
      <c r="I73" s="3"/>
      <c r="J73" s="53" t="s">
        <v>473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488</v>
      </c>
      <c r="B74" s="61">
        <v>79217</v>
      </c>
      <c r="C74" s="137"/>
      <c r="D74" s="42"/>
      <c r="E74" s="42"/>
      <c r="F74" s="3"/>
      <c r="G74" s="17" t="s">
        <v>489</v>
      </c>
      <c r="H74" s="73">
        <f>B79-B499</f>
        <v>345150895</v>
      </c>
      <c r="I74" s="3"/>
      <c r="J74" s="53" t="s">
        <v>60</v>
      </c>
      <c r="K74" s="62" t="s">
        <v>60</v>
      </c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490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42</v>
      </c>
      <c r="B76" s="14">
        <f>SUM(B71:B71)+B75</f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414</v>
      </c>
      <c r="B77" s="15">
        <v>250000000</v>
      </c>
      <c r="C77" s="48"/>
      <c r="D77" s="48"/>
      <c r="E77" s="48"/>
      <c r="F77" s="3"/>
      <c r="G77" s="2"/>
      <c r="H77" s="3"/>
      <c r="I77" s="3"/>
      <c r="J77" s="53" t="s">
        <v>60</v>
      </c>
      <c r="K77" s="62" t="s">
        <v>60</v>
      </c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49</v>
      </c>
      <c r="B78" s="16">
        <f>B70+B76+B77</f>
        <v>345150895</v>
      </c>
      <c r="C78" s="50"/>
      <c r="D78" s="50"/>
      <c r="E78" s="50"/>
      <c r="F78" s="3"/>
      <c r="G78" s="2"/>
      <c r="H78" s="2"/>
      <c r="I78" s="3"/>
      <c r="J78" s="55" t="s">
        <v>52</v>
      </c>
      <c r="K78" s="63">
        <f>SUM(K73:K76)</f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51</v>
      </c>
      <c r="B79" s="16">
        <f>B70+B76+B77</f>
        <v>345150895</v>
      </c>
      <c r="C79" s="50"/>
      <c r="D79" s="50"/>
      <c r="E79" s="50"/>
      <c r="F79" s="3"/>
      <c r="G79" s="2"/>
      <c r="H79" s="2"/>
      <c r="I79" s="3"/>
      <c r="J79" s="56" t="s">
        <v>63</v>
      </c>
      <c r="K79" s="64">
        <f>K78-K72</f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348" t="s">
        <v>763</v>
      </c>
      <c r="B80" s="349"/>
      <c r="C80" s="349"/>
      <c r="D80" s="349"/>
      <c r="E80" s="350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387" t="s">
        <v>764</v>
      </c>
      <c r="B83" s="349"/>
      <c r="C83" s="349"/>
      <c r="D83" s="349"/>
      <c r="E83" s="350"/>
      <c r="F83" s="2"/>
      <c r="G83" s="352" t="s">
        <v>3</v>
      </c>
      <c r="H83" s="350"/>
      <c r="I83" s="3"/>
      <c r="J83" s="351" t="s">
        <v>692</v>
      </c>
      <c r="K83" s="350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410</v>
      </c>
      <c r="H84" s="10" t="s">
        <v>6</v>
      </c>
      <c r="I84" s="3"/>
      <c r="J84" s="65" t="s">
        <v>11</v>
      </c>
      <c r="K84" s="65" t="s">
        <v>6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433</v>
      </c>
      <c r="B85" s="59">
        <f>H88</f>
        <v>73475723</v>
      </c>
      <c r="C85" s="42"/>
      <c r="D85" s="42"/>
      <c r="E85" s="42"/>
      <c r="F85" s="3"/>
      <c r="G85" s="51" t="s">
        <v>14</v>
      </c>
      <c r="H85" s="83">
        <v>3475723</v>
      </c>
      <c r="I85" s="3"/>
      <c r="J85" s="53" t="s">
        <v>16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761</v>
      </c>
      <c r="B86" s="98">
        <v>0</v>
      </c>
      <c r="C86" s="8"/>
      <c r="D86" s="8"/>
      <c r="E86" s="19" t="s">
        <v>60</v>
      </c>
      <c r="F86" s="3"/>
      <c r="G86" s="51" t="s">
        <v>478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762</v>
      </c>
      <c r="B87" s="98">
        <v>0</v>
      </c>
      <c r="C87" s="8"/>
      <c r="D87" s="8"/>
      <c r="E87" s="19" t="s">
        <v>60</v>
      </c>
      <c r="F87" s="3"/>
      <c r="G87" s="51" t="s">
        <v>688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753</v>
      </c>
      <c r="B88" s="98">
        <v>0</v>
      </c>
      <c r="C88" s="8"/>
      <c r="D88" s="8"/>
      <c r="E88" s="19" t="s">
        <v>60</v>
      </c>
      <c r="F88" s="3"/>
      <c r="G88" s="52" t="s">
        <v>35</v>
      </c>
      <c r="H88" s="12">
        <f>SUM(H85:H87)</f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754</v>
      </c>
      <c r="B89" s="98">
        <v>1900000</v>
      </c>
      <c r="C89" s="8"/>
      <c r="D89" s="8"/>
      <c r="E89" s="19" t="s">
        <v>60</v>
      </c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33</v>
      </c>
      <c r="B90" s="60">
        <f>SUM(B85:B89)</f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485</v>
      </c>
      <c r="B91" s="135">
        <v>8818177</v>
      </c>
      <c r="C91" s="137"/>
      <c r="D91" s="42" t="s">
        <v>60</v>
      </c>
      <c r="E91" s="42" t="s">
        <v>60</v>
      </c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585</v>
      </c>
      <c r="B92" s="61">
        <v>43000</v>
      </c>
      <c r="C92" s="137"/>
      <c r="D92" s="42"/>
      <c r="E92" s="46"/>
      <c r="F92" s="3"/>
      <c r="G92" s="9" t="s">
        <v>41</v>
      </c>
      <c r="H92" s="10" t="s">
        <v>6</v>
      </c>
      <c r="I92" s="3"/>
      <c r="J92" s="54" t="s">
        <v>46</v>
      </c>
      <c r="K92" s="63">
        <f>K85+K86+K90</f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487</v>
      </c>
      <c r="B93" s="61">
        <v>52000</v>
      </c>
      <c r="C93" s="137"/>
      <c r="D93" s="42"/>
      <c r="E93" s="42"/>
      <c r="F93" s="3"/>
      <c r="G93" s="17" t="s">
        <v>44</v>
      </c>
      <c r="H93" s="11">
        <f>B98-B498</f>
        <v>343790344</v>
      </c>
      <c r="I93" s="3"/>
      <c r="J93" s="53" t="s">
        <v>473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488</v>
      </c>
      <c r="B94" s="61">
        <v>79217</v>
      </c>
      <c r="C94" s="137"/>
      <c r="D94" s="42"/>
      <c r="E94" s="42"/>
      <c r="F94" s="3"/>
      <c r="G94" s="17" t="s">
        <v>489</v>
      </c>
      <c r="H94" s="73">
        <f>B99-B499</f>
        <v>343790344</v>
      </c>
      <c r="I94" s="3"/>
      <c r="J94" s="53" t="s">
        <v>60</v>
      </c>
      <c r="K94" s="62" t="s">
        <v>60</v>
      </c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490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42</v>
      </c>
      <c r="B96" s="14">
        <f>SUM(B91:B91)+B95</f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414</v>
      </c>
      <c r="B97" s="15">
        <v>250000000</v>
      </c>
      <c r="C97" s="48"/>
      <c r="D97" s="48"/>
      <c r="E97" s="48"/>
      <c r="F97" s="3"/>
      <c r="G97" s="2"/>
      <c r="H97" s="3"/>
      <c r="I97" s="3"/>
      <c r="J97" s="53" t="s">
        <v>60</v>
      </c>
      <c r="K97" s="62" t="s">
        <v>60</v>
      </c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49</v>
      </c>
      <c r="B98" s="16">
        <f>B90+B96+B97</f>
        <v>343790344</v>
      </c>
      <c r="C98" s="50"/>
      <c r="D98" s="50"/>
      <c r="E98" s="50"/>
      <c r="F98" s="3"/>
      <c r="G98" s="2"/>
      <c r="H98" s="2"/>
      <c r="I98" s="3"/>
      <c r="J98" s="55" t="s">
        <v>52</v>
      </c>
      <c r="K98" s="63">
        <f>SUM(K93:K96)</f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51</v>
      </c>
      <c r="B99" s="16">
        <f>B90+B96+B97</f>
        <v>343790344</v>
      </c>
      <c r="C99" s="50"/>
      <c r="D99" s="50"/>
      <c r="E99" s="50"/>
      <c r="F99" s="3"/>
      <c r="G99" s="2"/>
      <c r="H99" s="2"/>
      <c r="I99" s="3"/>
      <c r="J99" s="56" t="s">
        <v>63</v>
      </c>
      <c r="K99" s="64">
        <f>K98-K92</f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348" t="s">
        <v>765</v>
      </c>
      <c r="B100" s="349"/>
      <c r="C100" s="349"/>
      <c r="D100" s="349"/>
      <c r="E100" s="350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351" t="s">
        <v>696</v>
      </c>
      <c r="K102" s="350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387" t="s">
        <v>766</v>
      </c>
      <c r="B103" s="349"/>
      <c r="C103" s="349"/>
      <c r="D103" s="349"/>
      <c r="E103" s="350"/>
      <c r="F103" s="2"/>
      <c r="G103" s="352" t="s">
        <v>3</v>
      </c>
      <c r="H103" s="350"/>
      <c r="I103" s="3"/>
      <c r="J103" s="65" t="s">
        <v>11</v>
      </c>
      <c r="K103" s="65" t="s">
        <v>6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5</v>
      </c>
      <c r="B104" s="5" t="s">
        <v>6</v>
      </c>
      <c r="C104" s="6" t="s">
        <v>7</v>
      </c>
      <c r="D104" s="6" t="s">
        <v>8</v>
      </c>
      <c r="E104" s="6" t="s">
        <v>9</v>
      </c>
      <c r="F104" s="2"/>
      <c r="G104" s="9" t="s">
        <v>410</v>
      </c>
      <c r="H104" s="10" t="s">
        <v>6</v>
      </c>
      <c r="I104" s="3"/>
      <c r="J104" s="53" t="s">
        <v>16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433</v>
      </c>
      <c r="B105" s="59">
        <f>H108</f>
        <v>71512392</v>
      </c>
      <c r="C105" s="42"/>
      <c r="D105" s="42"/>
      <c r="E105" s="42"/>
      <c r="F105" s="3"/>
      <c r="G105" s="51" t="s">
        <v>767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761</v>
      </c>
      <c r="B106" s="98">
        <v>0</v>
      </c>
      <c r="C106" s="8"/>
      <c r="D106" s="8"/>
      <c r="E106" s="19" t="s">
        <v>60</v>
      </c>
      <c r="F106" s="3"/>
      <c r="G106" s="51" t="s">
        <v>14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762</v>
      </c>
      <c r="B107" s="98">
        <v>0</v>
      </c>
      <c r="C107" s="8"/>
      <c r="D107" s="8"/>
      <c r="E107" s="19" t="s">
        <v>60</v>
      </c>
      <c r="F107" s="3"/>
      <c r="G107" s="51" t="s">
        <v>478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753</v>
      </c>
      <c r="B108" s="98">
        <v>0</v>
      </c>
      <c r="C108" s="8"/>
      <c r="D108" s="8"/>
      <c r="E108" s="19" t="s">
        <v>60</v>
      </c>
      <c r="F108" s="3"/>
      <c r="G108" s="52" t="s">
        <v>35</v>
      </c>
      <c r="H108" s="12">
        <f>SUM(H105:H107)</f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754</v>
      </c>
      <c r="B109" s="98">
        <v>1900000</v>
      </c>
      <c r="C109" s="8"/>
      <c r="D109" s="8"/>
      <c r="E109" s="19" t="s">
        <v>60</v>
      </c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33</v>
      </c>
      <c r="B110" s="60">
        <f>SUM(B105:B109)</f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485</v>
      </c>
      <c r="B111" s="135">
        <v>8818177</v>
      </c>
      <c r="C111" s="137"/>
      <c r="D111" s="42" t="s">
        <v>60</v>
      </c>
      <c r="E111" s="42" t="s">
        <v>60</v>
      </c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768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585</v>
      </c>
      <c r="B113" s="61">
        <v>43000</v>
      </c>
      <c r="C113" s="137"/>
      <c r="D113" s="42"/>
      <c r="E113" s="46"/>
      <c r="F113" s="3"/>
      <c r="G113" s="9" t="s">
        <v>41</v>
      </c>
      <c r="H113" s="10" t="s">
        <v>6</v>
      </c>
      <c r="I113" s="3"/>
      <c r="J113" s="54" t="s">
        <v>46</v>
      </c>
      <c r="K113" s="63">
        <f>K104+K105+K110</f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487</v>
      </c>
      <c r="B114" s="61">
        <v>52000</v>
      </c>
      <c r="C114" s="137"/>
      <c r="D114" s="42"/>
      <c r="E114" s="42"/>
      <c r="F114" s="3"/>
      <c r="G114" s="17" t="s">
        <v>44</v>
      </c>
      <c r="H114" s="11">
        <f>B119-B499</f>
        <v>341827013</v>
      </c>
      <c r="I114" s="3"/>
      <c r="J114" s="53" t="s">
        <v>473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488</v>
      </c>
      <c r="B115" s="61">
        <v>79217</v>
      </c>
      <c r="C115" s="137"/>
      <c r="D115" s="42"/>
      <c r="E115" s="42"/>
      <c r="F115" s="3"/>
      <c r="G115" s="17" t="s">
        <v>489</v>
      </c>
      <c r="H115" s="73">
        <f>B120-B500</f>
        <v>341827013</v>
      </c>
      <c r="I115" s="3"/>
      <c r="J115" s="53" t="s">
        <v>60</v>
      </c>
      <c r="K115" s="62" t="s">
        <v>60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490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42</v>
      </c>
      <c r="B117" s="14">
        <f>SUM(B111:B112)+B116</f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414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 t="s">
        <v>60</v>
      </c>
      <c r="K118" s="62" t="s">
        <v>60</v>
      </c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49</v>
      </c>
      <c r="B119" s="16">
        <f>B110+B117+B118</f>
        <v>341827013</v>
      </c>
      <c r="C119" s="50"/>
      <c r="D119" s="50"/>
      <c r="E119" s="50"/>
      <c r="F119" s="3"/>
      <c r="G119" s="2"/>
      <c r="H119" s="2"/>
      <c r="I119" s="3"/>
      <c r="J119" s="55" t="s">
        <v>52</v>
      </c>
      <c r="K119" s="63">
        <f>SUM(K114:K117)</f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51</v>
      </c>
      <c r="B120" s="16">
        <f>B110+B117+B118</f>
        <v>341827013</v>
      </c>
      <c r="C120" s="50"/>
      <c r="D120" s="50"/>
      <c r="E120" s="50"/>
      <c r="F120" s="3"/>
      <c r="G120" s="2"/>
      <c r="H120" s="2"/>
      <c r="I120" s="3"/>
      <c r="J120" s="56" t="s">
        <v>63</v>
      </c>
      <c r="K120" s="64">
        <f>K119-K113</f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348" t="s">
        <v>769</v>
      </c>
      <c r="B121" s="349"/>
      <c r="C121" s="349"/>
      <c r="D121" s="349"/>
      <c r="E121" s="350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351" t="s">
        <v>700</v>
      </c>
      <c r="K123" s="350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387" t="s">
        <v>770</v>
      </c>
      <c r="B124" s="349"/>
      <c r="C124" s="349"/>
      <c r="D124" s="349"/>
      <c r="E124" s="350"/>
      <c r="F124" s="2"/>
      <c r="G124" s="352" t="s">
        <v>3</v>
      </c>
      <c r="H124" s="350"/>
      <c r="I124" s="3"/>
      <c r="J124" s="65" t="s">
        <v>11</v>
      </c>
      <c r="K124" s="65" t="s">
        <v>6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5</v>
      </c>
      <c r="B125" s="5" t="s">
        <v>6</v>
      </c>
      <c r="C125" s="6" t="s">
        <v>7</v>
      </c>
      <c r="D125" s="6" t="s">
        <v>8</v>
      </c>
      <c r="E125" s="6" t="s">
        <v>9</v>
      </c>
      <c r="F125" s="2"/>
      <c r="G125" s="9" t="s">
        <v>410</v>
      </c>
      <c r="H125" s="10" t="s">
        <v>6</v>
      </c>
      <c r="I125" s="3"/>
      <c r="J125" s="53" t="s">
        <v>16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433</v>
      </c>
      <c r="B126" s="59">
        <f>H129</f>
        <v>68942211</v>
      </c>
      <c r="C126" s="42"/>
      <c r="D126" s="42"/>
      <c r="E126" s="42"/>
      <c r="F126" s="3"/>
      <c r="G126" s="51" t="s">
        <v>767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761</v>
      </c>
      <c r="B127" s="98">
        <v>0</v>
      </c>
      <c r="C127" s="8"/>
      <c r="D127" s="8"/>
      <c r="E127" s="19" t="s">
        <v>60</v>
      </c>
      <c r="F127" s="3"/>
      <c r="G127" s="51" t="s">
        <v>14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762</v>
      </c>
      <c r="B128" s="98">
        <v>0</v>
      </c>
      <c r="C128" s="8"/>
      <c r="D128" s="8"/>
      <c r="E128" s="19" t="s">
        <v>60</v>
      </c>
      <c r="F128" s="3"/>
      <c r="G128" s="51" t="s">
        <v>478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753</v>
      </c>
      <c r="B129" s="98">
        <v>0</v>
      </c>
      <c r="C129" s="8"/>
      <c r="D129" s="8"/>
      <c r="E129" s="19" t="s">
        <v>60</v>
      </c>
      <c r="F129" s="3"/>
      <c r="G129" s="52" t="s">
        <v>35</v>
      </c>
      <c r="H129" s="12">
        <f>SUM(H126:H128)</f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754</v>
      </c>
      <c r="B130" s="98">
        <v>1900000</v>
      </c>
      <c r="C130" s="8"/>
      <c r="D130" s="8"/>
      <c r="E130" s="19" t="s">
        <v>60</v>
      </c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33</v>
      </c>
      <c r="B131" s="60">
        <f>SUM(B126:B130)</f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485</v>
      </c>
      <c r="B132" s="135">
        <v>8818177</v>
      </c>
      <c r="C132" s="137"/>
      <c r="D132" s="42" t="s">
        <v>60</v>
      </c>
      <c r="E132" s="42" t="s">
        <v>60</v>
      </c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768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585</v>
      </c>
      <c r="B134" s="61">
        <v>43000</v>
      </c>
      <c r="C134" s="137"/>
      <c r="D134" s="42"/>
      <c r="E134" s="46"/>
      <c r="F134" s="3"/>
      <c r="G134" s="9" t="s">
        <v>41</v>
      </c>
      <c r="H134" s="10" t="s">
        <v>6</v>
      </c>
      <c r="I134" s="3"/>
      <c r="J134" s="54" t="s">
        <v>46</v>
      </c>
      <c r="K134" s="63">
        <f>K125+K126+K131</f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487</v>
      </c>
      <c r="B135" s="61">
        <v>52000</v>
      </c>
      <c r="C135" s="137"/>
      <c r="D135" s="42"/>
      <c r="E135" s="42"/>
      <c r="F135" s="3"/>
      <c r="G135" s="17" t="s">
        <v>44</v>
      </c>
      <c r="H135" s="11">
        <f>B140-B499</f>
        <v>339256832</v>
      </c>
      <c r="I135" s="3"/>
      <c r="J135" s="53" t="s">
        <v>473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488</v>
      </c>
      <c r="B136" s="61">
        <v>79217</v>
      </c>
      <c r="C136" s="137"/>
      <c r="D136" s="42"/>
      <c r="E136" s="42"/>
      <c r="F136" s="3"/>
      <c r="G136" s="17" t="s">
        <v>489</v>
      </c>
      <c r="H136" s="73">
        <f>B141-B500</f>
        <v>339256832</v>
      </c>
      <c r="I136" s="3"/>
      <c r="J136" s="53" t="s">
        <v>60</v>
      </c>
      <c r="K136" s="62" t="s">
        <v>60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490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42</v>
      </c>
      <c r="B138" s="14">
        <f>SUM(B132:B133)+B137</f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414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 t="s">
        <v>60</v>
      </c>
      <c r="K139" s="62" t="s">
        <v>60</v>
      </c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49</v>
      </c>
      <c r="B140" s="16">
        <f>B131+B138+B139</f>
        <v>339256832</v>
      </c>
      <c r="C140" s="50"/>
      <c r="D140" s="50"/>
      <c r="E140" s="50"/>
      <c r="F140" s="3"/>
      <c r="G140" s="2"/>
      <c r="H140" s="2"/>
      <c r="I140" s="3"/>
      <c r="J140" s="55" t="s">
        <v>52</v>
      </c>
      <c r="K140" s="63">
        <f>SUM(K135:K138)</f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51</v>
      </c>
      <c r="B141" s="16">
        <f>B131+B138+B139</f>
        <v>339256832</v>
      </c>
      <c r="C141" s="50"/>
      <c r="D141" s="50"/>
      <c r="E141" s="50"/>
      <c r="F141" s="3"/>
      <c r="G141" s="2"/>
      <c r="H141" s="2"/>
      <c r="I141" s="3"/>
      <c r="J141" s="56" t="s">
        <v>63</v>
      </c>
      <c r="K141" s="64">
        <f>K140-K134</f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348" t="s">
        <v>771</v>
      </c>
      <c r="B142" s="349"/>
      <c r="C142" s="349"/>
      <c r="D142" s="349"/>
      <c r="E142" s="350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351" t="s">
        <v>704</v>
      </c>
      <c r="K144" s="350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387" t="s">
        <v>772</v>
      </c>
      <c r="B145" s="349"/>
      <c r="C145" s="349"/>
      <c r="D145" s="349"/>
      <c r="E145" s="350"/>
      <c r="F145" s="2"/>
      <c r="G145" s="352" t="s">
        <v>3</v>
      </c>
      <c r="H145" s="350"/>
      <c r="I145" s="3"/>
      <c r="J145" s="65" t="s">
        <v>11</v>
      </c>
      <c r="K145" s="65" t="s">
        <v>6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5</v>
      </c>
      <c r="B146" s="5" t="s">
        <v>6</v>
      </c>
      <c r="C146" s="6" t="s">
        <v>7</v>
      </c>
      <c r="D146" s="6" t="s">
        <v>8</v>
      </c>
      <c r="E146" s="6" t="s">
        <v>9</v>
      </c>
      <c r="F146" s="2"/>
      <c r="G146" s="9" t="s">
        <v>410</v>
      </c>
      <c r="H146" s="10" t="s">
        <v>6</v>
      </c>
      <c r="I146" s="3"/>
      <c r="J146" s="53" t="s">
        <v>16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433</v>
      </c>
      <c r="B147" s="59">
        <f>H150</f>
        <v>49110351</v>
      </c>
      <c r="C147" s="42"/>
      <c r="D147" s="42"/>
      <c r="E147" s="42"/>
      <c r="F147" s="3"/>
      <c r="G147" s="51" t="s">
        <v>767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761</v>
      </c>
      <c r="B148" s="98">
        <v>0</v>
      </c>
      <c r="C148" s="8"/>
      <c r="D148" s="8"/>
      <c r="E148" s="19">
        <v>0</v>
      </c>
      <c r="F148" s="3"/>
      <c r="G148" s="51" t="s">
        <v>14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762</v>
      </c>
      <c r="B149" s="98">
        <v>9430000</v>
      </c>
      <c r="C149" s="8"/>
      <c r="D149" s="8"/>
      <c r="E149" s="19" t="s">
        <v>60</v>
      </c>
      <c r="F149" s="3"/>
      <c r="G149" s="51" t="s">
        <v>478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753</v>
      </c>
      <c r="B150" s="98">
        <f>B213+E150</f>
        <v>6700000</v>
      </c>
      <c r="C150" s="8"/>
      <c r="D150" s="8"/>
      <c r="E150" s="19">
        <v>200000</v>
      </c>
      <c r="F150" s="3"/>
      <c r="G150" s="52" t="s">
        <v>35</v>
      </c>
      <c r="H150" s="12">
        <f>SUM(H147:H149)</f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754</v>
      </c>
      <c r="B151" s="98">
        <v>1900000</v>
      </c>
      <c r="C151" s="8"/>
      <c r="D151" s="8"/>
      <c r="E151" s="19" t="s">
        <v>60</v>
      </c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33</v>
      </c>
      <c r="B152" s="60">
        <f>SUM(B147:B151)</f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485</v>
      </c>
      <c r="B153" s="135">
        <v>8818177</v>
      </c>
      <c r="C153" s="137"/>
      <c r="D153" s="42" t="s">
        <v>60</v>
      </c>
      <c r="E153" s="42" t="s">
        <v>60</v>
      </c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768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585</v>
      </c>
      <c r="B155" s="61">
        <v>43000</v>
      </c>
      <c r="C155" s="137"/>
      <c r="D155" s="42"/>
      <c r="E155" s="46"/>
      <c r="F155" s="3"/>
      <c r="G155" s="9" t="s">
        <v>41</v>
      </c>
      <c r="H155" s="10" t="s">
        <v>6</v>
      </c>
      <c r="I155" s="3"/>
      <c r="J155" s="54" t="s">
        <v>46</v>
      </c>
      <c r="K155" s="63">
        <f>K146+K147+K152</f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487</v>
      </c>
      <c r="B156" s="61">
        <v>52000</v>
      </c>
      <c r="C156" s="137"/>
      <c r="D156" s="42"/>
      <c r="E156" s="42"/>
      <c r="F156" s="3"/>
      <c r="G156" s="17" t="s">
        <v>44</v>
      </c>
      <c r="H156" s="11">
        <f>B161-B499</f>
        <v>335554972</v>
      </c>
      <c r="I156" s="3"/>
      <c r="J156" s="53" t="s">
        <v>473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488</v>
      </c>
      <c r="B157" s="61">
        <v>79217</v>
      </c>
      <c r="C157" s="137"/>
      <c r="D157" s="42"/>
      <c r="E157" s="42"/>
      <c r="F157" s="3"/>
      <c r="G157" s="17" t="s">
        <v>489</v>
      </c>
      <c r="H157" s="73">
        <f>B162-B500</f>
        <v>335554972</v>
      </c>
      <c r="I157" s="3"/>
      <c r="J157" s="53" t="s">
        <v>60</v>
      </c>
      <c r="K157" s="62" t="s">
        <v>60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490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42</v>
      </c>
      <c r="B159" s="14">
        <f>SUM(B153:B154)+B158</f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414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 t="s">
        <v>60</v>
      </c>
      <c r="K160" s="62" t="s">
        <v>60</v>
      </c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49</v>
      </c>
      <c r="B161" s="16">
        <f>B152+B159+B160</f>
        <v>335554972</v>
      </c>
      <c r="C161" s="50"/>
      <c r="D161" s="50"/>
      <c r="E161" s="50"/>
      <c r="F161" s="3"/>
      <c r="G161" s="2"/>
      <c r="H161" s="2"/>
      <c r="I161" s="3"/>
      <c r="J161" s="55" t="s">
        <v>52</v>
      </c>
      <c r="K161" s="63">
        <f>SUM(K156:K159)</f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51</v>
      </c>
      <c r="B162" s="16">
        <f>B152+B159+B160</f>
        <v>335554972</v>
      </c>
      <c r="C162" s="50"/>
      <c r="D162" s="50"/>
      <c r="E162" s="50"/>
      <c r="F162" s="3"/>
      <c r="G162" s="2"/>
      <c r="H162" s="2"/>
      <c r="I162" s="3"/>
      <c r="J162" s="56" t="s">
        <v>63</v>
      </c>
      <c r="K162" s="64">
        <f>K161-K155</f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348" t="s">
        <v>773</v>
      </c>
      <c r="B163" s="349"/>
      <c r="C163" s="349"/>
      <c r="D163" s="349"/>
      <c r="E163" s="350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351" t="s">
        <v>708</v>
      </c>
      <c r="K165" s="350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387" t="s">
        <v>774</v>
      </c>
      <c r="B166" s="349"/>
      <c r="C166" s="349"/>
      <c r="D166" s="349"/>
      <c r="E166" s="350"/>
      <c r="F166" s="2"/>
      <c r="G166" s="352" t="s">
        <v>3</v>
      </c>
      <c r="H166" s="350"/>
      <c r="I166" s="3"/>
      <c r="J166" s="65" t="s">
        <v>11</v>
      </c>
      <c r="K166" s="65" t="s">
        <v>6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5</v>
      </c>
      <c r="B167" s="5" t="s">
        <v>6</v>
      </c>
      <c r="C167" s="6" t="s">
        <v>7</v>
      </c>
      <c r="D167" s="6" t="s">
        <v>8</v>
      </c>
      <c r="E167" s="6" t="s">
        <v>9</v>
      </c>
      <c r="F167" s="2"/>
      <c r="G167" s="9" t="s">
        <v>410</v>
      </c>
      <c r="H167" s="10" t="s">
        <v>6</v>
      </c>
      <c r="I167" s="3"/>
      <c r="J167" s="53" t="s">
        <v>16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 customHeight="1">
      <c r="A168" s="45" t="s">
        <v>433</v>
      </c>
      <c r="B168" s="59">
        <f>H171</f>
        <v>49824908</v>
      </c>
      <c r="C168" s="42"/>
      <c r="D168" s="42"/>
      <c r="E168" s="42"/>
      <c r="F168" s="3"/>
      <c r="G168" s="51" t="s">
        <v>767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 customHeight="1">
      <c r="A169" s="7" t="s">
        <v>761</v>
      </c>
      <c r="B169" s="98">
        <v>0</v>
      </c>
      <c r="C169" s="8"/>
      <c r="D169" s="8"/>
      <c r="E169" s="19">
        <v>0</v>
      </c>
      <c r="F169" s="3"/>
      <c r="G169" s="51" t="s">
        <v>14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 customHeight="1">
      <c r="A170" s="7" t="s">
        <v>762</v>
      </c>
      <c r="B170" s="98">
        <v>9430000</v>
      </c>
      <c r="C170" s="8"/>
      <c r="D170" s="8"/>
      <c r="E170" s="19" t="s">
        <v>60</v>
      </c>
      <c r="F170" s="3"/>
      <c r="G170" s="51" t="s">
        <v>478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 customHeight="1">
      <c r="A171" s="7" t="s">
        <v>753</v>
      </c>
      <c r="B171" s="98">
        <f>B213+E171</f>
        <v>6700000</v>
      </c>
      <c r="C171" s="8"/>
      <c r="D171" s="8"/>
      <c r="E171" s="19">
        <v>200000</v>
      </c>
      <c r="F171" s="3"/>
      <c r="G171" s="52" t="s">
        <v>35</v>
      </c>
      <c r="H171" s="12">
        <f>SUM(H168:H170)</f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754</v>
      </c>
      <c r="B172" s="98">
        <v>1900000</v>
      </c>
      <c r="C172" s="8"/>
      <c r="D172" s="8"/>
      <c r="E172" s="19" t="s">
        <v>60</v>
      </c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33</v>
      </c>
      <c r="B173" s="60">
        <f>SUM(B168:B172)</f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485</v>
      </c>
      <c r="B174" s="135">
        <v>8818177</v>
      </c>
      <c r="C174" s="137"/>
      <c r="D174" s="42" t="s">
        <v>60</v>
      </c>
      <c r="E174" s="42" t="s">
        <v>60</v>
      </c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768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 customHeight="1">
      <c r="A176" s="42" t="s">
        <v>585</v>
      </c>
      <c r="B176" s="61">
        <v>43000</v>
      </c>
      <c r="C176" s="137"/>
      <c r="D176" s="42"/>
      <c r="E176" s="46"/>
      <c r="F176" s="3"/>
      <c r="G176" s="9" t="s">
        <v>41</v>
      </c>
      <c r="H176" s="10" t="s">
        <v>6</v>
      </c>
      <c r="I176" s="3"/>
      <c r="J176" s="54" t="s">
        <v>46</v>
      </c>
      <c r="K176" s="63">
        <f>K167+K168+K173</f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 customHeight="1">
      <c r="A177" s="42" t="s">
        <v>487</v>
      </c>
      <c r="B177" s="61">
        <v>52000</v>
      </c>
      <c r="C177" s="137"/>
      <c r="D177" s="42"/>
      <c r="E177" s="42"/>
      <c r="F177" s="3"/>
      <c r="G177" s="17" t="s">
        <v>44</v>
      </c>
      <c r="H177" s="11">
        <f>B182-B499</f>
        <v>336269529</v>
      </c>
      <c r="I177" s="3"/>
      <c r="J177" s="53" t="s">
        <v>473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 customHeight="1">
      <c r="A178" s="42" t="s">
        <v>488</v>
      </c>
      <c r="B178" s="61">
        <v>79217</v>
      </c>
      <c r="C178" s="137"/>
      <c r="D178" s="42"/>
      <c r="E178" s="42"/>
      <c r="F178" s="3"/>
      <c r="G178" s="17" t="s">
        <v>489</v>
      </c>
      <c r="H178" s="73">
        <f>B183-B500</f>
        <v>336269529</v>
      </c>
      <c r="I178" s="3"/>
      <c r="J178" s="53" t="s">
        <v>60</v>
      </c>
      <c r="K178" s="62" t="s">
        <v>60</v>
      </c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490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42</v>
      </c>
      <c r="B180" s="14">
        <f>SUM(B174:B175)+B179</f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414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 t="s">
        <v>60</v>
      </c>
      <c r="K181" s="62" t="s">
        <v>60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49</v>
      </c>
      <c r="B182" s="16">
        <f>B173+B180+B181</f>
        <v>336269529</v>
      </c>
      <c r="C182" s="50"/>
      <c r="D182" s="50"/>
      <c r="E182" s="50"/>
      <c r="F182" s="3"/>
      <c r="G182" s="2"/>
      <c r="H182" s="2"/>
      <c r="I182" s="3"/>
      <c r="J182" s="55" t="s">
        <v>52</v>
      </c>
      <c r="K182" s="63">
        <f>SUM(K177:K180)</f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51</v>
      </c>
      <c r="B183" s="16">
        <f>B173+B180+B181</f>
        <v>336269529</v>
      </c>
      <c r="C183" s="50"/>
      <c r="D183" s="50"/>
      <c r="E183" s="50"/>
      <c r="F183" s="3"/>
      <c r="G183" s="2"/>
      <c r="H183" s="2"/>
      <c r="I183" s="3"/>
      <c r="J183" s="56" t="s">
        <v>63</v>
      </c>
      <c r="K183" s="64">
        <f>K182-K176</f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348" t="s">
        <v>775</v>
      </c>
      <c r="B184" s="349"/>
      <c r="C184" s="349"/>
      <c r="D184" s="349"/>
      <c r="E184" s="350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351" t="s">
        <v>712</v>
      </c>
      <c r="K186" s="350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387" t="s">
        <v>776</v>
      </c>
      <c r="B187" s="349"/>
      <c r="C187" s="349"/>
      <c r="D187" s="349"/>
      <c r="E187" s="350"/>
      <c r="F187" s="2"/>
      <c r="G187" s="352" t="s">
        <v>3</v>
      </c>
      <c r="H187" s="350"/>
      <c r="I187" s="3"/>
      <c r="J187" s="65" t="s">
        <v>11</v>
      </c>
      <c r="K187" s="65" t="s">
        <v>6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5</v>
      </c>
      <c r="B188" s="5" t="s">
        <v>6</v>
      </c>
      <c r="C188" s="6" t="s">
        <v>7</v>
      </c>
      <c r="D188" s="6" t="s">
        <v>8</v>
      </c>
      <c r="E188" s="6" t="s">
        <v>9</v>
      </c>
      <c r="F188" s="2"/>
      <c r="G188" s="9" t="s">
        <v>410</v>
      </c>
      <c r="H188" s="10" t="s">
        <v>6</v>
      </c>
      <c r="I188" s="3"/>
      <c r="J188" s="53" t="s">
        <v>16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 customHeight="1">
      <c r="A189" s="45" t="s">
        <v>433</v>
      </c>
      <c r="B189" s="59">
        <f>H192</f>
        <v>47500524</v>
      </c>
      <c r="C189" s="42"/>
      <c r="D189" s="42"/>
      <c r="E189" s="42"/>
      <c r="F189" s="3"/>
      <c r="G189" s="51" t="s">
        <v>767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 customHeight="1">
      <c r="A190" s="7" t="s">
        <v>761</v>
      </c>
      <c r="B190" s="98">
        <v>0</v>
      </c>
      <c r="C190" s="8"/>
      <c r="D190" s="8"/>
      <c r="E190" s="19">
        <v>0</v>
      </c>
      <c r="F190" s="3"/>
      <c r="G190" s="51" t="s">
        <v>14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 customHeight="1">
      <c r="A191" s="7" t="s">
        <v>762</v>
      </c>
      <c r="B191" s="98">
        <v>9430000</v>
      </c>
      <c r="C191" s="8"/>
      <c r="D191" s="8"/>
      <c r="E191" s="19" t="s">
        <v>60</v>
      </c>
      <c r="F191" s="3"/>
      <c r="G191" s="51" t="s">
        <v>478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 customHeight="1">
      <c r="A192" s="7" t="s">
        <v>753</v>
      </c>
      <c r="B192" s="98">
        <f>B213+E192</f>
        <v>6700000</v>
      </c>
      <c r="C192" s="8"/>
      <c r="D192" s="8"/>
      <c r="E192" s="19">
        <v>200000</v>
      </c>
      <c r="F192" s="3"/>
      <c r="G192" s="52" t="s">
        <v>35</v>
      </c>
      <c r="H192" s="12">
        <f>SUM(H189:H191)</f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754</v>
      </c>
      <c r="B193" s="98">
        <v>1900000</v>
      </c>
      <c r="C193" s="8"/>
      <c r="D193" s="8"/>
      <c r="E193" s="19" t="s">
        <v>60</v>
      </c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33</v>
      </c>
      <c r="B194" s="60">
        <f>SUM(B189:B193)</f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485</v>
      </c>
      <c r="B195" s="135">
        <v>8818177</v>
      </c>
      <c r="C195" s="137"/>
      <c r="D195" s="42" t="s">
        <v>60</v>
      </c>
      <c r="E195" s="42" t="s">
        <v>60</v>
      </c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768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 customHeight="1">
      <c r="A197" s="42" t="s">
        <v>585</v>
      </c>
      <c r="B197" s="61">
        <v>43000</v>
      </c>
      <c r="C197" s="137"/>
      <c r="D197" s="42"/>
      <c r="E197" s="46"/>
      <c r="F197" s="3"/>
      <c r="G197" s="9" t="s">
        <v>41</v>
      </c>
      <c r="H197" s="10" t="s">
        <v>6</v>
      </c>
      <c r="I197" s="3"/>
      <c r="J197" s="54" t="s">
        <v>46</v>
      </c>
      <c r="K197" s="63">
        <f>K188+K189+K194</f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 customHeight="1">
      <c r="A198" s="42" t="s">
        <v>487</v>
      </c>
      <c r="B198" s="61">
        <v>52000</v>
      </c>
      <c r="C198" s="137"/>
      <c r="D198" s="42"/>
      <c r="E198" s="42"/>
      <c r="F198" s="3"/>
      <c r="G198" s="17" t="s">
        <v>44</v>
      </c>
      <c r="H198" s="11">
        <f>B203-B499</f>
        <v>333945145</v>
      </c>
      <c r="I198" s="3"/>
      <c r="J198" s="53" t="s">
        <v>473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 customHeight="1">
      <c r="A199" s="42" t="s">
        <v>488</v>
      </c>
      <c r="B199" s="61">
        <v>79217</v>
      </c>
      <c r="C199" s="137"/>
      <c r="D199" s="42"/>
      <c r="E199" s="42"/>
      <c r="F199" s="3"/>
      <c r="G199" s="17" t="s">
        <v>489</v>
      </c>
      <c r="H199" s="73">
        <f>B204-B500</f>
        <v>333945145</v>
      </c>
      <c r="I199" s="3"/>
      <c r="J199" s="53" t="s">
        <v>60</v>
      </c>
      <c r="K199" s="62" t="s">
        <v>60</v>
      </c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490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42</v>
      </c>
      <c r="B201" s="14">
        <f>SUM(B195:B196)+B200</f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414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 t="s">
        <v>60</v>
      </c>
      <c r="K202" s="62" t="s">
        <v>60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49</v>
      </c>
      <c r="B203" s="16">
        <f>B194+B201+B202</f>
        <v>333945145</v>
      </c>
      <c r="C203" s="50"/>
      <c r="D203" s="50"/>
      <c r="E203" s="50"/>
      <c r="F203" s="3"/>
      <c r="G203" s="2"/>
      <c r="H203" s="2"/>
      <c r="I203" s="3"/>
      <c r="J203" s="55" t="s">
        <v>52</v>
      </c>
      <c r="K203" s="63">
        <f>SUM(K198:K201)</f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51</v>
      </c>
      <c r="B204" s="16">
        <f>B194+B201+B202</f>
        <v>333945145</v>
      </c>
      <c r="C204" s="50"/>
      <c r="D204" s="50"/>
      <c r="E204" s="50"/>
      <c r="F204" s="3"/>
      <c r="G204" s="2"/>
      <c r="H204" s="2"/>
      <c r="I204" s="3"/>
      <c r="J204" s="56" t="s">
        <v>63</v>
      </c>
      <c r="K204" s="64">
        <f>K203-K197</f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348" t="s">
        <v>777</v>
      </c>
      <c r="B205" s="349"/>
      <c r="C205" s="349"/>
      <c r="D205" s="349"/>
      <c r="E205" s="350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351" t="s">
        <v>715</v>
      </c>
      <c r="K207" s="350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387" t="s">
        <v>778</v>
      </c>
      <c r="B208" s="349"/>
      <c r="C208" s="349"/>
      <c r="D208" s="349"/>
      <c r="E208" s="350"/>
      <c r="F208" s="2"/>
      <c r="G208" s="352" t="s">
        <v>3</v>
      </c>
      <c r="H208" s="350"/>
      <c r="I208" s="3"/>
      <c r="J208" s="65" t="s">
        <v>11</v>
      </c>
      <c r="K208" s="65" t="s">
        <v>6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5</v>
      </c>
      <c r="B209" s="5" t="s">
        <v>6</v>
      </c>
      <c r="C209" s="6" t="s">
        <v>7</v>
      </c>
      <c r="D209" s="6" t="s">
        <v>8</v>
      </c>
      <c r="E209" s="6" t="s">
        <v>9</v>
      </c>
      <c r="F209" s="2"/>
      <c r="G209" s="9" t="s">
        <v>410</v>
      </c>
      <c r="H209" s="10" t="s">
        <v>6</v>
      </c>
      <c r="I209" s="3"/>
      <c r="J209" s="53" t="s">
        <v>16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 customHeight="1">
      <c r="A210" s="45" t="s">
        <v>433</v>
      </c>
      <c r="B210" s="59">
        <f>H213</f>
        <v>47461778</v>
      </c>
      <c r="C210" s="42"/>
      <c r="D210" s="42"/>
      <c r="E210" s="42"/>
      <c r="F210" s="3"/>
      <c r="G210" s="51" t="s">
        <v>767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 customHeight="1">
      <c r="A211" s="7" t="s">
        <v>761</v>
      </c>
      <c r="B211" s="98">
        <v>0</v>
      </c>
      <c r="C211" s="8"/>
      <c r="D211" s="8"/>
      <c r="E211" s="19">
        <v>0</v>
      </c>
      <c r="F211" s="3"/>
      <c r="G211" s="51" t="s">
        <v>14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 customHeight="1">
      <c r="A212" s="7" t="s">
        <v>762</v>
      </c>
      <c r="B212" s="98">
        <v>9430000</v>
      </c>
      <c r="C212" s="8"/>
      <c r="D212" s="8"/>
      <c r="E212" s="19" t="s">
        <v>60</v>
      </c>
      <c r="F212" s="3"/>
      <c r="G212" s="51" t="s">
        <v>478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 customHeight="1">
      <c r="A213" s="7" t="s">
        <v>753</v>
      </c>
      <c r="B213" s="98">
        <f>B234+E213</f>
        <v>6500000</v>
      </c>
      <c r="C213" s="8"/>
      <c r="D213" s="8"/>
      <c r="E213" s="19">
        <v>200000</v>
      </c>
      <c r="F213" s="3"/>
      <c r="G213" s="52" t="s">
        <v>35</v>
      </c>
      <c r="H213" s="12">
        <f>SUM(H210:H212)</f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754</v>
      </c>
      <c r="B214" s="98">
        <v>1900000</v>
      </c>
      <c r="C214" s="8"/>
      <c r="D214" s="8"/>
      <c r="E214" s="19" t="s">
        <v>60</v>
      </c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33</v>
      </c>
      <c r="B215" s="60">
        <f>SUM(B210:B214)</f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485</v>
      </c>
      <c r="B216" s="135">
        <v>8818177</v>
      </c>
      <c r="C216" s="137"/>
      <c r="D216" s="42" t="s">
        <v>60</v>
      </c>
      <c r="E216" s="42" t="s">
        <v>60</v>
      </c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768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 customHeight="1">
      <c r="A218" s="42" t="s">
        <v>585</v>
      </c>
      <c r="B218" s="61">
        <v>43000</v>
      </c>
      <c r="C218" s="137"/>
      <c r="D218" s="42"/>
      <c r="E218" s="46"/>
      <c r="F218" s="3"/>
      <c r="G218" s="9" t="s">
        <v>41</v>
      </c>
      <c r="H218" s="10" t="s">
        <v>6</v>
      </c>
      <c r="I218" s="3"/>
      <c r="J218" s="54" t="s">
        <v>46</v>
      </c>
      <c r="K218" s="63">
        <f>K209+K210+K215</f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 customHeight="1">
      <c r="A219" s="42" t="s">
        <v>487</v>
      </c>
      <c r="B219" s="61">
        <v>52000</v>
      </c>
      <c r="C219" s="137"/>
      <c r="D219" s="42"/>
      <c r="E219" s="42"/>
      <c r="F219" s="3"/>
      <c r="G219" s="17" t="s">
        <v>44</v>
      </c>
      <c r="H219" s="11">
        <f>B224-B499</f>
        <v>333706399</v>
      </c>
      <c r="I219" s="3"/>
      <c r="J219" s="53" t="s">
        <v>473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 customHeight="1">
      <c r="A220" s="42" t="s">
        <v>488</v>
      </c>
      <c r="B220" s="61">
        <v>79217</v>
      </c>
      <c r="C220" s="137"/>
      <c r="D220" s="42"/>
      <c r="E220" s="42"/>
      <c r="F220" s="3"/>
      <c r="G220" s="17" t="s">
        <v>489</v>
      </c>
      <c r="H220" s="73">
        <f>B225-B500</f>
        <v>333706399</v>
      </c>
      <c r="I220" s="3"/>
      <c r="J220" s="53" t="s">
        <v>60</v>
      </c>
      <c r="K220" s="62" t="s">
        <v>60</v>
      </c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490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42</v>
      </c>
      <c r="B222" s="14">
        <f>SUM(B216:B217)+B221</f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414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 t="s">
        <v>60</v>
      </c>
      <c r="K223" s="62" t="s">
        <v>60</v>
      </c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49</v>
      </c>
      <c r="B224" s="16">
        <f>B215+B222+B223</f>
        <v>333706399</v>
      </c>
      <c r="C224" s="50"/>
      <c r="D224" s="50"/>
      <c r="E224" s="50"/>
      <c r="F224" s="3"/>
      <c r="G224" s="2"/>
      <c r="H224" s="2"/>
      <c r="I224" s="3"/>
      <c r="J224" s="55" t="s">
        <v>52</v>
      </c>
      <c r="K224" s="63">
        <f>SUM(K219:K222)</f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51</v>
      </c>
      <c r="B225" s="16">
        <f>B215+B222+B223</f>
        <v>333706399</v>
      </c>
      <c r="C225" s="50"/>
      <c r="D225" s="50"/>
      <c r="E225" s="50"/>
      <c r="F225" s="3"/>
      <c r="G225" s="2"/>
      <c r="H225" s="2"/>
      <c r="I225" s="3"/>
      <c r="J225" s="56" t="s">
        <v>63</v>
      </c>
      <c r="K225" s="64">
        <f>K224-K218</f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348" t="s">
        <v>779</v>
      </c>
      <c r="B226" s="349"/>
      <c r="C226" s="349"/>
      <c r="D226" s="349"/>
      <c r="E226" s="350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351" t="s">
        <v>719</v>
      </c>
      <c r="K228" s="350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387" t="s">
        <v>780</v>
      </c>
      <c r="B229" s="349"/>
      <c r="C229" s="349"/>
      <c r="D229" s="349"/>
      <c r="E229" s="350"/>
      <c r="F229" s="2"/>
      <c r="G229" s="352" t="s">
        <v>3</v>
      </c>
      <c r="H229" s="350"/>
      <c r="I229" s="3"/>
      <c r="J229" s="65" t="s">
        <v>11</v>
      </c>
      <c r="K229" s="65" t="s">
        <v>6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5</v>
      </c>
      <c r="B230" s="5" t="s">
        <v>6</v>
      </c>
      <c r="C230" s="6" t="s">
        <v>7</v>
      </c>
      <c r="D230" s="6" t="s">
        <v>8</v>
      </c>
      <c r="E230" s="6" t="s">
        <v>9</v>
      </c>
      <c r="F230" s="2"/>
      <c r="G230" s="9" t="s">
        <v>410</v>
      </c>
      <c r="H230" s="10" t="s">
        <v>6</v>
      </c>
      <c r="I230" s="3"/>
      <c r="J230" s="53" t="s">
        <v>16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 customHeight="1">
      <c r="A231" s="45" t="s">
        <v>433</v>
      </c>
      <c r="B231" s="59">
        <f>H234</f>
        <v>42027263</v>
      </c>
      <c r="C231" s="42"/>
      <c r="D231" s="42"/>
      <c r="E231" s="42"/>
      <c r="F231" s="3"/>
      <c r="G231" s="51" t="s">
        <v>767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 customHeight="1">
      <c r="A232" s="7" t="s">
        <v>761</v>
      </c>
      <c r="B232" s="98">
        <v>0</v>
      </c>
      <c r="C232" s="8"/>
      <c r="D232" s="8"/>
      <c r="E232" s="19">
        <v>0</v>
      </c>
      <c r="F232" s="3"/>
      <c r="G232" s="51" t="s">
        <v>14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 customHeight="1">
      <c r="A233" s="7" t="s">
        <v>762</v>
      </c>
      <c r="B233" s="98">
        <v>9430000</v>
      </c>
      <c r="C233" s="8"/>
      <c r="D233" s="8"/>
      <c r="E233" s="19" t="s">
        <v>60</v>
      </c>
      <c r="F233" s="3"/>
      <c r="G233" s="51" t="s">
        <v>478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 customHeight="1">
      <c r="A234" s="7" t="s">
        <v>753</v>
      </c>
      <c r="B234" s="98">
        <f>B255+E234</f>
        <v>6300000</v>
      </c>
      <c r="C234" s="8"/>
      <c r="D234" s="8"/>
      <c r="E234" s="19">
        <v>200000</v>
      </c>
      <c r="F234" s="3"/>
      <c r="G234" s="52" t="s">
        <v>35</v>
      </c>
      <c r="H234" s="12">
        <f>SUM(H231:H233)</f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754</v>
      </c>
      <c r="B235" s="98">
        <v>1900000</v>
      </c>
      <c r="C235" s="8"/>
      <c r="D235" s="8"/>
      <c r="E235" s="19" t="s">
        <v>60</v>
      </c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33</v>
      </c>
      <c r="B236" s="60">
        <f>SUM(B231:B235)</f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33</v>
      </c>
      <c r="B237" s="135">
        <v>8818177</v>
      </c>
      <c r="C237" s="137"/>
      <c r="D237" s="42" t="s">
        <v>60</v>
      </c>
      <c r="E237" s="42" t="s">
        <v>60</v>
      </c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768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 customHeight="1">
      <c r="A239" s="42" t="s">
        <v>585</v>
      </c>
      <c r="B239" s="61">
        <v>43000</v>
      </c>
      <c r="C239" s="137"/>
      <c r="D239" s="42"/>
      <c r="E239" s="46"/>
      <c r="F239" s="3"/>
      <c r="G239" s="9" t="s">
        <v>41</v>
      </c>
      <c r="H239" s="10" t="s">
        <v>6</v>
      </c>
      <c r="I239" s="3"/>
      <c r="J239" s="54" t="s">
        <v>46</v>
      </c>
      <c r="K239" s="63">
        <f>K230+K231+K236</f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 customHeight="1">
      <c r="A240" s="42" t="s">
        <v>487</v>
      </c>
      <c r="B240" s="61">
        <v>52000</v>
      </c>
      <c r="C240" s="137"/>
      <c r="D240" s="42"/>
      <c r="E240" s="42"/>
      <c r="F240" s="3"/>
      <c r="G240" s="17" t="s">
        <v>44</v>
      </c>
      <c r="H240" s="11">
        <f>B245-B499</f>
        <v>328071884</v>
      </c>
      <c r="I240" s="3"/>
      <c r="J240" s="53" t="s">
        <v>473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 customHeight="1">
      <c r="A241" s="42" t="s">
        <v>488</v>
      </c>
      <c r="B241" s="61">
        <v>79217</v>
      </c>
      <c r="C241" s="137"/>
      <c r="D241" s="42"/>
      <c r="E241" s="42"/>
      <c r="F241" s="3"/>
      <c r="G241" s="17" t="s">
        <v>489</v>
      </c>
      <c r="H241" s="73">
        <f>B246-B500</f>
        <v>328071884</v>
      </c>
      <c r="I241" s="3"/>
      <c r="J241" s="53" t="s">
        <v>60</v>
      </c>
      <c r="K241" s="62" t="s">
        <v>60</v>
      </c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490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42</v>
      </c>
      <c r="B243" s="14">
        <f>SUM(B237:B238)+B242</f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414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 t="s">
        <v>60</v>
      </c>
      <c r="K244" s="62" t="s">
        <v>60</v>
      </c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49</v>
      </c>
      <c r="B245" s="16">
        <f>B236+B243+B244</f>
        <v>328071884</v>
      </c>
      <c r="C245" s="50"/>
      <c r="D245" s="50"/>
      <c r="E245" s="50"/>
      <c r="F245" s="3"/>
      <c r="G245" s="2"/>
      <c r="H245" s="2"/>
      <c r="I245" s="3"/>
      <c r="J245" s="55" t="s">
        <v>52</v>
      </c>
      <c r="K245" s="63">
        <f>SUM(K240:K243)</f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51</v>
      </c>
      <c r="B246" s="16">
        <f>B236+B243+B244</f>
        <v>328071884</v>
      </c>
      <c r="C246" s="50"/>
      <c r="D246" s="50"/>
      <c r="E246" s="50"/>
      <c r="F246" s="3"/>
      <c r="G246" s="2"/>
      <c r="H246" s="2"/>
      <c r="I246" s="3"/>
      <c r="J246" s="56" t="s">
        <v>63</v>
      </c>
      <c r="K246" s="64">
        <f>K245-K239</f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348" t="s">
        <v>781</v>
      </c>
      <c r="B247" s="349"/>
      <c r="C247" s="349"/>
      <c r="D247" s="349"/>
      <c r="E247" s="350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351" t="s">
        <v>722</v>
      </c>
      <c r="K249" s="350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387" t="s">
        <v>651</v>
      </c>
      <c r="B250" s="349"/>
      <c r="C250" s="349"/>
      <c r="D250" s="349"/>
      <c r="E250" s="350"/>
      <c r="F250" s="2"/>
      <c r="G250" s="352" t="s">
        <v>3</v>
      </c>
      <c r="H250" s="350"/>
      <c r="I250" s="3"/>
      <c r="J250" s="65" t="s">
        <v>11</v>
      </c>
      <c r="K250" s="65" t="s">
        <v>6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5</v>
      </c>
      <c r="B251" s="5" t="s">
        <v>6</v>
      </c>
      <c r="C251" s="6" t="s">
        <v>7</v>
      </c>
      <c r="D251" s="6" t="s">
        <v>8</v>
      </c>
      <c r="E251" s="6" t="s">
        <v>9</v>
      </c>
      <c r="F251" s="2"/>
      <c r="G251" s="9" t="s">
        <v>410</v>
      </c>
      <c r="H251" s="10" t="s">
        <v>6</v>
      </c>
      <c r="I251" s="3"/>
      <c r="J251" s="53" t="s">
        <v>16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 customHeight="1">
      <c r="A252" s="45" t="s">
        <v>433</v>
      </c>
      <c r="B252" s="59">
        <v>45334448</v>
      </c>
      <c r="C252" s="42"/>
      <c r="D252" s="42"/>
      <c r="E252" s="42"/>
      <c r="F252" s="3"/>
      <c r="G252" s="51" t="s">
        <v>767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 customHeight="1">
      <c r="A253" s="7" t="s">
        <v>761</v>
      </c>
      <c r="B253" s="98">
        <v>0</v>
      </c>
      <c r="C253" s="8"/>
      <c r="D253" s="8"/>
      <c r="E253" s="19">
        <v>0</v>
      </c>
      <c r="F253" s="3"/>
      <c r="G253" s="51" t="s">
        <v>14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 customHeight="1">
      <c r="A254" s="7" t="s">
        <v>762</v>
      </c>
      <c r="B254" s="98">
        <v>9430000</v>
      </c>
      <c r="C254" s="8"/>
      <c r="D254" s="8"/>
      <c r="E254" s="19" t="s">
        <v>60</v>
      </c>
      <c r="F254" s="3"/>
      <c r="G254" s="51" t="s">
        <v>478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 customHeight="1">
      <c r="A255" s="7" t="s">
        <v>753</v>
      </c>
      <c r="B255" s="98">
        <v>6100000</v>
      </c>
      <c r="C255" s="8"/>
      <c r="D255" s="8"/>
      <c r="E255" s="19">
        <v>200000</v>
      </c>
      <c r="F255" s="3"/>
      <c r="G255" s="52" t="s">
        <v>35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754</v>
      </c>
      <c r="B256" s="98">
        <v>1900000</v>
      </c>
      <c r="C256" s="8"/>
      <c r="D256" s="8"/>
      <c r="E256" s="19" t="s">
        <v>60</v>
      </c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33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485</v>
      </c>
      <c r="B258" s="135">
        <v>8818177</v>
      </c>
      <c r="C258" s="137"/>
      <c r="D258" s="42" t="s">
        <v>60</v>
      </c>
      <c r="E258" s="42" t="s">
        <v>60</v>
      </c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768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 customHeight="1">
      <c r="A260" s="42" t="s">
        <v>585</v>
      </c>
      <c r="B260" s="61">
        <v>43000</v>
      </c>
      <c r="C260" s="137"/>
      <c r="D260" s="42"/>
      <c r="E260" s="46"/>
      <c r="F260" s="3"/>
      <c r="G260" s="9" t="s">
        <v>41</v>
      </c>
      <c r="H260" s="10" t="s">
        <v>6</v>
      </c>
      <c r="I260" s="3"/>
      <c r="J260" s="54" t="s">
        <v>46</v>
      </c>
      <c r="K260" s="63">
        <v>2724395</v>
      </c>
      <c r="P260" s="95"/>
      <c r="Q260" s="95"/>
      <c r="R260" s="95"/>
      <c r="S260" s="95"/>
    </row>
    <row r="261" spans="1:19" s="1" customFormat="1" ht="11.25" customHeight="1">
      <c r="A261" s="42" t="s">
        <v>487</v>
      </c>
      <c r="B261" s="61">
        <v>52000</v>
      </c>
      <c r="C261" s="137"/>
      <c r="D261" s="42"/>
      <c r="E261" s="42"/>
      <c r="F261" s="3"/>
      <c r="G261" s="17" t="s">
        <v>44</v>
      </c>
      <c r="H261" s="11">
        <v>331179069</v>
      </c>
      <c r="I261" s="3"/>
      <c r="J261" s="53" t="s">
        <v>473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 customHeight="1">
      <c r="A262" s="42" t="s">
        <v>488</v>
      </c>
      <c r="B262" s="61">
        <v>79217</v>
      </c>
      <c r="C262" s="137"/>
      <c r="D262" s="42"/>
      <c r="E262" s="42"/>
      <c r="F262" s="3"/>
      <c r="G262" s="17" t="s">
        <v>489</v>
      </c>
      <c r="H262" s="73">
        <v>331179069</v>
      </c>
      <c r="I262" s="3"/>
      <c r="J262" s="53" t="s">
        <v>60</v>
      </c>
      <c r="K262" s="62" t="s">
        <v>60</v>
      </c>
      <c r="P262" s="95"/>
      <c r="Q262" s="95"/>
      <c r="R262" s="95"/>
      <c r="S262" s="95"/>
    </row>
    <row r="263" spans="1:19" s="1" customFormat="1">
      <c r="A263" s="42" t="s">
        <v>490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42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414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 t="s">
        <v>60</v>
      </c>
      <c r="K265" s="62" t="s">
        <v>60</v>
      </c>
      <c r="P265" s="95"/>
      <c r="Q265" s="95"/>
      <c r="R265" s="95"/>
      <c r="S265" s="95"/>
    </row>
    <row r="266" spans="1:19" s="1" customFormat="1" ht="14.25" customHeight="1">
      <c r="A266" s="49" t="s">
        <v>49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52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51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63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782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A247:E247"/>
    <mergeCell ref="J63:K63"/>
    <mergeCell ref="A23:E23"/>
    <mergeCell ref="G250:H250"/>
    <mergeCell ref="A184:E184"/>
    <mergeCell ref="J43:K43"/>
    <mergeCell ref="A43:E43"/>
    <mergeCell ref="A100:E100"/>
    <mergeCell ref="G63:H63"/>
    <mergeCell ref="A63:E63"/>
    <mergeCell ref="A121:E121"/>
    <mergeCell ref="J23:K23"/>
    <mergeCell ref="J228:K228"/>
    <mergeCell ref="A40:E40"/>
    <mergeCell ref="A229:E229"/>
    <mergeCell ref="A250:E250"/>
    <mergeCell ref="J102:K102"/>
    <mergeCell ref="J249:K249"/>
    <mergeCell ref="A124:E124"/>
    <mergeCell ref="G166:H166"/>
    <mergeCell ref="J186:K186"/>
    <mergeCell ref="A187:E187"/>
    <mergeCell ref="A205:E205"/>
    <mergeCell ref="J123:K123"/>
    <mergeCell ref="G103:H103"/>
    <mergeCell ref="J207:K207"/>
    <mergeCell ref="A208:E208"/>
    <mergeCell ref="G229:H229"/>
    <mergeCell ref="A145:E145"/>
    <mergeCell ref="G187:H187"/>
    <mergeCell ref="A163:E163"/>
    <mergeCell ref="A226:E226"/>
    <mergeCell ref="A60:E60"/>
    <mergeCell ref="J165:K165"/>
    <mergeCell ref="A142:E142"/>
    <mergeCell ref="A1:E1"/>
    <mergeCell ref="A103:E103"/>
    <mergeCell ref="G23:H23"/>
    <mergeCell ref="G145:H145"/>
    <mergeCell ref="J83:K83"/>
    <mergeCell ref="A80:E80"/>
    <mergeCell ref="G3:H3"/>
    <mergeCell ref="A3:E3"/>
    <mergeCell ref="G83:H83"/>
    <mergeCell ref="G124:H124"/>
    <mergeCell ref="J3:K3"/>
    <mergeCell ref="A20:E20"/>
    <mergeCell ref="J144:K144"/>
    <mergeCell ref="A83:E83"/>
    <mergeCell ref="G43:H43"/>
    <mergeCell ref="A166:E166"/>
    <mergeCell ref="G208:H208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4.21875" style="1" customWidth="1"/>
    <col min="14" max="14" width="41.21875" style="1" customWidth="1"/>
    <col min="15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4" t="s">
        <v>783</v>
      </c>
      <c r="B1" s="349"/>
      <c r="C1" s="349"/>
      <c r="D1" s="349"/>
      <c r="E1" s="350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387" t="s">
        <v>651</v>
      </c>
      <c r="B3" s="349"/>
      <c r="C3" s="349"/>
      <c r="D3" s="349"/>
      <c r="E3" s="350"/>
      <c r="F3" s="2"/>
      <c r="G3" s="352" t="s">
        <v>3</v>
      </c>
      <c r="H3" s="350"/>
      <c r="I3" s="3"/>
      <c r="J3" s="351" t="s">
        <v>722</v>
      </c>
      <c r="K3" s="350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410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5" t="s">
        <v>784</v>
      </c>
      <c r="B5" s="59">
        <f>H8</f>
        <v>45334448</v>
      </c>
      <c r="C5" s="42"/>
      <c r="D5" s="42"/>
      <c r="E5" s="42"/>
      <c r="F5" s="3"/>
      <c r="G5" s="51" t="s">
        <v>767</v>
      </c>
      <c r="H5" s="83">
        <v>0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7" t="s">
        <v>761</v>
      </c>
      <c r="B6" s="98">
        <v>0</v>
      </c>
      <c r="C6" s="8"/>
      <c r="D6" s="8"/>
      <c r="E6" s="19">
        <v>0</v>
      </c>
      <c r="F6" s="3"/>
      <c r="G6" s="51" t="s">
        <v>14</v>
      </c>
      <c r="H6" s="83">
        <v>45334448</v>
      </c>
      <c r="I6" s="3"/>
      <c r="J6" s="66" t="s">
        <v>785</v>
      </c>
      <c r="K6" s="68">
        <v>864528</v>
      </c>
      <c r="P6" s="95"/>
      <c r="Q6" s="95"/>
      <c r="R6" s="95"/>
      <c r="S6" s="95"/>
    </row>
    <row r="7" spans="1:19" s="1" customFormat="1" ht="11.25" customHeight="1">
      <c r="A7" s="7" t="s">
        <v>762</v>
      </c>
      <c r="B7" s="98">
        <v>9430000</v>
      </c>
      <c r="C7" s="8"/>
      <c r="D7" s="8"/>
      <c r="E7" s="19" t="s">
        <v>60</v>
      </c>
      <c r="F7" s="3"/>
      <c r="G7" s="51" t="s">
        <v>60</v>
      </c>
      <c r="H7" s="74" t="s">
        <v>60</v>
      </c>
      <c r="I7" s="3"/>
      <c r="J7" s="66" t="s">
        <v>786</v>
      </c>
      <c r="K7" s="68">
        <v>141831</v>
      </c>
      <c r="P7" s="95"/>
      <c r="Q7" s="95"/>
      <c r="R7" s="95"/>
      <c r="S7" s="95"/>
    </row>
    <row r="8" spans="1:19" s="1" customFormat="1" ht="11.25" customHeight="1">
      <c r="A8" s="7" t="s">
        <v>753</v>
      </c>
      <c r="B8" s="98">
        <f>B71+E8</f>
        <v>6100000</v>
      </c>
      <c r="C8" s="8"/>
      <c r="D8" s="8"/>
      <c r="E8" s="19">
        <v>200000</v>
      </c>
      <c r="F8" s="3"/>
      <c r="G8" s="52" t="s">
        <v>35</v>
      </c>
      <c r="H8" s="12">
        <f>SUM(H5:H6)</f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754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33</v>
      </c>
      <c r="B10" s="60">
        <f>SUM(B5:B9)</f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485</v>
      </c>
      <c r="B11" s="135">
        <v>8818177</v>
      </c>
      <c r="C11" s="137"/>
      <c r="D11" s="42" t="s">
        <v>60</v>
      </c>
      <c r="E11" s="42" t="s">
        <v>60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768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 customHeight="1">
      <c r="A13" s="42" t="s">
        <v>585</v>
      </c>
      <c r="B13" s="61">
        <v>43000</v>
      </c>
      <c r="C13" s="137"/>
      <c r="D13" s="42"/>
      <c r="E13" s="46"/>
      <c r="F13" s="3"/>
      <c r="G13" s="9" t="s">
        <v>41</v>
      </c>
      <c r="H13" s="10" t="s">
        <v>6</v>
      </c>
      <c r="I13" s="3"/>
      <c r="J13" s="77"/>
      <c r="K13" s="77"/>
      <c r="P13" s="95"/>
      <c r="Q13" s="95"/>
      <c r="R13" s="95"/>
      <c r="S13" s="95"/>
    </row>
    <row r="14" spans="1:19" s="1" customFormat="1" ht="11.25" customHeight="1">
      <c r="A14" s="42" t="s">
        <v>487</v>
      </c>
      <c r="B14" s="61">
        <v>52000</v>
      </c>
      <c r="C14" s="137"/>
      <c r="D14" s="42"/>
      <c r="E14" s="42"/>
      <c r="F14" s="3"/>
      <c r="G14" s="17" t="s">
        <v>44</v>
      </c>
      <c r="H14" s="11">
        <f>B19-B252</f>
        <v>331179069</v>
      </c>
      <c r="I14" s="3"/>
      <c r="J14" s="54" t="s">
        <v>46</v>
      </c>
      <c r="K14" s="63">
        <f>K5+K6+K11</f>
        <v>2724395</v>
      </c>
      <c r="L14" s="3"/>
      <c r="P14" s="95"/>
      <c r="Q14" s="95"/>
      <c r="R14" s="95"/>
      <c r="S14" s="95"/>
    </row>
    <row r="15" spans="1:19" s="1" customFormat="1" ht="11.25" customHeight="1">
      <c r="A15" s="42" t="s">
        <v>488</v>
      </c>
      <c r="B15" s="61">
        <v>79217</v>
      </c>
      <c r="C15" s="137"/>
      <c r="D15" s="42"/>
      <c r="E15" s="42"/>
      <c r="F15" s="3"/>
      <c r="G15" s="17" t="s">
        <v>489</v>
      </c>
      <c r="H15" s="73">
        <f>B20-B253</f>
        <v>331179069</v>
      </c>
      <c r="I15" s="3"/>
      <c r="J15" s="53" t="s">
        <v>473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490</v>
      </c>
      <c r="B16" s="135">
        <v>9596444</v>
      </c>
      <c r="C16" s="137"/>
      <c r="D16" s="42"/>
      <c r="E16" s="134"/>
      <c r="F16" s="3"/>
      <c r="G16" s="2"/>
      <c r="H16" s="2"/>
      <c r="I16" s="3"/>
      <c r="J16" s="53" t="s">
        <v>60</v>
      </c>
      <c r="K16" s="62" t="s">
        <v>60</v>
      </c>
      <c r="P16" s="95"/>
      <c r="Q16" s="95"/>
      <c r="R16" s="95"/>
      <c r="S16" s="95"/>
    </row>
    <row r="17" spans="1:19" s="1" customFormat="1">
      <c r="A17" s="47" t="s">
        <v>42</v>
      </c>
      <c r="B17" s="14">
        <f>SUM(B11:B12)+B16</f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414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49</v>
      </c>
      <c r="B19" s="16">
        <f>B10+B17+B18</f>
        <v>331179069</v>
      </c>
      <c r="C19" s="50"/>
      <c r="D19" s="50"/>
      <c r="E19" s="50"/>
      <c r="F19" s="3"/>
      <c r="G19" s="2"/>
      <c r="H19" s="2"/>
      <c r="I19" s="3"/>
      <c r="J19" s="53" t="s">
        <v>60</v>
      </c>
      <c r="K19" s="62" t="s">
        <v>60</v>
      </c>
      <c r="P19" s="95"/>
      <c r="Q19" s="95"/>
      <c r="R19" s="95"/>
      <c r="S19" s="95"/>
    </row>
    <row r="20" spans="1:19" s="1" customFormat="1">
      <c r="A20" s="49" t="s">
        <v>51</v>
      </c>
      <c r="B20" s="16">
        <f>B10+B17+B18</f>
        <v>331179069</v>
      </c>
      <c r="C20" s="50"/>
      <c r="D20" s="50"/>
      <c r="E20" s="50"/>
      <c r="F20" s="3"/>
      <c r="G20" s="2"/>
      <c r="H20" s="2"/>
      <c r="I20" s="3"/>
      <c r="J20" s="55" t="s">
        <v>52</v>
      </c>
      <c r="K20" s="63">
        <f>SUM(K15:K18)</f>
        <v>4641600</v>
      </c>
      <c r="P20" s="95"/>
      <c r="Q20" s="95"/>
      <c r="R20" s="95"/>
      <c r="S20" s="95"/>
    </row>
    <row r="21" spans="1:19" s="1" customFormat="1">
      <c r="A21" s="348" t="s">
        <v>782</v>
      </c>
      <c r="B21" s="349"/>
      <c r="C21" s="349"/>
      <c r="D21" s="349"/>
      <c r="E21" s="350"/>
      <c r="F21" s="3"/>
      <c r="G21" s="2"/>
      <c r="H21" s="2"/>
      <c r="I21" s="3"/>
      <c r="J21" s="56" t="s">
        <v>63</v>
      </c>
      <c r="K21" s="64">
        <f>K20-K14</f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387" t="s">
        <v>787</v>
      </c>
      <c r="B24" s="349"/>
      <c r="C24" s="349"/>
      <c r="D24" s="349"/>
      <c r="E24" s="350"/>
      <c r="F24" s="2"/>
      <c r="G24" s="352" t="s">
        <v>3</v>
      </c>
      <c r="H24" s="350"/>
      <c r="I24" s="3"/>
      <c r="J24" s="351" t="s">
        <v>726</v>
      </c>
      <c r="K24" s="350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5</v>
      </c>
      <c r="B25" s="5" t="s">
        <v>6</v>
      </c>
      <c r="C25" s="6" t="s">
        <v>7</v>
      </c>
      <c r="D25" s="6" t="s">
        <v>8</v>
      </c>
      <c r="E25" s="6" t="s">
        <v>9</v>
      </c>
      <c r="F25" s="2"/>
      <c r="G25" s="9" t="s">
        <v>410</v>
      </c>
      <c r="H25" s="10" t="s">
        <v>6</v>
      </c>
      <c r="I25" s="3"/>
      <c r="J25" s="65" t="s">
        <v>11</v>
      </c>
      <c r="K25" s="65" t="s">
        <v>6</v>
      </c>
      <c r="P25" s="95"/>
      <c r="Q25" s="95"/>
      <c r="R25" s="95"/>
      <c r="S25" s="95"/>
    </row>
    <row r="26" spans="1:19" s="1" customFormat="1" ht="11.25" customHeight="1">
      <c r="A26" s="45" t="s">
        <v>784</v>
      </c>
      <c r="B26" s="59">
        <f>H29</f>
        <v>43490639</v>
      </c>
      <c r="C26" s="42"/>
      <c r="D26" s="42"/>
      <c r="E26" s="42"/>
      <c r="F26" s="3"/>
      <c r="G26" s="51" t="s">
        <v>767</v>
      </c>
      <c r="H26" s="83">
        <v>10172</v>
      </c>
      <c r="I26" s="3"/>
      <c r="J26" s="53" t="s">
        <v>16</v>
      </c>
      <c r="K26" s="67">
        <v>1859867</v>
      </c>
      <c r="P26" s="95"/>
      <c r="Q26" s="95"/>
      <c r="R26" s="95"/>
      <c r="S26" s="95"/>
    </row>
    <row r="27" spans="1:19" s="1" customFormat="1" ht="11.25" customHeight="1">
      <c r="A27" s="7" t="s">
        <v>761</v>
      </c>
      <c r="B27" s="98">
        <v>0</v>
      </c>
      <c r="C27" s="8"/>
      <c r="D27" s="8"/>
      <c r="E27" s="19">
        <v>0</v>
      </c>
      <c r="F27" s="3"/>
      <c r="G27" s="51" t="s">
        <v>14</v>
      </c>
      <c r="H27" s="83">
        <v>43480467</v>
      </c>
      <c r="I27" s="3"/>
      <c r="J27" s="66" t="s">
        <v>785</v>
      </c>
      <c r="K27" s="68">
        <v>864528</v>
      </c>
      <c r="P27" s="95"/>
      <c r="Q27" s="95"/>
      <c r="R27" s="95"/>
      <c r="S27" s="95"/>
    </row>
    <row r="28" spans="1:19" s="1" customFormat="1" ht="11.25" customHeight="1">
      <c r="A28" s="7" t="s">
        <v>762</v>
      </c>
      <c r="B28" s="98">
        <v>9430000</v>
      </c>
      <c r="C28" s="8"/>
      <c r="D28" s="8"/>
      <c r="E28" s="19" t="s">
        <v>60</v>
      </c>
      <c r="F28" s="3"/>
      <c r="G28" s="51" t="s">
        <v>60</v>
      </c>
      <c r="H28" s="74" t="s">
        <v>60</v>
      </c>
      <c r="I28" s="3"/>
      <c r="J28" s="66" t="s">
        <v>786</v>
      </c>
      <c r="K28" s="68">
        <v>141831</v>
      </c>
      <c r="P28" s="95"/>
      <c r="Q28" s="95"/>
      <c r="R28" s="95"/>
      <c r="S28" s="95"/>
    </row>
    <row r="29" spans="1:19" s="1" customFormat="1" ht="11.25" customHeight="1">
      <c r="A29" s="7" t="s">
        <v>753</v>
      </c>
      <c r="B29" s="98">
        <f>B92+E29</f>
        <v>5900000</v>
      </c>
      <c r="C29" s="8"/>
      <c r="D29" s="8"/>
      <c r="E29" s="19">
        <v>200000</v>
      </c>
      <c r="F29" s="3"/>
      <c r="G29" s="52" t="s">
        <v>35</v>
      </c>
      <c r="H29" s="12">
        <f>SUM(H26:H27)</f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754</v>
      </c>
      <c r="B30" s="98">
        <v>1900000</v>
      </c>
      <c r="C30" s="8"/>
      <c r="D30" s="8"/>
      <c r="E30" s="19" t="s">
        <v>60</v>
      </c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33</v>
      </c>
      <c r="B31" s="60">
        <f>SUM(B26:B30)</f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485</v>
      </c>
      <c r="B32" s="135">
        <v>8818177</v>
      </c>
      <c r="C32" s="137"/>
      <c r="D32" s="42" t="s">
        <v>60</v>
      </c>
      <c r="E32" s="42" t="s">
        <v>60</v>
      </c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768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 customHeight="1">
      <c r="A34" s="42" t="s">
        <v>585</v>
      </c>
      <c r="B34" s="61">
        <v>43000</v>
      </c>
      <c r="C34" s="137"/>
      <c r="D34" s="42"/>
      <c r="E34" s="46"/>
      <c r="F34" s="3"/>
      <c r="G34" s="9" t="s">
        <v>41</v>
      </c>
      <c r="H34" s="10" t="s">
        <v>6</v>
      </c>
      <c r="I34" s="3"/>
      <c r="J34" s="77"/>
      <c r="K34" s="77"/>
      <c r="P34" s="95"/>
      <c r="Q34" s="95"/>
      <c r="R34" s="95"/>
      <c r="S34" s="95"/>
    </row>
    <row r="35" spans="1:19" s="1" customFormat="1" ht="11.25" customHeight="1">
      <c r="A35" s="42" t="s">
        <v>487</v>
      </c>
      <c r="B35" s="61">
        <v>52000</v>
      </c>
      <c r="C35" s="137"/>
      <c r="D35" s="42"/>
      <c r="E35" s="42"/>
      <c r="F35" s="3"/>
      <c r="G35" s="17" t="s">
        <v>44</v>
      </c>
      <c r="H35" s="11">
        <f>B40-B273</f>
        <v>13135896</v>
      </c>
      <c r="I35" s="3"/>
      <c r="J35" s="54" t="s">
        <v>46</v>
      </c>
      <c r="K35" s="63">
        <f>K26+K27+K32</f>
        <v>2724395</v>
      </c>
      <c r="L35" s="3"/>
      <c r="P35" s="95"/>
      <c r="Q35" s="95"/>
      <c r="R35" s="95"/>
      <c r="S35" s="95"/>
    </row>
    <row r="36" spans="1:19" s="1" customFormat="1" ht="11.25" customHeight="1">
      <c r="A36" s="42" t="s">
        <v>488</v>
      </c>
      <c r="B36" s="61">
        <v>79217</v>
      </c>
      <c r="C36" s="137"/>
      <c r="D36" s="42"/>
      <c r="E36" s="42"/>
      <c r="F36" s="3"/>
      <c r="G36" s="17" t="s">
        <v>489</v>
      </c>
      <c r="H36" s="73">
        <f>B41-B274</f>
        <v>329135260</v>
      </c>
      <c r="I36" s="3"/>
      <c r="J36" s="53" t="s">
        <v>473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490</v>
      </c>
      <c r="B37" s="135">
        <v>9596444</v>
      </c>
      <c r="C37" s="137"/>
      <c r="D37" s="42"/>
      <c r="E37" s="134"/>
      <c r="F37" s="3"/>
      <c r="G37" s="2"/>
      <c r="H37" s="2"/>
      <c r="I37" s="3"/>
      <c r="J37" s="53" t="s">
        <v>60</v>
      </c>
      <c r="K37" s="62" t="s">
        <v>60</v>
      </c>
      <c r="P37" s="95"/>
      <c r="Q37" s="95"/>
      <c r="R37" s="95"/>
      <c r="S37" s="95"/>
    </row>
    <row r="38" spans="1:19" s="1" customFormat="1">
      <c r="A38" s="47" t="s">
        <v>42</v>
      </c>
      <c r="B38" s="14">
        <f>SUM(B32:B33)+B37</f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414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49</v>
      </c>
      <c r="B40" s="16">
        <f>B31+B38+B39</f>
        <v>329135260</v>
      </c>
      <c r="C40" s="50"/>
      <c r="D40" s="50"/>
      <c r="E40" s="50"/>
      <c r="F40" s="3"/>
      <c r="G40" s="2"/>
      <c r="H40" s="2"/>
      <c r="I40" s="3"/>
      <c r="J40" s="53" t="s">
        <v>60</v>
      </c>
      <c r="K40" s="62" t="s">
        <v>60</v>
      </c>
      <c r="P40" s="95"/>
      <c r="Q40" s="95"/>
      <c r="R40" s="95"/>
      <c r="S40" s="95"/>
    </row>
    <row r="41" spans="1:19" s="1" customFormat="1">
      <c r="A41" s="49" t="s">
        <v>51</v>
      </c>
      <c r="B41" s="16">
        <f>B31+B38+B39</f>
        <v>329135260</v>
      </c>
      <c r="C41" s="50"/>
      <c r="D41" s="50"/>
      <c r="E41" s="50"/>
      <c r="F41" s="3"/>
      <c r="G41" s="2"/>
      <c r="H41" s="2"/>
      <c r="I41" s="3"/>
      <c r="J41" s="55" t="s">
        <v>52</v>
      </c>
      <c r="K41" s="63">
        <f>SUM(K36:K39)</f>
        <v>4641600</v>
      </c>
      <c r="P41" s="95"/>
      <c r="Q41" s="95"/>
      <c r="R41" s="95"/>
      <c r="S41" s="95"/>
    </row>
    <row r="42" spans="1:19" s="1" customFormat="1">
      <c r="A42" s="348" t="s">
        <v>788</v>
      </c>
      <c r="B42" s="349"/>
      <c r="C42" s="349"/>
      <c r="D42" s="349"/>
      <c r="E42" s="350"/>
      <c r="F42" s="3"/>
      <c r="G42" s="2"/>
      <c r="H42" s="2"/>
      <c r="I42" s="3"/>
      <c r="J42" s="56" t="s">
        <v>63</v>
      </c>
      <c r="K42" s="64">
        <f>K41-K35</f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387" t="s">
        <v>789</v>
      </c>
      <c r="B45" s="349"/>
      <c r="C45" s="349"/>
      <c r="D45" s="349"/>
      <c r="E45" s="350"/>
      <c r="F45" s="2"/>
      <c r="G45" s="352" t="s">
        <v>3</v>
      </c>
      <c r="H45" s="350"/>
      <c r="I45" s="3"/>
      <c r="J45" s="351" t="s">
        <v>729</v>
      </c>
      <c r="K45" s="350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5</v>
      </c>
      <c r="B46" s="5" t="s">
        <v>6</v>
      </c>
      <c r="C46" s="6" t="s">
        <v>7</v>
      </c>
      <c r="D46" s="6" t="s">
        <v>8</v>
      </c>
      <c r="E46" s="6" t="s">
        <v>9</v>
      </c>
      <c r="F46" s="2"/>
      <c r="G46" s="9" t="s">
        <v>410</v>
      </c>
      <c r="H46" s="10" t="s">
        <v>6</v>
      </c>
      <c r="I46" s="3"/>
      <c r="J46" s="65" t="s">
        <v>11</v>
      </c>
      <c r="K46" s="65" t="s">
        <v>6</v>
      </c>
      <c r="P46" s="95"/>
      <c r="Q46" s="95"/>
      <c r="R46" s="95"/>
      <c r="S46" s="95"/>
    </row>
    <row r="47" spans="1:19" s="1" customFormat="1" ht="11.25" customHeight="1">
      <c r="A47" s="45" t="s">
        <v>784</v>
      </c>
      <c r="B47" s="59">
        <f>H50</f>
        <v>41806254</v>
      </c>
      <c r="C47" s="42"/>
      <c r="D47" s="42"/>
      <c r="E47" s="42"/>
      <c r="F47" s="3"/>
      <c r="G47" s="51" t="s">
        <v>767</v>
      </c>
      <c r="H47" s="83">
        <v>10172</v>
      </c>
      <c r="I47" s="3"/>
      <c r="J47" s="53" t="s">
        <v>16</v>
      </c>
      <c r="K47" s="67">
        <v>1859867</v>
      </c>
      <c r="P47" s="95"/>
      <c r="Q47" s="95"/>
      <c r="R47" s="95"/>
      <c r="S47" s="95"/>
    </row>
    <row r="48" spans="1:19" s="1" customFormat="1" ht="11.25" customHeight="1">
      <c r="A48" s="7" t="s">
        <v>761</v>
      </c>
      <c r="B48" s="98">
        <v>0</v>
      </c>
      <c r="C48" s="8"/>
      <c r="D48" s="8"/>
      <c r="E48" s="19">
        <v>0</v>
      </c>
      <c r="F48" s="3"/>
      <c r="G48" s="51" t="s">
        <v>14</v>
      </c>
      <c r="H48" s="83">
        <v>41796082</v>
      </c>
      <c r="I48" s="3"/>
      <c r="J48" s="66" t="s">
        <v>785</v>
      </c>
      <c r="K48" s="68">
        <v>864528</v>
      </c>
      <c r="P48" s="95"/>
      <c r="Q48" s="95"/>
      <c r="R48" s="95"/>
      <c r="S48" s="95"/>
    </row>
    <row r="49" spans="1:19" s="1" customFormat="1" ht="11.25" customHeight="1">
      <c r="A49" s="7" t="s">
        <v>762</v>
      </c>
      <c r="B49" s="98">
        <f>B91+E49</f>
        <v>9430000</v>
      </c>
      <c r="C49" s="8"/>
      <c r="D49" s="8"/>
      <c r="E49" s="19">
        <v>410000</v>
      </c>
      <c r="F49" s="3"/>
      <c r="G49" s="51" t="s">
        <v>60</v>
      </c>
      <c r="H49" s="74" t="s">
        <v>60</v>
      </c>
      <c r="I49" s="3"/>
      <c r="J49" s="66" t="s">
        <v>786</v>
      </c>
      <c r="K49" s="68">
        <v>141831</v>
      </c>
      <c r="P49" s="95"/>
      <c r="Q49" s="95"/>
      <c r="R49" s="95"/>
      <c r="S49" s="95"/>
    </row>
    <row r="50" spans="1:19" s="1" customFormat="1" ht="11.25" customHeight="1">
      <c r="A50" s="7" t="s">
        <v>753</v>
      </c>
      <c r="B50" s="98">
        <f>B92+E50</f>
        <v>5900000</v>
      </c>
      <c r="C50" s="8"/>
      <c r="D50" s="8"/>
      <c r="E50" s="19">
        <v>200000</v>
      </c>
      <c r="F50" s="3"/>
      <c r="G50" s="52" t="s">
        <v>35</v>
      </c>
      <c r="H50" s="12">
        <f>SUM(H47:H48)</f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754</v>
      </c>
      <c r="B51" s="98">
        <v>1900000</v>
      </c>
      <c r="C51" s="8"/>
      <c r="D51" s="8"/>
      <c r="E51" s="19" t="s">
        <v>60</v>
      </c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33</v>
      </c>
      <c r="B52" s="60">
        <f>SUM(B47:B51)</f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485</v>
      </c>
      <c r="B53" s="135">
        <v>8818177</v>
      </c>
      <c r="C53" s="137"/>
      <c r="D53" s="42" t="s">
        <v>60</v>
      </c>
      <c r="E53" s="42" t="s">
        <v>60</v>
      </c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768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 customHeight="1">
      <c r="A55" s="42" t="s">
        <v>585</v>
      </c>
      <c r="B55" s="61">
        <v>43000</v>
      </c>
      <c r="C55" s="137"/>
      <c r="D55" s="42"/>
      <c r="E55" s="46"/>
      <c r="F55" s="3"/>
      <c r="G55" s="9" t="s">
        <v>41</v>
      </c>
      <c r="H55" s="10" t="s">
        <v>6</v>
      </c>
      <c r="I55" s="3"/>
      <c r="J55" s="77"/>
      <c r="K55" s="77"/>
      <c r="P55" s="95"/>
      <c r="Q55" s="95"/>
      <c r="R55" s="95"/>
      <c r="S55" s="95"/>
    </row>
    <row r="56" spans="1:19" s="1" customFormat="1" ht="11.25" customHeight="1">
      <c r="A56" s="42" t="s">
        <v>487</v>
      </c>
      <c r="B56" s="61">
        <v>52000</v>
      </c>
      <c r="C56" s="137"/>
      <c r="D56" s="42"/>
      <c r="E56" s="42"/>
      <c r="F56" s="3"/>
      <c r="G56" s="17" t="s">
        <v>44</v>
      </c>
      <c r="H56" s="11">
        <f>B61-B273</f>
        <v>11451511</v>
      </c>
      <c r="I56" s="3"/>
      <c r="J56" s="54" t="s">
        <v>46</v>
      </c>
      <c r="K56" s="63">
        <f>K47+K48+K53</f>
        <v>2724395</v>
      </c>
      <c r="L56" s="3"/>
      <c r="P56" s="95"/>
      <c r="Q56" s="95"/>
      <c r="R56" s="95"/>
      <c r="S56" s="95"/>
    </row>
    <row r="57" spans="1:19" s="1" customFormat="1" ht="11.25" customHeight="1">
      <c r="A57" s="42" t="s">
        <v>488</v>
      </c>
      <c r="B57" s="61">
        <v>79217</v>
      </c>
      <c r="C57" s="137"/>
      <c r="D57" s="42"/>
      <c r="E57" s="42"/>
      <c r="F57" s="3"/>
      <c r="G57" s="17" t="s">
        <v>489</v>
      </c>
      <c r="H57" s="73">
        <f>B62-B274</f>
        <v>327450875</v>
      </c>
      <c r="I57" s="3"/>
      <c r="J57" s="53" t="s">
        <v>473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490</v>
      </c>
      <c r="B58" s="135">
        <v>9596444</v>
      </c>
      <c r="C58" s="137"/>
      <c r="D58" s="42"/>
      <c r="E58" s="134"/>
      <c r="F58" s="3"/>
      <c r="G58" s="2"/>
      <c r="H58" s="2"/>
      <c r="I58" s="3"/>
      <c r="J58" s="53" t="s">
        <v>60</v>
      </c>
      <c r="K58" s="62" t="s">
        <v>60</v>
      </c>
      <c r="P58" s="95"/>
      <c r="Q58" s="95"/>
      <c r="R58" s="95"/>
      <c r="S58" s="95"/>
    </row>
    <row r="59" spans="1:19" s="1" customFormat="1">
      <c r="A59" s="47" t="s">
        <v>42</v>
      </c>
      <c r="B59" s="14">
        <f>SUM(B53:B54)+B58</f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414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49</v>
      </c>
      <c r="B61" s="16">
        <f>B52+B59+B60</f>
        <v>327450875</v>
      </c>
      <c r="C61" s="50"/>
      <c r="D61" s="50"/>
      <c r="E61" s="50"/>
      <c r="F61" s="3"/>
      <c r="G61" s="2"/>
      <c r="H61" s="2"/>
      <c r="I61" s="3"/>
      <c r="J61" s="53" t="s">
        <v>60</v>
      </c>
      <c r="K61" s="62" t="s">
        <v>60</v>
      </c>
      <c r="P61" s="95"/>
      <c r="Q61" s="95"/>
      <c r="R61" s="95"/>
      <c r="S61" s="95"/>
    </row>
    <row r="62" spans="1:19" s="1" customFormat="1">
      <c r="A62" s="49" t="s">
        <v>51</v>
      </c>
      <c r="B62" s="16">
        <f>B52+B59+B60</f>
        <v>327450875</v>
      </c>
      <c r="C62" s="50"/>
      <c r="D62" s="50"/>
      <c r="E62" s="50"/>
      <c r="F62" s="3"/>
      <c r="G62" s="2"/>
      <c r="H62" s="2"/>
      <c r="I62" s="3"/>
      <c r="J62" s="55" t="s">
        <v>52</v>
      </c>
      <c r="K62" s="63">
        <f>SUM(K57:K60)</f>
        <v>4641600</v>
      </c>
      <c r="P62" s="95"/>
      <c r="Q62" s="95"/>
      <c r="R62" s="95"/>
      <c r="S62" s="95"/>
    </row>
    <row r="63" spans="1:19" s="1" customFormat="1">
      <c r="A63" s="348" t="s">
        <v>790</v>
      </c>
      <c r="B63" s="349"/>
      <c r="C63" s="349"/>
      <c r="D63" s="349"/>
      <c r="E63" s="350"/>
      <c r="F63" s="3"/>
      <c r="G63" s="2"/>
      <c r="H63" s="2"/>
      <c r="I63" s="3"/>
      <c r="J63" s="56" t="s">
        <v>63</v>
      </c>
      <c r="K63" s="64">
        <f>K62-K56</f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387" t="s">
        <v>791</v>
      </c>
      <c r="B66" s="349"/>
      <c r="C66" s="349"/>
      <c r="D66" s="349"/>
      <c r="E66" s="350"/>
      <c r="F66" s="2"/>
      <c r="G66" s="352" t="s">
        <v>3</v>
      </c>
      <c r="H66" s="350"/>
      <c r="I66" s="3"/>
      <c r="J66" s="351" t="s">
        <v>687</v>
      </c>
      <c r="K66" s="350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5</v>
      </c>
      <c r="B67" s="5" t="s">
        <v>6</v>
      </c>
      <c r="C67" s="6" t="s">
        <v>7</v>
      </c>
      <c r="D67" s="6" t="s">
        <v>8</v>
      </c>
      <c r="E67" s="6" t="s">
        <v>9</v>
      </c>
      <c r="F67" s="2"/>
      <c r="G67" s="9" t="s">
        <v>410</v>
      </c>
      <c r="H67" s="10" t="s">
        <v>6</v>
      </c>
      <c r="I67" s="3"/>
      <c r="J67" s="65" t="s">
        <v>11</v>
      </c>
      <c r="K67" s="65" t="s">
        <v>6</v>
      </c>
      <c r="P67" s="95"/>
      <c r="Q67" s="95"/>
      <c r="R67" s="95"/>
      <c r="S67" s="95"/>
    </row>
    <row r="68" spans="1:19" s="1" customFormat="1" ht="11.25" customHeight="1">
      <c r="A68" s="45" t="s">
        <v>784</v>
      </c>
      <c r="B68" s="59">
        <f>H71</f>
        <v>41463082</v>
      </c>
      <c r="C68" s="42"/>
      <c r="D68" s="42"/>
      <c r="E68" s="42"/>
      <c r="F68" s="3"/>
      <c r="G68" s="51" t="s">
        <v>767</v>
      </c>
      <c r="H68" s="83">
        <v>10172</v>
      </c>
      <c r="I68" s="3"/>
      <c r="J68" s="53" t="s">
        <v>16</v>
      </c>
      <c r="K68" s="67">
        <v>1859867</v>
      </c>
      <c r="P68" s="95"/>
      <c r="Q68" s="95"/>
      <c r="R68" s="95"/>
      <c r="S68" s="95"/>
    </row>
    <row r="69" spans="1:19" s="1" customFormat="1" ht="11.25" customHeight="1">
      <c r="A69" s="7" t="s">
        <v>761</v>
      </c>
      <c r="B69" s="98">
        <v>0</v>
      </c>
      <c r="C69" s="8"/>
      <c r="D69" s="8"/>
      <c r="E69" s="19">
        <v>0</v>
      </c>
      <c r="F69" s="3"/>
      <c r="G69" s="51" t="s">
        <v>14</v>
      </c>
      <c r="H69" s="83">
        <v>41452910</v>
      </c>
      <c r="I69" s="3"/>
      <c r="J69" s="66" t="s">
        <v>785</v>
      </c>
      <c r="K69" s="68">
        <v>864528</v>
      </c>
      <c r="P69" s="95"/>
      <c r="Q69" s="95"/>
      <c r="R69" s="95"/>
      <c r="S69" s="95"/>
    </row>
    <row r="70" spans="1:19" s="1" customFormat="1" ht="11.25" customHeight="1">
      <c r="A70" s="7" t="s">
        <v>762</v>
      </c>
      <c r="B70" s="98">
        <f>B91+E70</f>
        <v>9430000</v>
      </c>
      <c r="C70" s="8"/>
      <c r="D70" s="8"/>
      <c r="E70" s="19">
        <v>410000</v>
      </c>
      <c r="F70" s="3"/>
      <c r="G70" s="51" t="s">
        <v>60</v>
      </c>
      <c r="H70" s="74" t="s">
        <v>60</v>
      </c>
      <c r="I70" s="3"/>
      <c r="J70" s="66" t="s">
        <v>786</v>
      </c>
      <c r="K70" s="68">
        <v>141831</v>
      </c>
      <c r="P70" s="95"/>
      <c r="Q70" s="95"/>
      <c r="R70" s="95"/>
      <c r="S70" s="95"/>
    </row>
    <row r="71" spans="1:19" s="1" customFormat="1" ht="11.25" customHeight="1">
      <c r="A71" s="7" t="s">
        <v>753</v>
      </c>
      <c r="B71" s="98">
        <f>B92+E71</f>
        <v>5900000</v>
      </c>
      <c r="C71" s="8"/>
      <c r="D71" s="8"/>
      <c r="E71" s="19">
        <v>200000</v>
      </c>
      <c r="F71" s="3"/>
      <c r="G71" s="52" t="s">
        <v>35</v>
      </c>
      <c r="H71" s="12">
        <f>SUM(H68:H69)</f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754</v>
      </c>
      <c r="B72" s="98">
        <v>1900000</v>
      </c>
      <c r="C72" s="8"/>
      <c r="D72" s="8"/>
      <c r="E72" s="19" t="s">
        <v>60</v>
      </c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33</v>
      </c>
      <c r="B73" s="60">
        <f>SUM(B68:B72)</f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485</v>
      </c>
      <c r="B74" s="135">
        <v>8818177</v>
      </c>
      <c r="C74" s="137"/>
      <c r="D74" s="42" t="s">
        <v>60</v>
      </c>
      <c r="E74" s="42" t="s">
        <v>60</v>
      </c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768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 customHeight="1">
      <c r="A76" s="42" t="s">
        <v>585</v>
      </c>
      <c r="B76" s="61">
        <v>43000</v>
      </c>
      <c r="C76" s="137"/>
      <c r="D76" s="42"/>
      <c r="E76" s="46"/>
      <c r="F76" s="3"/>
      <c r="G76" s="9" t="s">
        <v>41</v>
      </c>
      <c r="H76" s="10" t="s">
        <v>6</v>
      </c>
      <c r="I76" s="3"/>
      <c r="J76" s="77"/>
      <c r="K76" s="77"/>
      <c r="P76" s="95"/>
      <c r="Q76" s="95"/>
      <c r="R76" s="95"/>
      <c r="S76" s="95"/>
    </row>
    <row r="77" spans="1:19" s="1" customFormat="1" ht="11.25" customHeight="1">
      <c r="A77" s="42" t="s">
        <v>487</v>
      </c>
      <c r="B77" s="61">
        <v>52000</v>
      </c>
      <c r="C77" s="137"/>
      <c r="D77" s="42"/>
      <c r="E77" s="42"/>
      <c r="F77" s="3"/>
      <c r="G77" s="17" t="s">
        <v>44</v>
      </c>
      <c r="H77" s="11">
        <f>B82-B272</f>
        <v>11108339</v>
      </c>
      <c r="I77" s="3"/>
      <c r="J77" s="54" t="s">
        <v>46</v>
      </c>
      <c r="K77" s="63">
        <f>K68+K69+K74</f>
        <v>2724395</v>
      </c>
      <c r="L77" s="3"/>
      <c r="P77" s="95"/>
      <c r="Q77" s="95"/>
      <c r="R77" s="95"/>
      <c r="S77" s="95"/>
    </row>
    <row r="78" spans="1:19" s="1" customFormat="1" ht="11.25" customHeight="1">
      <c r="A78" s="42" t="s">
        <v>488</v>
      </c>
      <c r="B78" s="61">
        <v>79217</v>
      </c>
      <c r="C78" s="137"/>
      <c r="D78" s="42"/>
      <c r="E78" s="42"/>
      <c r="F78" s="3"/>
      <c r="G78" s="17" t="s">
        <v>489</v>
      </c>
      <c r="H78" s="73">
        <f>B83-B273</f>
        <v>11108339</v>
      </c>
      <c r="I78" s="3"/>
      <c r="J78" s="53" t="s">
        <v>473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490</v>
      </c>
      <c r="B79" s="135">
        <v>9596444</v>
      </c>
      <c r="C79" s="137"/>
      <c r="D79" s="42"/>
      <c r="E79" s="134"/>
      <c r="F79" s="3"/>
      <c r="G79" s="2"/>
      <c r="H79" s="2"/>
      <c r="I79" s="3"/>
      <c r="J79" s="53" t="s">
        <v>60</v>
      </c>
      <c r="K79" s="62" t="s">
        <v>60</v>
      </c>
      <c r="P79" s="95"/>
      <c r="Q79" s="95"/>
      <c r="R79" s="95"/>
      <c r="S79" s="95"/>
    </row>
    <row r="80" spans="1:19" s="1" customFormat="1">
      <c r="A80" s="47" t="s">
        <v>42</v>
      </c>
      <c r="B80" s="14">
        <f>SUM(B74:B75)+B79</f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414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49</v>
      </c>
      <c r="B82" s="16">
        <f>B73+B80+B81</f>
        <v>327107703</v>
      </c>
      <c r="C82" s="50"/>
      <c r="D82" s="50"/>
      <c r="E82" s="50"/>
      <c r="F82" s="3"/>
      <c r="G82" s="2"/>
      <c r="H82" s="2"/>
      <c r="I82" s="3"/>
      <c r="J82" s="53" t="s">
        <v>60</v>
      </c>
      <c r="K82" s="62" t="s">
        <v>60</v>
      </c>
      <c r="P82" s="95"/>
      <c r="Q82" s="95"/>
      <c r="R82" s="95"/>
      <c r="S82" s="95"/>
    </row>
    <row r="83" spans="1:19" s="1" customFormat="1">
      <c r="A83" s="49" t="s">
        <v>51</v>
      </c>
      <c r="B83" s="16">
        <f>B73+B80+B81</f>
        <v>327107703</v>
      </c>
      <c r="C83" s="50"/>
      <c r="D83" s="50"/>
      <c r="E83" s="50"/>
      <c r="F83" s="3"/>
      <c r="G83" s="2"/>
      <c r="H83" s="2"/>
      <c r="I83" s="3"/>
      <c r="J83" s="55" t="s">
        <v>52</v>
      </c>
      <c r="K83" s="63">
        <f>SUM(K78:K81)</f>
        <v>4641600</v>
      </c>
      <c r="P83" s="95"/>
      <c r="Q83" s="95"/>
      <c r="R83" s="95"/>
      <c r="S83" s="95"/>
    </row>
    <row r="84" spans="1:19" s="1" customFormat="1">
      <c r="A84" s="348" t="s">
        <v>792</v>
      </c>
      <c r="B84" s="349"/>
      <c r="C84" s="349"/>
      <c r="D84" s="349"/>
      <c r="E84" s="350"/>
      <c r="F84" s="3"/>
      <c r="G84" s="2"/>
      <c r="H84" s="2"/>
      <c r="I84" s="3"/>
      <c r="J84" s="56" t="s">
        <v>63</v>
      </c>
      <c r="K84" s="64">
        <f>K83-K77</f>
        <v>1917205</v>
      </c>
      <c r="P84" s="95"/>
      <c r="Q84" s="95"/>
      <c r="R84" s="95"/>
      <c r="S84" s="95"/>
    </row>
    <row r="85" spans="1:19" s="1" customFormat="1" ht="13.5" customHeight="1">
      <c r="F85" s="3"/>
      <c r="G85" s="2"/>
      <c r="H85" s="2"/>
      <c r="I85" s="3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87" t="s">
        <v>793</v>
      </c>
      <c r="B87" s="349"/>
      <c r="C87" s="349"/>
      <c r="D87" s="349"/>
      <c r="E87" s="350"/>
      <c r="F87" s="2"/>
      <c r="G87" s="352" t="s">
        <v>3</v>
      </c>
      <c r="H87" s="350"/>
      <c r="I87" s="3"/>
      <c r="J87" s="351" t="s">
        <v>692</v>
      </c>
      <c r="K87" s="350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410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5" t="s">
        <v>784</v>
      </c>
      <c r="B89" s="59">
        <f>H92</f>
        <v>40064579</v>
      </c>
      <c r="C89" s="42"/>
      <c r="D89" s="42"/>
      <c r="E89" s="42"/>
      <c r="F89" s="3"/>
      <c r="G89" s="51" t="s">
        <v>767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7" t="s">
        <v>761</v>
      </c>
      <c r="B90" s="98">
        <v>0</v>
      </c>
      <c r="C90" s="8"/>
      <c r="D90" s="8"/>
      <c r="E90" s="19">
        <v>0</v>
      </c>
      <c r="F90" s="3"/>
      <c r="G90" s="51" t="s">
        <v>14</v>
      </c>
      <c r="H90" s="83">
        <v>40054407</v>
      </c>
      <c r="I90" s="3"/>
      <c r="J90" s="66" t="s">
        <v>785</v>
      </c>
      <c r="K90" s="68">
        <v>864528</v>
      </c>
      <c r="P90" s="95"/>
      <c r="Q90" s="95"/>
      <c r="R90" s="95"/>
      <c r="S90" s="95"/>
    </row>
    <row r="91" spans="1:19" s="1" customFormat="1" ht="11.25" customHeight="1">
      <c r="A91" s="7" t="s">
        <v>762</v>
      </c>
      <c r="B91" s="98">
        <f>B112+E91</f>
        <v>9020000</v>
      </c>
      <c r="C91" s="8"/>
      <c r="D91" s="8"/>
      <c r="E91" s="19">
        <v>410000</v>
      </c>
      <c r="F91" s="3"/>
      <c r="G91" s="51" t="s">
        <v>60</v>
      </c>
      <c r="H91" s="74" t="s">
        <v>60</v>
      </c>
      <c r="I91" s="3"/>
      <c r="J91" s="66" t="s">
        <v>786</v>
      </c>
      <c r="K91" s="68">
        <v>141831</v>
      </c>
      <c r="P91" s="95"/>
      <c r="Q91" s="95"/>
      <c r="R91" s="95"/>
      <c r="S91" s="95"/>
    </row>
    <row r="92" spans="1:19" s="1" customFormat="1" ht="11.25" customHeight="1">
      <c r="A92" s="7" t="s">
        <v>753</v>
      </c>
      <c r="B92" s="98">
        <f>B113+E92</f>
        <v>5700000</v>
      </c>
      <c r="C92" s="8"/>
      <c r="D92" s="8"/>
      <c r="E92" s="19">
        <v>200000</v>
      </c>
      <c r="F92" s="3"/>
      <c r="G92" s="52" t="s">
        <v>35</v>
      </c>
      <c r="H92" s="12">
        <f>SUM(H89:H90)</f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754</v>
      </c>
      <c r="B93" s="98">
        <v>1900000</v>
      </c>
      <c r="C93" s="8"/>
      <c r="D93" s="8"/>
      <c r="E93" s="19" t="s">
        <v>60</v>
      </c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33</v>
      </c>
      <c r="B94" s="60">
        <f>SUM(B89:B93)</f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485</v>
      </c>
      <c r="B95" s="135">
        <v>8818177</v>
      </c>
      <c r="C95" s="137"/>
      <c r="D95" s="42" t="s">
        <v>60</v>
      </c>
      <c r="E95" s="42" t="s">
        <v>60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768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 customHeight="1">
      <c r="A97" s="42" t="s">
        <v>585</v>
      </c>
      <c r="B97" s="61">
        <v>43000</v>
      </c>
      <c r="C97" s="137"/>
      <c r="D97" s="42"/>
      <c r="E97" s="46"/>
      <c r="F97" s="3"/>
      <c r="G97" s="9" t="s">
        <v>41</v>
      </c>
      <c r="H97" s="10" t="s">
        <v>6</v>
      </c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2" t="s">
        <v>487</v>
      </c>
      <c r="B98" s="61">
        <v>52000</v>
      </c>
      <c r="C98" s="137"/>
      <c r="D98" s="42"/>
      <c r="E98" s="42"/>
      <c r="F98" s="3"/>
      <c r="G98" s="17" t="s">
        <v>44</v>
      </c>
      <c r="H98" s="11">
        <f>B103-B293</f>
        <v>325099200</v>
      </c>
      <c r="I98" s="3"/>
      <c r="J98" s="54" t="s">
        <v>46</v>
      </c>
      <c r="K98" s="63">
        <f>K89+K90+K95</f>
        <v>2724395</v>
      </c>
      <c r="P98" s="95"/>
      <c r="Q98" s="95"/>
      <c r="R98" s="95"/>
      <c r="S98" s="95"/>
    </row>
    <row r="99" spans="1:19" s="1" customFormat="1" ht="11.25" customHeight="1">
      <c r="A99" s="42" t="s">
        <v>488</v>
      </c>
      <c r="B99" s="61">
        <v>79217</v>
      </c>
      <c r="C99" s="137"/>
      <c r="D99" s="42"/>
      <c r="E99" s="42"/>
      <c r="F99" s="3"/>
      <c r="G99" s="17" t="s">
        <v>489</v>
      </c>
      <c r="H99" s="73">
        <f>B104-B294</f>
        <v>325099200</v>
      </c>
      <c r="I99" s="3"/>
      <c r="J99" s="53" t="s">
        <v>473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490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 t="s">
        <v>60</v>
      </c>
      <c r="K100" s="62" t="s">
        <v>60</v>
      </c>
      <c r="P100" s="95"/>
      <c r="Q100" s="95"/>
      <c r="R100" s="95"/>
      <c r="S100" s="95"/>
    </row>
    <row r="101" spans="1:19" s="1" customFormat="1">
      <c r="A101" s="47" t="s">
        <v>42</v>
      </c>
      <c r="B101" s="14">
        <f>SUM(B95:B96)+B100</f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414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49</v>
      </c>
      <c r="B103" s="16">
        <f>B94+B101+B102</f>
        <v>325099200</v>
      </c>
      <c r="C103" s="50"/>
      <c r="D103" s="50"/>
      <c r="E103" s="50"/>
      <c r="F103" s="3"/>
      <c r="G103" s="2"/>
      <c r="H103" s="2"/>
      <c r="I103" s="3"/>
      <c r="J103" s="53" t="s">
        <v>60</v>
      </c>
      <c r="K103" s="62" t="s">
        <v>60</v>
      </c>
      <c r="P103" s="95"/>
      <c r="Q103" s="95"/>
      <c r="R103" s="95"/>
      <c r="S103" s="95"/>
    </row>
    <row r="104" spans="1:19" s="1" customFormat="1">
      <c r="A104" s="49" t="s">
        <v>51</v>
      </c>
      <c r="B104" s="16">
        <f>B94+B101+B102</f>
        <v>325099200</v>
      </c>
      <c r="C104" s="50"/>
      <c r="D104" s="50"/>
      <c r="E104" s="50"/>
      <c r="F104" s="3"/>
      <c r="G104" s="2"/>
      <c r="H104" s="2"/>
      <c r="I104" s="3"/>
      <c r="J104" s="55" t="s">
        <v>52</v>
      </c>
      <c r="K104" s="63">
        <f>SUM(K99:K102)</f>
        <v>4641600</v>
      </c>
      <c r="P104" s="95"/>
      <c r="Q104" s="95"/>
      <c r="R104" s="95"/>
      <c r="S104" s="95"/>
    </row>
    <row r="105" spans="1:19" s="1" customFormat="1">
      <c r="A105" s="348" t="s">
        <v>794</v>
      </c>
      <c r="B105" s="349"/>
      <c r="C105" s="349"/>
      <c r="D105" s="349"/>
      <c r="E105" s="350"/>
      <c r="F105" s="3"/>
      <c r="G105" s="2"/>
      <c r="H105" s="2"/>
      <c r="I105" s="3"/>
      <c r="J105" s="56" t="s">
        <v>63</v>
      </c>
      <c r="K105" s="64">
        <f>K104-K98</f>
        <v>1917205</v>
      </c>
      <c r="P105" s="95"/>
      <c r="Q105" s="95"/>
      <c r="R105" s="95"/>
      <c r="S105" s="95"/>
    </row>
    <row r="106" spans="1:19" s="1" customFormat="1" ht="13.5" customHeight="1">
      <c r="F106" s="3"/>
      <c r="G106" s="2"/>
      <c r="H106" s="2"/>
      <c r="I106" s="3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387" t="s">
        <v>795</v>
      </c>
      <c r="B108" s="349"/>
      <c r="C108" s="349"/>
      <c r="D108" s="349"/>
      <c r="E108" s="350"/>
      <c r="F108" s="2"/>
      <c r="G108" s="352" t="s">
        <v>3</v>
      </c>
      <c r="H108" s="350"/>
      <c r="I108" s="3"/>
      <c r="J108" s="351" t="s">
        <v>696</v>
      </c>
      <c r="K108" s="350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5</v>
      </c>
      <c r="B109" s="5" t="s">
        <v>6</v>
      </c>
      <c r="C109" s="6" t="s">
        <v>7</v>
      </c>
      <c r="D109" s="6" t="s">
        <v>8</v>
      </c>
      <c r="E109" s="6" t="s">
        <v>9</v>
      </c>
      <c r="F109" s="2"/>
      <c r="G109" s="9" t="s">
        <v>410</v>
      </c>
      <c r="H109" s="10" t="s">
        <v>6</v>
      </c>
      <c r="I109" s="3"/>
      <c r="J109" s="65" t="s">
        <v>11</v>
      </c>
      <c r="K109" s="65" t="s">
        <v>6</v>
      </c>
      <c r="P109" s="95"/>
      <c r="Q109" s="95"/>
      <c r="R109" s="95"/>
      <c r="S109" s="95"/>
    </row>
    <row r="110" spans="1:19" s="1" customFormat="1" ht="11.25" customHeight="1">
      <c r="A110" s="45" t="s">
        <v>784</v>
      </c>
      <c r="B110" s="59">
        <f>H113</f>
        <v>36094027</v>
      </c>
      <c r="C110" s="42"/>
      <c r="D110" s="42"/>
      <c r="E110" s="42"/>
      <c r="F110" s="3"/>
      <c r="G110" s="51" t="s">
        <v>767</v>
      </c>
      <c r="H110" s="83">
        <v>10172</v>
      </c>
      <c r="I110" s="3"/>
      <c r="J110" s="53" t="s">
        <v>16</v>
      </c>
      <c r="K110" s="67">
        <v>1859867</v>
      </c>
      <c r="P110" s="95"/>
      <c r="Q110" s="95"/>
      <c r="R110" s="95"/>
      <c r="S110" s="95"/>
    </row>
    <row r="111" spans="1:19" s="1" customFormat="1" ht="11.25" customHeight="1">
      <c r="A111" s="7" t="s">
        <v>761</v>
      </c>
      <c r="B111" s="98">
        <f>B258</f>
        <v>1500000</v>
      </c>
      <c r="C111" s="8"/>
      <c r="D111" s="8"/>
      <c r="E111" s="19">
        <v>0</v>
      </c>
      <c r="F111" s="3"/>
      <c r="G111" s="51" t="s">
        <v>14</v>
      </c>
      <c r="H111" s="83">
        <v>36083855</v>
      </c>
      <c r="I111" s="3"/>
      <c r="J111" s="66" t="s">
        <v>785</v>
      </c>
      <c r="K111" s="68">
        <v>864528</v>
      </c>
      <c r="P111" s="95"/>
      <c r="Q111" s="95"/>
      <c r="R111" s="95"/>
      <c r="S111" s="95"/>
    </row>
    <row r="112" spans="1:19" s="1" customFormat="1" ht="11.25" customHeight="1">
      <c r="A112" s="7" t="s">
        <v>762</v>
      </c>
      <c r="B112" s="98">
        <f>B133+E112</f>
        <v>8610000</v>
      </c>
      <c r="C112" s="8"/>
      <c r="D112" s="8"/>
      <c r="E112" s="19">
        <v>410000</v>
      </c>
      <c r="F112" s="3"/>
      <c r="G112" s="51" t="s">
        <v>60</v>
      </c>
      <c r="H112" s="74" t="s">
        <v>60</v>
      </c>
      <c r="I112" s="3"/>
      <c r="J112" s="66" t="s">
        <v>786</v>
      </c>
      <c r="K112" s="68">
        <v>141831</v>
      </c>
      <c r="P112" s="95"/>
      <c r="Q112" s="95"/>
      <c r="R112" s="95"/>
      <c r="S112" s="95"/>
    </row>
    <row r="113" spans="1:19" s="1" customFormat="1" ht="11.25" customHeight="1">
      <c r="A113" s="7" t="s">
        <v>753</v>
      </c>
      <c r="B113" s="98">
        <f>B134+E113</f>
        <v>5500000</v>
      </c>
      <c r="C113" s="8"/>
      <c r="D113" s="8"/>
      <c r="E113" s="19">
        <v>200000</v>
      </c>
      <c r="F113" s="3"/>
      <c r="G113" s="52" t="s">
        <v>35</v>
      </c>
      <c r="H113" s="12">
        <f>SUM(H110:H111)</f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754</v>
      </c>
      <c r="B114" s="98">
        <v>1900000</v>
      </c>
      <c r="C114" s="8"/>
      <c r="D114" s="8"/>
      <c r="E114" s="19" t="s">
        <v>60</v>
      </c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33</v>
      </c>
      <c r="B115" s="60">
        <f>SUM(B110:B114)</f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485</v>
      </c>
      <c r="B116" s="135">
        <v>8818177</v>
      </c>
      <c r="C116" s="137"/>
      <c r="D116" s="42" t="s">
        <v>60</v>
      </c>
      <c r="E116" s="42" t="s">
        <v>60</v>
      </c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768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 customHeight="1">
      <c r="A118" s="42" t="s">
        <v>585</v>
      </c>
      <c r="B118" s="61">
        <v>43000</v>
      </c>
      <c r="C118" s="137"/>
      <c r="D118" s="42"/>
      <c r="E118" s="46"/>
      <c r="F118" s="3"/>
      <c r="G118" s="9" t="s">
        <v>41</v>
      </c>
      <c r="H118" s="10" t="s">
        <v>6</v>
      </c>
      <c r="I118" s="3"/>
      <c r="J118" s="77"/>
      <c r="K118" s="77"/>
      <c r="P118" s="95"/>
      <c r="Q118" s="95"/>
      <c r="R118" s="95"/>
      <c r="S118" s="95"/>
    </row>
    <row r="119" spans="1:19" s="1" customFormat="1" ht="11.25" customHeight="1">
      <c r="A119" s="42" t="s">
        <v>487</v>
      </c>
      <c r="B119" s="61">
        <v>52000</v>
      </c>
      <c r="C119" s="137"/>
      <c r="D119" s="42"/>
      <c r="E119" s="42"/>
      <c r="F119" s="3"/>
      <c r="G119" s="17" t="s">
        <v>44</v>
      </c>
      <c r="H119" s="11">
        <f>B124-B293</f>
        <v>322018648</v>
      </c>
      <c r="I119" s="3"/>
      <c r="J119" s="54" t="s">
        <v>46</v>
      </c>
      <c r="K119" s="63">
        <f>K110+K111+K116</f>
        <v>2724395</v>
      </c>
      <c r="P119" s="95"/>
      <c r="Q119" s="95"/>
      <c r="R119" s="95"/>
      <c r="S119" s="95"/>
    </row>
    <row r="120" spans="1:19" s="1" customFormat="1" ht="11.25" customHeight="1">
      <c r="A120" s="42" t="s">
        <v>488</v>
      </c>
      <c r="B120" s="61">
        <v>79217</v>
      </c>
      <c r="C120" s="137"/>
      <c r="D120" s="42"/>
      <c r="E120" s="42"/>
      <c r="F120" s="3"/>
      <c r="G120" s="17" t="s">
        <v>489</v>
      </c>
      <c r="H120" s="73">
        <f>B125-B294</f>
        <v>322018648</v>
      </c>
      <c r="I120" s="3"/>
      <c r="J120" s="53" t="s">
        <v>473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490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 t="s">
        <v>60</v>
      </c>
      <c r="K121" s="62" t="s">
        <v>60</v>
      </c>
      <c r="P121" s="95"/>
      <c r="Q121" s="95"/>
      <c r="R121" s="95"/>
      <c r="S121" s="95"/>
    </row>
    <row r="122" spans="1:19" s="1" customFormat="1">
      <c r="A122" s="47" t="s">
        <v>42</v>
      </c>
      <c r="B122" s="14">
        <f>SUM(B116:B117)+B121</f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414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49</v>
      </c>
      <c r="B124" s="16">
        <f>B115+B122+B123</f>
        <v>322018648</v>
      </c>
      <c r="C124" s="50"/>
      <c r="D124" s="50"/>
      <c r="E124" s="50"/>
      <c r="F124" s="3"/>
      <c r="G124" s="2"/>
      <c r="H124" s="2"/>
      <c r="I124" s="3"/>
      <c r="J124" s="53" t="s">
        <v>60</v>
      </c>
      <c r="K124" s="62" t="s">
        <v>60</v>
      </c>
      <c r="P124" s="95"/>
      <c r="Q124" s="95"/>
      <c r="R124" s="95"/>
      <c r="S124" s="95"/>
    </row>
    <row r="125" spans="1:19" s="1" customFormat="1">
      <c r="A125" s="49" t="s">
        <v>51</v>
      </c>
      <c r="B125" s="16">
        <f>B115+B122+B123</f>
        <v>322018648</v>
      </c>
      <c r="C125" s="50"/>
      <c r="D125" s="50"/>
      <c r="E125" s="50"/>
      <c r="F125" s="3"/>
      <c r="G125" s="2"/>
      <c r="H125" s="2"/>
      <c r="I125" s="3"/>
      <c r="J125" s="55" t="s">
        <v>52</v>
      </c>
      <c r="K125" s="63">
        <f>SUM(K120:K123)</f>
        <v>4641600</v>
      </c>
      <c r="P125" s="95"/>
      <c r="Q125" s="95"/>
      <c r="R125" s="95"/>
      <c r="S125" s="95"/>
    </row>
    <row r="126" spans="1:19" s="1" customFormat="1">
      <c r="A126" s="348" t="s">
        <v>796</v>
      </c>
      <c r="B126" s="349"/>
      <c r="C126" s="349"/>
      <c r="D126" s="349"/>
      <c r="E126" s="350"/>
      <c r="F126" s="3"/>
      <c r="G126" s="2"/>
      <c r="H126" s="2"/>
      <c r="I126" s="3"/>
      <c r="J126" s="56" t="s">
        <v>63</v>
      </c>
      <c r="K126" s="64">
        <f>K125-K119</f>
        <v>1917205</v>
      </c>
      <c r="P126" s="95"/>
      <c r="Q126" s="95"/>
      <c r="R126" s="95"/>
      <c r="S126" s="95"/>
    </row>
    <row r="127" spans="1:19" s="1" customFormat="1" ht="13.5" customHeight="1">
      <c r="F127" s="3"/>
      <c r="G127" s="2"/>
      <c r="H127" s="2"/>
      <c r="I127" s="3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387" t="s">
        <v>797</v>
      </c>
      <c r="B129" s="349"/>
      <c r="C129" s="349"/>
      <c r="D129" s="349"/>
      <c r="E129" s="350"/>
      <c r="F129" s="2"/>
      <c r="G129" s="352" t="s">
        <v>3</v>
      </c>
      <c r="H129" s="350"/>
      <c r="I129" s="3"/>
      <c r="J129" s="351" t="s">
        <v>700</v>
      </c>
      <c r="K129" s="350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5</v>
      </c>
      <c r="B130" s="5" t="s">
        <v>6</v>
      </c>
      <c r="C130" s="6" t="s">
        <v>7</v>
      </c>
      <c r="D130" s="6" t="s">
        <v>8</v>
      </c>
      <c r="E130" s="6" t="s">
        <v>9</v>
      </c>
      <c r="F130" s="2"/>
      <c r="G130" s="9" t="s">
        <v>410</v>
      </c>
      <c r="H130" s="10" t="s">
        <v>6</v>
      </c>
      <c r="I130" s="3"/>
      <c r="J130" s="65" t="s">
        <v>11</v>
      </c>
      <c r="K130" s="65" t="s">
        <v>6</v>
      </c>
      <c r="P130" s="95"/>
      <c r="Q130" s="95"/>
      <c r="R130" s="95"/>
      <c r="S130" s="95"/>
    </row>
    <row r="131" spans="1:19" s="1" customFormat="1" ht="11.25" customHeight="1">
      <c r="A131" s="45" t="s">
        <v>784</v>
      </c>
      <c r="B131" s="59">
        <f>H134</f>
        <v>35124900</v>
      </c>
      <c r="C131" s="42"/>
      <c r="D131" s="42"/>
      <c r="E131" s="42"/>
      <c r="F131" s="3"/>
      <c r="G131" s="51" t="s">
        <v>767</v>
      </c>
      <c r="H131" s="83">
        <v>10172</v>
      </c>
      <c r="I131" s="3"/>
      <c r="J131" s="53" t="s">
        <v>16</v>
      </c>
      <c r="K131" s="67">
        <v>1859867</v>
      </c>
      <c r="P131" s="95"/>
      <c r="Q131" s="95"/>
      <c r="R131" s="95"/>
      <c r="S131" s="95"/>
    </row>
    <row r="132" spans="1:19" s="1" customFormat="1" ht="11.25" customHeight="1">
      <c r="A132" s="7" t="s">
        <v>761</v>
      </c>
      <c r="B132" s="98">
        <f>B258</f>
        <v>1500000</v>
      </c>
      <c r="C132" s="8"/>
      <c r="D132" s="8"/>
      <c r="E132" s="19">
        <v>0</v>
      </c>
      <c r="F132" s="3"/>
      <c r="G132" s="51" t="s">
        <v>14</v>
      </c>
      <c r="H132" s="83">
        <v>35114728</v>
      </c>
      <c r="I132" s="3"/>
      <c r="J132" s="66" t="s">
        <v>785</v>
      </c>
      <c r="K132" s="68">
        <v>864528</v>
      </c>
      <c r="P132" s="95"/>
      <c r="Q132" s="95"/>
      <c r="R132" s="95"/>
      <c r="S132" s="95"/>
    </row>
    <row r="133" spans="1:19" s="1" customFormat="1" ht="11.25" customHeight="1">
      <c r="A133" s="7" t="s">
        <v>762</v>
      </c>
      <c r="B133" s="98">
        <f>B154+E133</f>
        <v>8200000</v>
      </c>
      <c r="C133" s="8"/>
      <c r="D133" s="8"/>
      <c r="E133" s="19">
        <v>410000</v>
      </c>
      <c r="F133" s="3"/>
      <c r="G133" s="51" t="s">
        <v>60</v>
      </c>
      <c r="H133" s="74" t="s">
        <v>60</v>
      </c>
      <c r="I133" s="3"/>
      <c r="J133" s="66" t="s">
        <v>786</v>
      </c>
      <c r="K133" s="68">
        <v>141831</v>
      </c>
      <c r="P133" s="95"/>
      <c r="Q133" s="95"/>
      <c r="R133" s="95"/>
      <c r="S133" s="95"/>
    </row>
    <row r="134" spans="1:19" s="1" customFormat="1" ht="11.25" customHeight="1">
      <c r="A134" s="7" t="s">
        <v>753</v>
      </c>
      <c r="B134" s="98">
        <f>B155+E134</f>
        <v>5300000</v>
      </c>
      <c r="C134" s="8"/>
      <c r="D134" s="8"/>
      <c r="E134" s="19">
        <v>200000</v>
      </c>
      <c r="F134" s="3"/>
      <c r="G134" s="52" t="s">
        <v>35</v>
      </c>
      <c r="H134" s="12">
        <f>SUM(H131:H133)</f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754</v>
      </c>
      <c r="B135" s="98">
        <v>1900000</v>
      </c>
      <c r="C135" s="8"/>
      <c r="D135" s="8"/>
      <c r="E135" s="19" t="s">
        <v>60</v>
      </c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33</v>
      </c>
      <c r="B136" s="60">
        <f>SUM(B131:B135)</f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485</v>
      </c>
      <c r="B137" s="135">
        <v>8818177</v>
      </c>
      <c r="C137" s="137"/>
      <c r="D137" s="42" t="s">
        <v>60</v>
      </c>
      <c r="E137" s="42" t="s">
        <v>60</v>
      </c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768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 customHeight="1">
      <c r="A139" s="42" t="s">
        <v>585</v>
      </c>
      <c r="B139" s="61">
        <v>43000</v>
      </c>
      <c r="C139" s="137"/>
      <c r="D139" s="42"/>
      <c r="E139" s="46"/>
      <c r="F139" s="3"/>
      <c r="G139" s="9" t="s">
        <v>41</v>
      </c>
      <c r="H139" s="10" t="s">
        <v>6</v>
      </c>
      <c r="I139" s="3"/>
      <c r="J139" s="77"/>
      <c r="K139" s="77"/>
      <c r="P139" s="95"/>
      <c r="Q139" s="95"/>
      <c r="R139" s="95"/>
      <c r="S139" s="95"/>
    </row>
    <row r="140" spans="1:19" s="1" customFormat="1" ht="11.25" customHeight="1">
      <c r="A140" s="42" t="s">
        <v>487</v>
      </c>
      <c r="B140" s="61">
        <v>52000</v>
      </c>
      <c r="C140" s="137"/>
      <c r="D140" s="42"/>
      <c r="E140" s="42"/>
      <c r="F140" s="3"/>
      <c r="G140" s="17" t="s">
        <v>44</v>
      </c>
      <c r="H140" s="11">
        <f>B145-B293</f>
        <v>320439521</v>
      </c>
      <c r="I140" s="3"/>
      <c r="J140" s="54" t="s">
        <v>46</v>
      </c>
      <c r="K140" s="63">
        <f>K131+K132+K137</f>
        <v>2724395</v>
      </c>
      <c r="P140" s="95"/>
      <c r="Q140" s="95"/>
      <c r="R140" s="95"/>
      <c r="S140" s="95"/>
    </row>
    <row r="141" spans="1:19" s="1" customFormat="1" ht="11.25" customHeight="1">
      <c r="A141" s="42" t="s">
        <v>488</v>
      </c>
      <c r="B141" s="61">
        <v>79217</v>
      </c>
      <c r="C141" s="137"/>
      <c r="D141" s="42"/>
      <c r="E141" s="42"/>
      <c r="F141" s="3"/>
      <c r="G141" s="17" t="s">
        <v>489</v>
      </c>
      <c r="H141" s="73">
        <f>B146-B294</f>
        <v>320439521</v>
      </c>
      <c r="I141" s="3"/>
      <c r="J141" s="53" t="s">
        <v>473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490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 t="s">
        <v>60</v>
      </c>
      <c r="K142" s="62" t="s">
        <v>60</v>
      </c>
      <c r="P142" s="95"/>
      <c r="Q142" s="95"/>
      <c r="R142" s="95"/>
      <c r="S142" s="95"/>
    </row>
    <row r="143" spans="1:19" s="1" customFormat="1">
      <c r="A143" s="47" t="s">
        <v>42</v>
      </c>
      <c r="B143" s="14">
        <f>SUM(B137:B138)+B142</f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414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49</v>
      </c>
      <c r="B145" s="16">
        <f>B136+B143+B144</f>
        <v>320439521</v>
      </c>
      <c r="C145" s="50"/>
      <c r="D145" s="50"/>
      <c r="E145" s="50"/>
      <c r="F145" s="3"/>
      <c r="G145" s="2"/>
      <c r="H145" s="2"/>
      <c r="I145" s="3"/>
      <c r="J145" s="53" t="s">
        <v>60</v>
      </c>
      <c r="K145" s="62" t="s">
        <v>60</v>
      </c>
      <c r="P145" s="95"/>
      <c r="Q145" s="95"/>
      <c r="R145" s="95"/>
      <c r="S145" s="95"/>
    </row>
    <row r="146" spans="1:19" s="1" customFormat="1">
      <c r="A146" s="49" t="s">
        <v>51</v>
      </c>
      <c r="B146" s="16">
        <f>B136+B143+B144</f>
        <v>320439521</v>
      </c>
      <c r="C146" s="50"/>
      <c r="D146" s="50"/>
      <c r="E146" s="50"/>
      <c r="F146" s="3"/>
      <c r="G146" s="2"/>
      <c r="H146" s="2"/>
      <c r="I146" s="3"/>
      <c r="J146" s="55" t="s">
        <v>52</v>
      </c>
      <c r="K146" s="63">
        <f>SUM(K141:K144)</f>
        <v>4641600</v>
      </c>
      <c r="P146" s="95"/>
      <c r="Q146" s="95"/>
      <c r="R146" s="95"/>
      <c r="S146" s="95"/>
    </row>
    <row r="147" spans="1:19" s="1" customFormat="1">
      <c r="A147" s="348" t="s">
        <v>798</v>
      </c>
      <c r="B147" s="349"/>
      <c r="C147" s="349"/>
      <c r="D147" s="349"/>
      <c r="E147" s="350"/>
      <c r="F147" s="3"/>
      <c r="G147" s="2"/>
      <c r="H147" s="2"/>
      <c r="I147" s="3"/>
      <c r="J147" s="56" t="s">
        <v>63</v>
      </c>
      <c r="K147" s="64">
        <f>K146-K140</f>
        <v>1917205</v>
      </c>
      <c r="P147" s="95"/>
      <c r="Q147" s="95"/>
      <c r="R147" s="95"/>
      <c r="S147" s="95"/>
    </row>
    <row r="148" spans="1:19" s="1" customFormat="1" ht="13.5" customHeight="1">
      <c r="F148" s="3"/>
      <c r="G148" s="2"/>
      <c r="H148" s="2"/>
      <c r="I148" s="3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387" t="s">
        <v>799</v>
      </c>
      <c r="B150" s="349"/>
      <c r="C150" s="349"/>
      <c r="D150" s="349"/>
      <c r="E150" s="350"/>
      <c r="F150" s="2"/>
      <c r="G150" s="352" t="s">
        <v>3</v>
      </c>
      <c r="H150" s="350"/>
      <c r="I150" s="3"/>
      <c r="J150" s="351" t="s">
        <v>704</v>
      </c>
      <c r="K150" s="350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5</v>
      </c>
      <c r="B151" s="5" t="s">
        <v>6</v>
      </c>
      <c r="C151" s="6" t="s">
        <v>7</v>
      </c>
      <c r="D151" s="6" t="s">
        <v>8</v>
      </c>
      <c r="E151" s="6" t="s">
        <v>9</v>
      </c>
      <c r="F151" s="2"/>
      <c r="G151" s="9" t="s">
        <v>410</v>
      </c>
      <c r="H151" s="10" t="s">
        <v>6</v>
      </c>
      <c r="I151" s="3"/>
      <c r="J151" s="65" t="s">
        <v>11</v>
      </c>
      <c r="K151" s="65" t="s">
        <v>6</v>
      </c>
      <c r="P151" s="95"/>
      <c r="Q151" s="95"/>
      <c r="R151" s="95"/>
      <c r="S151" s="95"/>
    </row>
    <row r="152" spans="1:19" s="1" customFormat="1" ht="11.25" customHeight="1">
      <c r="A152" s="45" t="s">
        <v>784</v>
      </c>
      <c r="B152" s="59">
        <f>H155</f>
        <v>34094278</v>
      </c>
      <c r="C152" s="42"/>
      <c r="D152" s="42"/>
      <c r="E152" s="42"/>
      <c r="F152" s="3"/>
      <c r="G152" s="51" t="s">
        <v>767</v>
      </c>
      <c r="H152" s="83">
        <v>10172</v>
      </c>
      <c r="I152" s="3"/>
      <c r="J152" s="53" t="s">
        <v>16</v>
      </c>
      <c r="K152" s="67">
        <v>1859867</v>
      </c>
      <c r="P152" s="95"/>
      <c r="Q152" s="95"/>
      <c r="R152" s="95"/>
      <c r="S152" s="95"/>
    </row>
    <row r="153" spans="1:19" s="1" customFormat="1" ht="11.25" customHeight="1">
      <c r="A153" s="7" t="s">
        <v>761</v>
      </c>
      <c r="B153" s="98">
        <f>B258</f>
        <v>1500000</v>
      </c>
      <c r="C153" s="8"/>
      <c r="D153" s="8"/>
      <c r="E153" s="19">
        <v>0</v>
      </c>
      <c r="F153" s="3"/>
      <c r="G153" s="51" t="s">
        <v>14</v>
      </c>
      <c r="H153" s="83">
        <v>34084106</v>
      </c>
      <c r="I153" s="3"/>
      <c r="J153" s="66" t="s">
        <v>785</v>
      </c>
      <c r="K153" s="68">
        <v>864528</v>
      </c>
      <c r="P153" s="95"/>
      <c r="Q153" s="95"/>
      <c r="R153" s="95"/>
      <c r="S153" s="95"/>
    </row>
    <row r="154" spans="1:19" s="1" customFormat="1" ht="11.25" customHeight="1">
      <c r="A154" s="7" t="s">
        <v>762</v>
      </c>
      <c r="B154" s="98">
        <f>B175+E154</f>
        <v>7790000</v>
      </c>
      <c r="C154" s="8"/>
      <c r="D154" s="8"/>
      <c r="E154" s="19">
        <v>410000</v>
      </c>
      <c r="F154" s="3"/>
      <c r="G154" s="51" t="s">
        <v>60</v>
      </c>
      <c r="H154" s="74" t="s">
        <v>60</v>
      </c>
      <c r="I154" s="3"/>
      <c r="J154" s="66" t="s">
        <v>786</v>
      </c>
      <c r="K154" s="68">
        <v>141831</v>
      </c>
      <c r="P154" s="95"/>
      <c r="Q154" s="95"/>
      <c r="R154" s="95"/>
      <c r="S154" s="95"/>
    </row>
    <row r="155" spans="1:19" s="1" customFormat="1" ht="11.25" customHeight="1">
      <c r="A155" s="7" t="s">
        <v>753</v>
      </c>
      <c r="B155" s="98">
        <f>B176+E155</f>
        <v>5100000</v>
      </c>
      <c r="C155" s="8"/>
      <c r="D155" s="8"/>
      <c r="E155" s="19">
        <v>200000</v>
      </c>
      <c r="F155" s="3"/>
      <c r="G155" s="52" t="s">
        <v>35</v>
      </c>
      <c r="H155" s="12">
        <f>SUM(H152:H154)</f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754</v>
      </c>
      <c r="B156" s="98">
        <v>1900000</v>
      </c>
      <c r="C156" s="8"/>
      <c r="D156" s="8"/>
      <c r="E156" s="19" t="s">
        <v>60</v>
      </c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33</v>
      </c>
      <c r="B157" s="60">
        <f>SUM(B152:B156)</f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485</v>
      </c>
      <c r="B158" s="135">
        <v>8818177</v>
      </c>
      <c r="C158" s="137"/>
      <c r="D158" s="42" t="s">
        <v>60</v>
      </c>
      <c r="E158" s="42" t="s">
        <v>60</v>
      </c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768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 customHeight="1">
      <c r="A160" s="42" t="s">
        <v>585</v>
      </c>
      <c r="B160" s="61">
        <v>43000</v>
      </c>
      <c r="C160" s="137"/>
      <c r="D160" s="42"/>
      <c r="E160" s="46"/>
      <c r="F160" s="3"/>
      <c r="G160" s="9" t="s">
        <v>41</v>
      </c>
      <c r="H160" s="10" t="s">
        <v>6</v>
      </c>
      <c r="I160" s="3"/>
      <c r="J160" s="77"/>
      <c r="K160" s="77"/>
      <c r="P160" s="95"/>
      <c r="Q160" s="95"/>
      <c r="R160" s="95"/>
      <c r="S160" s="95"/>
    </row>
    <row r="161" spans="1:19" s="1" customFormat="1" ht="11.25" customHeight="1">
      <c r="A161" s="42" t="s">
        <v>487</v>
      </c>
      <c r="B161" s="61">
        <v>52000</v>
      </c>
      <c r="C161" s="137"/>
      <c r="D161" s="42"/>
      <c r="E161" s="42"/>
      <c r="F161" s="3"/>
      <c r="G161" s="17" t="s">
        <v>44</v>
      </c>
      <c r="H161" s="11">
        <f>B166-B293</f>
        <v>318798899</v>
      </c>
      <c r="I161" s="3"/>
      <c r="J161" s="54" t="s">
        <v>46</v>
      </c>
      <c r="K161" s="63">
        <f>K152+K153+K158</f>
        <v>2724395</v>
      </c>
      <c r="P161" s="95"/>
      <c r="Q161" s="95"/>
      <c r="R161" s="95"/>
      <c r="S161" s="95"/>
    </row>
    <row r="162" spans="1:19" s="1" customFormat="1" ht="11.25" customHeight="1">
      <c r="A162" s="42" t="s">
        <v>488</v>
      </c>
      <c r="B162" s="61">
        <v>79217</v>
      </c>
      <c r="C162" s="137"/>
      <c r="D162" s="42"/>
      <c r="E162" s="42"/>
      <c r="F162" s="3"/>
      <c r="G162" s="17" t="s">
        <v>489</v>
      </c>
      <c r="H162" s="73">
        <f>B167-B294</f>
        <v>318798899</v>
      </c>
      <c r="I162" s="3"/>
      <c r="J162" s="53" t="s">
        <v>473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490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 t="s">
        <v>60</v>
      </c>
      <c r="K163" s="62" t="s">
        <v>60</v>
      </c>
      <c r="P163" s="95"/>
      <c r="Q163" s="95"/>
      <c r="R163" s="95"/>
      <c r="S163" s="95"/>
    </row>
    <row r="164" spans="1:19" s="1" customFormat="1">
      <c r="A164" s="47" t="s">
        <v>42</v>
      </c>
      <c r="B164" s="14">
        <f>SUM(B158:B159)+B163</f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414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49</v>
      </c>
      <c r="B166" s="16">
        <f>B157+B164+B165</f>
        <v>318798899</v>
      </c>
      <c r="C166" s="50"/>
      <c r="D166" s="50"/>
      <c r="E166" s="50"/>
      <c r="F166" s="3"/>
      <c r="G166" s="2"/>
      <c r="H166" s="2"/>
      <c r="I166" s="3"/>
      <c r="J166" s="53" t="s">
        <v>60</v>
      </c>
      <c r="K166" s="62" t="s">
        <v>60</v>
      </c>
      <c r="P166" s="95"/>
      <c r="Q166" s="95"/>
      <c r="R166" s="95"/>
      <c r="S166" s="95"/>
    </row>
    <row r="167" spans="1:19" s="1" customFormat="1">
      <c r="A167" s="49" t="s">
        <v>51</v>
      </c>
      <c r="B167" s="16">
        <f>B157+B164+B165</f>
        <v>318798899</v>
      </c>
      <c r="C167" s="50"/>
      <c r="D167" s="50"/>
      <c r="E167" s="50"/>
      <c r="F167" s="3"/>
      <c r="G167" s="2"/>
      <c r="H167" s="2"/>
      <c r="I167" s="3"/>
      <c r="J167" s="55" t="s">
        <v>52</v>
      </c>
      <c r="K167" s="63">
        <f>SUM(K162:K165)</f>
        <v>4641600</v>
      </c>
      <c r="P167" s="95"/>
      <c r="Q167" s="95"/>
      <c r="R167" s="95"/>
      <c r="S167" s="95"/>
    </row>
    <row r="168" spans="1:19" s="1" customFormat="1">
      <c r="A168" s="348" t="s">
        <v>800</v>
      </c>
      <c r="B168" s="349"/>
      <c r="C168" s="349"/>
      <c r="D168" s="349"/>
      <c r="E168" s="350"/>
      <c r="F168" s="3"/>
      <c r="G168" s="2"/>
      <c r="H168" s="2"/>
      <c r="I168" s="3"/>
      <c r="J168" s="56" t="s">
        <v>63</v>
      </c>
      <c r="K168" s="64">
        <f>K167-K161</f>
        <v>1917205</v>
      </c>
      <c r="P168" s="95"/>
      <c r="Q168" s="95"/>
      <c r="R168" s="95"/>
      <c r="S168" s="95"/>
    </row>
    <row r="169" spans="1:19" s="1" customFormat="1" ht="13.5" customHeight="1">
      <c r="F169" s="3"/>
      <c r="G169" s="2"/>
      <c r="H169" s="2"/>
      <c r="I169" s="3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87" t="s">
        <v>801</v>
      </c>
      <c r="B171" s="349"/>
      <c r="C171" s="349"/>
      <c r="D171" s="349"/>
      <c r="E171" s="350"/>
      <c r="F171" s="2"/>
      <c r="G171" s="352" t="s">
        <v>3</v>
      </c>
      <c r="H171" s="350"/>
      <c r="I171" s="3"/>
      <c r="J171" s="351" t="s">
        <v>708</v>
      </c>
      <c r="K171" s="350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410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5" t="s">
        <v>784</v>
      </c>
      <c r="B173" s="59">
        <f>H176</f>
        <v>33933766</v>
      </c>
      <c r="C173" s="42"/>
      <c r="D173" s="42"/>
      <c r="E173" s="42"/>
      <c r="F173" s="3"/>
      <c r="G173" s="51" t="s">
        <v>767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7" t="s">
        <v>761</v>
      </c>
      <c r="B174" s="98">
        <f>B258+E174</f>
        <v>2000000</v>
      </c>
      <c r="C174" s="8"/>
      <c r="D174" s="8"/>
      <c r="E174" s="19">
        <v>500000</v>
      </c>
      <c r="F174" s="3"/>
      <c r="G174" s="51" t="s">
        <v>14</v>
      </c>
      <c r="H174" s="83">
        <v>33923594</v>
      </c>
      <c r="I174" s="3"/>
      <c r="J174" s="66" t="s">
        <v>785</v>
      </c>
      <c r="K174" s="68">
        <v>864528</v>
      </c>
      <c r="P174" s="95"/>
      <c r="Q174" s="95"/>
      <c r="R174" s="95"/>
      <c r="S174" s="95"/>
    </row>
    <row r="175" spans="1:19" s="1" customFormat="1" ht="11.25" customHeight="1">
      <c r="A175" s="7" t="s">
        <v>762</v>
      </c>
      <c r="B175" s="98">
        <f>B196+E175</f>
        <v>7380000</v>
      </c>
      <c r="C175" s="8"/>
      <c r="D175" s="8"/>
      <c r="E175" s="19">
        <v>410000</v>
      </c>
      <c r="F175" s="3"/>
      <c r="G175" s="51" t="s">
        <v>60</v>
      </c>
      <c r="H175" s="74" t="s">
        <v>60</v>
      </c>
      <c r="I175" s="3"/>
      <c r="J175" s="66" t="s">
        <v>786</v>
      </c>
      <c r="K175" s="68">
        <v>141831</v>
      </c>
      <c r="P175" s="95"/>
      <c r="Q175" s="95"/>
      <c r="R175" s="95"/>
      <c r="S175" s="95"/>
    </row>
    <row r="176" spans="1:19" s="1" customFormat="1" ht="11.25" customHeight="1">
      <c r="A176" s="7" t="s">
        <v>753</v>
      </c>
      <c r="B176" s="98">
        <f>B197+E176</f>
        <v>4900000</v>
      </c>
      <c r="C176" s="8"/>
      <c r="D176" s="8"/>
      <c r="E176" s="19">
        <v>200000</v>
      </c>
      <c r="F176" s="3"/>
      <c r="G176" s="52" t="s">
        <v>35</v>
      </c>
      <c r="H176" s="12">
        <f>SUM(H173:H175)</f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754</v>
      </c>
      <c r="B177" s="98">
        <v>1900000</v>
      </c>
      <c r="C177" s="8"/>
      <c r="D177" s="8"/>
      <c r="E177" s="19" t="s">
        <v>60</v>
      </c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33</v>
      </c>
      <c r="B178" s="60">
        <f>SUM(B173:B177)</f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485</v>
      </c>
      <c r="B179" s="135">
        <v>8818177</v>
      </c>
      <c r="C179" s="137"/>
      <c r="D179" s="42" t="s">
        <v>60</v>
      </c>
      <c r="E179" s="42" t="s">
        <v>60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768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 customHeight="1">
      <c r="A181" s="42" t="s">
        <v>585</v>
      </c>
      <c r="B181" s="61">
        <v>43000</v>
      </c>
      <c r="C181" s="137"/>
      <c r="D181" s="42"/>
      <c r="E181" s="46"/>
      <c r="F181" s="3"/>
      <c r="G181" s="9" t="s">
        <v>41</v>
      </c>
      <c r="H181" s="10" t="s">
        <v>6</v>
      </c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2" t="s">
        <v>487</v>
      </c>
      <c r="B182" s="61">
        <v>52000</v>
      </c>
      <c r="C182" s="137"/>
      <c r="D182" s="42"/>
      <c r="E182" s="42"/>
      <c r="F182" s="3"/>
      <c r="G182" s="17" t="s">
        <v>44</v>
      </c>
      <c r="H182" s="11">
        <f>B187-B293</f>
        <v>318528387</v>
      </c>
      <c r="I182" s="3"/>
      <c r="J182" s="54" t="s">
        <v>46</v>
      </c>
      <c r="K182" s="63">
        <f>K173+K174+K179</f>
        <v>2724395</v>
      </c>
      <c r="P182" s="95"/>
      <c r="Q182" s="95"/>
      <c r="R182" s="95"/>
      <c r="S182" s="95"/>
    </row>
    <row r="183" spans="1:19" s="1" customFormat="1" ht="11.25" customHeight="1">
      <c r="A183" s="42" t="s">
        <v>488</v>
      </c>
      <c r="B183" s="61">
        <v>79217</v>
      </c>
      <c r="C183" s="137"/>
      <c r="D183" s="42"/>
      <c r="E183" s="42"/>
      <c r="F183" s="3"/>
      <c r="G183" s="17" t="s">
        <v>489</v>
      </c>
      <c r="H183" s="73">
        <f>B188-B294</f>
        <v>318528387</v>
      </c>
      <c r="I183" s="3"/>
      <c r="J183" s="53" t="s">
        <v>473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490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 t="s">
        <v>60</v>
      </c>
      <c r="K184" s="62" t="s">
        <v>60</v>
      </c>
      <c r="P184" s="95"/>
      <c r="Q184" s="95"/>
      <c r="R184" s="95"/>
      <c r="S184" s="95"/>
    </row>
    <row r="185" spans="1:19" s="1" customFormat="1">
      <c r="A185" s="47" t="s">
        <v>42</v>
      </c>
      <c r="B185" s="14">
        <f>SUM(B179:B180)+B184</f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414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49</v>
      </c>
      <c r="B187" s="16">
        <f>B178+B185+B186</f>
        <v>318528387</v>
      </c>
      <c r="C187" s="50"/>
      <c r="D187" s="50"/>
      <c r="E187" s="50"/>
      <c r="F187" s="3"/>
      <c r="G187" s="2"/>
      <c r="H187" s="2"/>
      <c r="I187" s="3"/>
      <c r="J187" s="53" t="s">
        <v>60</v>
      </c>
      <c r="K187" s="62" t="s">
        <v>60</v>
      </c>
      <c r="P187" s="95"/>
      <c r="Q187" s="95"/>
      <c r="R187" s="95"/>
      <c r="S187" s="95"/>
    </row>
    <row r="188" spans="1:19" s="1" customFormat="1">
      <c r="A188" s="49" t="s">
        <v>51</v>
      </c>
      <c r="B188" s="16">
        <f>B178+B185+B186</f>
        <v>318528387</v>
      </c>
      <c r="C188" s="50"/>
      <c r="D188" s="50"/>
      <c r="E188" s="50"/>
      <c r="F188" s="3"/>
      <c r="G188" s="2"/>
      <c r="H188" s="2"/>
      <c r="I188" s="3"/>
      <c r="J188" s="55" t="s">
        <v>52</v>
      </c>
      <c r="K188" s="63">
        <f>SUM(K183:K186)</f>
        <v>4641600</v>
      </c>
      <c r="P188" s="95"/>
      <c r="Q188" s="95"/>
      <c r="R188" s="95"/>
      <c r="S188" s="95"/>
    </row>
    <row r="189" spans="1:19" s="1" customFormat="1">
      <c r="A189" s="348" t="s">
        <v>802</v>
      </c>
      <c r="B189" s="349"/>
      <c r="C189" s="349"/>
      <c r="D189" s="349"/>
      <c r="E189" s="350"/>
      <c r="F189" s="3"/>
      <c r="G189" s="2"/>
      <c r="H189" s="2"/>
      <c r="I189" s="3"/>
      <c r="J189" s="56" t="s">
        <v>63</v>
      </c>
      <c r="K189" s="64">
        <f>K188-K182</f>
        <v>1917205</v>
      </c>
      <c r="P189" s="95"/>
      <c r="Q189" s="95"/>
      <c r="R189" s="95"/>
      <c r="S189" s="95"/>
    </row>
    <row r="190" spans="1:19" s="1" customFormat="1" ht="13.5" customHeight="1">
      <c r="F190" s="3"/>
      <c r="G190" s="2"/>
      <c r="H190" s="2"/>
      <c r="I190" s="3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387" t="s">
        <v>803</v>
      </c>
      <c r="B192" s="349"/>
      <c r="C192" s="349"/>
      <c r="D192" s="349"/>
      <c r="E192" s="350"/>
      <c r="F192" s="2"/>
      <c r="G192" s="352" t="s">
        <v>3</v>
      </c>
      <c r="H192" s="350"/>
      <c r="I192" s="3"/>
      <c r="J192" s="351" t="s">
        <v>712</v>
      </c>
      <c r="K192" s="350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5</v>
      </c>
      <c r="B193" s="5" t="s">
        <v>6</v>
      </c>
      <c r="C193" s="6" t="s">
        <v>7</v>
      </c>
      <c r="D193" s="6" t="s">
        <v>8</v>
      </c>
      <c r="E193" s="6" t="s">
        <v>9</v>
      </c>
      <c r="F193" s="2"/>
      <c r="G193" s="9" t="s">
        <v>410</v>
      </c>
      <c r="H193" s="10" t="s">
        <v>6</v>
      </c>
      <c r="I193" s="3"/>
      <c r="J193" s="65" t="s">
        <v>11</v>
      </c>
      <c r="K193" s="65" t="s">
        <v>6</v>
      </c>
      <c r="P193" s="95"/>
      <c r="Q193" s="95"/>
      <c r="R193" s="95"/>
      <c r="S193" s="95"/>
    </row>
    <row r="194" spans="1:19" s="1" customFormat="1" ht="11.25" customHeight="1">
      <c r="A194" s="45" t="s">
        <v>784</v>
      </c>
      <c r="B194" s="59">
        <f>H197</f>
        <v>33288010</v>
      </c>
      <c r="C194" s="42"/>
      <c r="D194" s="42"/>
      <c r="E194" s="42"/>
      <c r="F194" s="3"/>
      <c r="G194" s="51" t="s">
        <v>767</v>
      </c>
      <c r="H194" s="83">
        <v>10172</v>
      </c>
      <c r="I194" s="3"/>
      <c r="J194" s="53" t="s">
        <v>16</v>
      </c>
      <c r="K194" s="67">
        <v>1859867</v>
      </c>
      <c r="P194" s="95"/>
      <c r="Q194" s="95"/>
      <c r="R194" s="95"/>
      <c r="S194" s="95"/>
    </row>
    <row r="195" spans="1:19" s="1" customFormat="1" ht="11.25" customHeight="1">
      <c r="A195" s="7" t="s">
        <v>761</v>
      </c>
      <c r="B195" s="98">
        <f>B259+E195</f>
        <v>6240000</v>
      </c>
      <c r="C195" s="8"/>
      <c r="D195" s="8"/>
      <c r="E195" s="19">
        <v>500000</v>
      </c>
      <c r="F195" s="3"/>
      <c r="G195" s="51" t="s">
        <v>14</v>
      </c>
      <c r="H195" s="83">
        <v>33277838</v>
      </c>
      <c r="I195" s="3"/>
      <c r="J195" s="66" t="s">
        <v>785</v>
      </c>
      <c r="K195" s="68">
        <v>864528</v>
      </c>
      <c r="P195" s="95"/>
      <c r="Q195" s="95"/>
      <c r="R195" s="95"/>
      <c r="S195" s="95"/>
    </row>
    <row r="196" spans="1:19" s="1" customFormat="1" ht="11.25" customHeight="1">
      <c r="A196" s="7" t="s">
        <v>762</v>
      </c>
      <c r="B196" s="98">
        <f>B217+E196</f>
        <v>6970000</v>
      </c>
      <c r="C196" s="8"/>
      <c r="D196" s="8"/>
      <c r="E196" s="19">
        <v>410000</v>
      </c>
      <c r="F196" s="3"/>
      <c r="G196" s="51" t="s">
        <v>60</v>
      </c>
      <c r="H196" s="74" t="s">
        <v>60</v>
      </c>
      <c r="I196" s="3"/>
      <c r="J196" s="66" t="s">
        <v>786</v>
      </c>
      <c r="K196" s="68">
        <v>141831</v>
      </c>
      <c r="P196" s="95"/>
      <c r="Q196" s="95"/>
      <c r="R196" s="95"/>
      <c r="S196" s="95"/>
    </row>
    <row r="197" spans="1:19" s="1" customFormat="1" ht="11.25" customHeight="1">
      <c r="A197" s="7" t="s">
        <v>753</v>
      </c>
      <c r="B197" s="98">
        <f>B218+E197</f>
        <v>4700000</v>
      </c>
      <c r="C197" s="8"/>
      <c r="D197" s="8"/>
      <c r="E197" s="19">
        <v>200000</v>
      </c>
      <c r="F197" s="3"/>
      <c r="G197" s="52" t="s">
        <v>35</v>
      </c>
      <c r="H197" s="12">
        <f>SUM(H194:H196)</f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754</v>
      </c>
      <c r="B198" s="98">
        <v>1900000</v>
      </c>
      <c r="C198" s="8"/>
      <c r="D198" s="8"/>
      <c r="E198" s="19" t="s">
        <v>60</v>
      </c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33</v>
      </c>
      <c r="B199" s="60">
        <f>SUM(B194:B198)</f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485</v>
      </c>
      <c r="B200" s="135">
        <v>8818177</v>
      </c>
      <c r="C200" s="137"/>
      <c r="D200" s="42" t="s">
        <v>60</v>
      </c>
      <c r="E200" s="42" t="s">
        <v>60</v>
      </c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768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 customHeight="1">
      <c r="A202" s="42" t="s">
        <v>585</v>
      </c>
      <c r="B202" s="61">
        <v>43000</v>
      </c>
      <c r="C202" s="137"/>
      <c r="D202" s="42"/>
      <c r="E202" s="46"/>
      <c r="F202" s="3"/>
      <c r="G202" s="9" t="s">
        <v>41</v>
      </c>
      <c r="H202" s="10" t="s">
        <v>6</v>
      </c>
      <c r="I202" s="3"/>
      <c r="J202" s="77"/>
      <c r="K202" s="77"/>
      <c r="P202" s="95"/>
      <c r="Q202" s="95"/>
      <c r="R202" s="95"/>
      <c r="S202" s="95"/>
    </row>
    <row r="203" spans="1:19" s="1" customFormat="1" ht="11.25" customHeight="1">
      <c r="A203" s="42" t="s">
        <v>487</v>
      </c>
      <c r="B203" s="61">
        <v>52000</v>
      </c>
      <c r="C203" s="137"/>
      <c r="D203" s="42"/>
      <c r="E203" s="42"/>
      <c r="F203" s="3"/>
      <c r="G203" s="17" t="s">
        <v>44</v>
      </c>
      <c r="H203" s="11">
        <f>B208-B294</f>
        <v>321512631</v>
      </c>
      <c r="I203" s="3"/>
      <c r="J203" s="54" t="s">
        <v>46</v>
      </c>
      <c r="K203" s="63">
        <f>K194+K195+K200</f>
        <v>2724395</v>
      </c>
      <c r="P203" s="95"/>
      <c r="Q203" s="95"/>
      <c r="R203" s="95"/>
      <c r="S203" s="95"/>
    </row>
    <row r="204" spans="1:19" s="1" customFormat="1" ht="11.25" customHeight="1">
      <c r="A204" s="42" t="s">
        <v>488</v>
      </c>
      <c r="B204" s="61">
        <v>79217</v>
      </c>
      <c r="C204" s="137"/>
      <c r="D204" s="42"/>
      <c r="E204" s="42"/>
      <c r="F204" s="3"/>
      <c r="G204" s="17" t="s">
        <v>489</v>
      </c>
      <c r="H204" s="73">
        <f>B209-B295</f>
        <v>321512631</v>
      </c>
      <c r="I204" s="3"/>
      <c r="J204" s="53" t="s">
        <v>473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490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 t="s">
        <v>60</v>
      </c>
      <c r="K205" s="62" t="s">
        <v>60</v>
      </c>
      <c r="P205" s="95"/>
      <c r="Q205" s="95"/>
      <c r="R205" s="95"/>
      <c r="S205" s="95"/>
    </row>
    <row r="206" spans="1:19" s="1" customFormat="1">
      <c r="A206" s="47" t="s">
        <v>42</v>
      </c>
      <c r="B206" s="14">
        <f>SUM(B200:B201)+B205</f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414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49</v>
      </c>
      <c r="B208" s="16">
        <f>B199+B206+B207</f>
        <v>321512631</v>
      </c>
      <c r="C208" s="50"/>
      <c r="D208" s="50"/>
      <c r="E208" s="50"/>
      <c r="F208" s="3"/>
      <c r="G208" s="2"/>
      <c r="H208" s="2"/>
      <c r="I208" s="3"/>
      <c r="J208" s="53" t="s">
        <v>60</v>
      </c>
      <c r="K208" s="62" t="s">
        <v>60</v>
      </c>
      <c r="P208" s="95"/>
      <c r="Q208" s="95"/>
      <c r="R208" s="95"/>
      <c r="S208" s="95"/>
    </row>
    <row r="209" spans="1:19" s="1" customFormat="1">
      <c r="A209" s="49" t="s">
        <v>51</v>
      </c>
      <c r="B209" s="16">
        <f>B199+B206+B207</f>
        <v>321512631</v>
      </c>
      <c r="C209" s="50"/>
      <c r="D209" s="50"/>
      <c r="E209" s="50"/>
      <c r="F209" s="3"/>
      <c r="G209" s="2"/>
      <c r="H209" s="2"/>
      <c r="I209" s="3"/>
      <c r="J209" s="55" t="s">
        <v>52</v>
      </c>
      <c r="K209" s="63">
        <f>SUM(K204:K208)</f>
        <v>4641600</v>
      </c>
      <c r="P209" s="95"/>
      <c r="Q209" s="95"/>
      <c r="R209" s="95"/>
      <c r="S209" s="95"/>
    </row>
    <row r="210" spans="1:19" s="1" customFormat="1">
      <c r="A210" s="348" t="s">
        <v>804</v>
      </c>
      <c r="B210" s="349"/>
      <c r="C210" s="349"/>
      <c r="D210" s="349"/>
      <c r="E210" s="350"/>
      <c r="F210" s="3"/>
      <c r="G210" s="2"/>
      <c r="H210" s="2"/>
      <c r="I210" s="3"/>
      <c r="J210" s="56" t="s">
        <v>63</v>
      </c>
      <c r="K210" s="64">
        <f>K209-K203</f>
        <v>1917205</v>
      </c>
      <c r="P210" s="95"/>
      <c r="Q210" s="95"/>
      <c r="R210" s="95"/>
      <c r="S210" s="95"/>
    </row>
    <row r="211" spans="1:19" s="1" customFormat="1" ht="13.5" customHeight="1">
      <c r="F211" s="3"/>
      <c r="G211" s="2"/>
      <c r="H211" s="2"/>
      <c r="I211" s="3"/>
      <c r="P211" s="95"/>
      <c r="Q211" s="95"/>
      <c r="R211" s="95"/>
      <c r="S211" s="95"/>
    </row>
    <row r="212" spans="1:19" s="1" customFormat="1" ht="13.5" customHeight="1">
      <c r="F212" s="3"/>
      <c r="G212" s="2"/>
      <c r="H212" s="2"/>
      <c r="I212" s="3"/>
      <c r="P212" s="95"/>
      <c r="Q212" s="95"/>
      <c r="R212" s="95"/>
      <c r="S212" s="95"/>
    </row>
    <row r="213" spans="1:19" s="1" customFormat="1" ht="13.5" customHeight="1">
      <c r="A213" s="387" t="s">
        <v>805</v>
      </c>
      <c r="B213" s="349"/>
      <c r="C213" s="349"/>
      <c r="D213" s="349"/>
      <c r="E213" s="350"/>
      <c r="F213" s="2"/>
      <c r="G213" s="352" t="s">
        <v>3</v>
      </c>
      <c r="H213" s="350"/>
      <c r="I213" s="3"/>
      <c r="J213" s="351" t="s">
        <v>715</v>
      </c>
      <c r="K213" s="350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5</v>
      </c>
      <c r="B214" s="5" t="s">
        <v>6</v>
      </c>
      <c r="C214" s="6" t="s">
        <v>7</v>
      </c>
      <c r="D214" s="6" t="s">
        <v>8</v>
      </c>
      <c r="E214" s="6" t="s">
        <v>9</v>
      </c>
      <c r="F214" s="2"/>
      <c r="G214" s="9" t="s">
        <v>410</v>
      </c>
      <c r="H214" s="10" t="s">
        <v>6</v>
      </c>
      <c r="I214" s="3"/>
      <c r="J214" s="65" t="s">
        <v>11</v>
      </c>
      <c r="K214" s="65" t="s">
        <v>6</v>
      </c>
      <c r="P214" s="95"/>
      <c r="Q214" s="95"/>
      <c r="R214" s="95"/>
      <c r="S214" s="95"/>
    </row>
    <row r="215" spans="1:19" s="1" customFormat="1" ht="11.25" customHeight="1">
      <c r="A215" s="45" t="s">
        <v>784</v>
      </c>
      <c r="B215" s="59">
        <f>H218</f>
        <v>29717775</v>
      </c>
      <c r="C215" s="42"/>
      <c r="D215" s="42"/>
      <c r="E215" s="42"/>
      <c r="F215" s="3"/>
      <c r="G215" s="51" t="s">
        <v>767</v>
      </c>
      <c r="H215" s="83">
        <v>10172</v>
      </c>
      <c r="I215" s="3"/>
      <c r="J215" s="53" t="s">
        <v>16</v>
      </c>
      <c r="K215" s="67">
        <v>1859867</v>
      </c>
      <c r="P215" s="95"/>
      <c r="Q215" s="95"/>
      <c r="R215" s="95"/>
      <c r="S215" s="95"/>
    </row>
    <row r="216" spans="1:19" s="1" customFormat="1" ht="11.25" customHeight="1">
      <c r="A216" s="7" t="s">
        <v>761</v>
      </c>
      <c r="B216" s="98">
        <f>B258+E216</f>
        <v>2000000</v>
      </c>
      <c r="C216" s="8"/>
      <c r="D216" s="8"/>
      <c r="E216" s="19">
        <v>500000</v>
      </c>
      <c r="F216" s="3"/>
      <c r="G216" s="51" t="s">
        <v>14</v>
      </c>
      <c r="H216" s="83">
        <v>29707603</v>
      </c>
      <c r="I216" s="3"/>
      <c r="J216" s="66" t="s">
        <v>785</v>
      </c>
      <c r="K216" s="68">
        <v>864528</v>
      </c>
      <c r="P216" s="95"/>
      <c r="Q216" s="95"/>
      <c r="R216" s="95"/>
      <c r="S216" s="95"/>
    </row>
    <row r="217" spans="1:19" s="1" customFormat="1" ht="11.25" customHeight="1">
      <c r="A217" s="7" t="s">
        <v>762</v>
      </c>
      <c r="B217" s="98">
        <f>B238+E217</f>
        <v>6560000</v>
      </c>
      <c r="C217" s="8"/>
      <c r="D217" s="8"/>
      <c r="E217" s="19">
        <v>410000</v>
      </c>
      <c r="F217" s="3"/>
      <c r="G217" s="51" t="s">
        <v>60</v>
      </c>
      <c r="H217" s="74" t="s">
        <v>60</v>
      </c>
      <c r="I217" s="3"/>
      <c r="J217" s="66" t="s">
        <v>786</v>
      </c>
      <c r="K217" s="68">
        <v>141831</v>
      </c>
      <c r="P217" s="95"/>
      <c r="Q217" s="95"/>
      <c r="R217" s="95"/>
      <c r="S217" s="95"/>
    </row>
    <row r="218" spans="1:19" s="1" customFormat="1" ht="11.25" customHeight="1">
      <c r="A218" s="7" t="s">
        <v>753</v>
      </c>
      <c r="B218" s="98">
        <f>B239+E218</f>
        <v>4500000</v>
      </c>
      <c r="C218" s="8"/>
      <c r="D218" s="8"/>
      <c r="E218" s="19">
        <v>200000</v>
      </c>
      <c r="F218" s="3"/>
      <c r="G218" s="52" t="s">
        <v>35</v>
      </c>
      <c r="H218" s="12">
        <f>SUM(H215:H217)</f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754</v>
      </c>
      <c r="B219" s="98">
        <v>1900000</v>
      </c>
      <c r="C219" s="8"/>
      <c r="D219" s="8"/>
      <c r="E219" s="19" t="s">
        <v>60</v>
      </c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33</v>
      </c>
      <c r="B220" s="60">
        <f>SUM(B215:B219)</f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485</v>
      </c>
      <c r="B221" s="135">
        <v>8818177</v>
      </c>
      <c r="C221" s="137"/>
      <c r="D221" s="42" t="s">
        <v>60</v>
      </c>
      <c r="E221" s="42" t="s">
        <v>60</v>
      </c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768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 customHeight="1">
      <c r="A223" s="42" t="s">
        <v>585</v>
      </c>
      <c r="B223" s="61">
        <v>43000</v>
      </c>
      <c r="C223" s="137"/>
      <c r="D223" s="42"/>
      <c r="E223" s="46"/>
      <c r="F223" s="3"/>
      <c r="G223" s="9" t="s">
        <v>41</v>
      </c>
      <c r="H223" s="10" t="s">
        <v>6</v>
      </c>
      <c r="I223" s="3"/>
      <c r="J223" s="77"/>
      <c r="K223" s="77"/>
      <c r="P223" s="95"/>
      <c r="Q223" s="95"/>
      <c r="R223" s="95"/>
      <c r="S223" s="95"/>
    </row>
    <row r="224" spans="1:19" s="1" customFormat="1" ht="11.25" customHeight="1">
      <c r="A224" s="42" t="s">
        <v>487</v>
      </c>
      <c r="B224" s="61">
        <v>52000</v>
      </c>
      <c r="C224" s="137"/>
      <c r="D224" s="42"/>
      <c r="E224" s="42"/>
      <c r="F224" s="3"/>
      <c r="G224" s="17" t="s">
        <v>44</v>
      </c>
      <c r="H224" s="11">
        <f>B229-B293</f>
        <v>313092396</v>
      </c>
      <c r="I224" s="3"/>
      <c r="J224" s="54" t="s">
        <v>46</v>
      </c>
      <c r="K224" s="63">
        <f>K215+K216+K221</f>
        <v>2724395</v>
      </c>
      <c r="P224" s="95"/>
      <c r="Q224" s="95"/>
      <c r="R224" s="95"/>
      <c r="S224" s="95"/>
    </row>
    <row r="225" spans="1:19" s="1" customFormat="1" ht="11.25" customHeight="1">
      <c r="A225" s="42" t="s">
        <v>488</v>
      </c>
      <c r="B225" s="61">
        <v>79217</v>
      </c>
      <c r="C225" s="137"/>
      <c r="D225" s="42"/>
      <c r="E225" s="42"/>
      <c r="F225" s="3"/>
      <c r="G225" s="17" t="s">
        <v>489</v>
      </c>
      <c r="H225" s="73">
        <f>B230-B294</f>
        <v>313092396</v>
      </c>
      <c r="I225" s="3"/>
      <c r="J225" s="53" t="s">
        <v>473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490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 t="s">
        <v>60</v>
      </c>
      <c r="K226" s="62" t="s">
        <v>60</v>
      </c>
      <c r="P226" s="95"/>
      <c r="Q226" s="95"/>
      <c r="R226" s="95"/>
      <c r="S226" s="95"/>
    </row>
    <row r="227" spans="1:19" s="1" customFormat="1">
      <c r="A227" s="47" t="s">
        <v>42</v>
      </c>
      <c r="B227" s="14">
        <f>SUM(B221:B222)+B226</f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414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49</v>
      </c>
      <c r="B229" s="16">
        <f>B220+B227+B228</f>
        <v>313092396</v>
      </c>
      <c r="C229" s="50"/>
      <c r="D229" s="50"/>
      <c r="E229" s="50"/>
      <c r="F229" s="3"/>
      <c r="G229" s="2"/>
      <c r="H229" s="2"/>
      <c r="I229" s="3"/>
      <c r="J229" s="53" t="s">
        <v>60</v>
      </c>
      <c r="K229" s="62" t="s">
        <v>60</v>
      </c>
      <c r="P229" s="95"/>
      <c r="Q229" s="95"/>
      <c r="R229" s="95"/>
      <c r="S229" s="95"/>
    </row>
    <row r="230" spans="1:19" s="1" customFormat="1">
      <c r="A230" s="49" t="s">
        <v>51</v>
      </c>
      <c r="B230" s="16">
        <f>B220+B227+B228</f>
        <v>313092396</v>
      </c>
      <c r="C230" s="50"/>
      <c r="D230" s="50"/>
      <c r="E230" s="50"/>
      <c r="F230" s="3"/>
      <c r="G230" s="2"/>
      <c r="H230" s="2"/>
      <c r="I230" s="3"/>
      <c r="J230" s="55" t="s">
        <v>52</v>
      </c>
      <c r="K230" s="63">
        <f>SUM(K225:K229)</f>
        <v>4641600</v>
      </c>
      <c r="P230" s="95"/>
      <c r="Q230" s="95"/>
      <c r="R230" s="95"/>
      <c r="S230" s="95"/>
    </row>
    <row r="231" spans="1:19" s="1" customFormat="1">
      <c r="A231" s="348" t="s">
        <v>806</v>
      </c>
      <c r="B231" s="349"/>
      <c r="C231" s="349"/>
      <c r="D231" s="349"/>
      <c r="E231" s="350"/>
      <c r="F231" s="3"/>
      <c r="G231" s="2"/>
      <c r="H231" s="2"/>
      <c r="I231" s="3"/>
      <c r="J231" s="56" t="s">
        <v>63</v>
      </c>
      <c r="K231" s="64">
        <f>K230-K224</f>
        <v>1917205</v>
      </c>
      <c r="P231" s="95"/>
      <c r="Q231" s="95"/>
      <c r="R231" s="95"/>
      <c r="S231" s="95"/>
    </row>
    <row r="232" spans="1:19" s="1" customFormat="1" ht="13.5" customHeight="1">
      <c r="F232" s="3"/>
      <c r="G232" s="2"/>
      <c r="H232" s="2"/>
      <c r="I232" s="3"/>
      <c r="P232" s="95"/>
      <c r="Q232" s="95"/>
      <c r="R232" s="95"/>
      <c r="S232" s="95"/>
    </row>
    <row r="233" spans="1:19" s="1" customFormat="1" ht="13.5" customHeight="1">
      <c r="F233" s="3"/>
      <c r="G233" s="2"/>
      <c r="H233" s="2"/>
      <c r="I233" s="3"/>
      <c r="P233" s="95"/>
      <c r="Q233" s="95"/>
      <c r="R233" s="95"/>
      <c r="S233" s="95"/>
    </row>
    <row r="234" spans="1:19" s="1" customFormat="1" ht="13.5" customHeight="1">
      <c r="A234" s="387" t="s">
        <v>807</v>
      </c>
      <c r="B234" s="349"/>
      <c r="C234" s="349"/>
      <c r="D234" s="349"/>
      <c r="E234" s="350"/>
      <c r="F234" s="2"/>
      <c r="G234" s="352" t="s">
        <v>3</v>
      </c>
      <c r="H234" s="350"/>
      <c r="I234" s="3"/>
      <c r="J234" s="351" t="s">
        <v>719</v>
      </c>
      <c r="K234" s="350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5</v>
      </c>
      <c r="B235" s="5" t="s">
        <v>6</v>
      </c>
      <c r="C235" s="6" t="s">
        <v>7</v>
      </c>
      <c r="D235" s="6" t="s">
        <v>8</v>
      </c>
      <c r="E235" s="6" t="s">
        <v>9</v>
      </c>
      <c r="F235" s="2"/>
      <c r="G235" s="9" t="s">
        <v>410</v>
      </c>
      <c r="H235" s="10" t="s">
        <v>6</v>
      </c>
      <c r="I235" s="3"/>
      <c r="J235" s="65" t="s">
        <v>11</v>
      </c>
      <c r="K235" s="65" t="s">
        <v>6</v>
      </c>
      <c r="P235" s="95"/>
      <c r="Q235" s="95"/>
      <c r="R235" s="95"/>
      <c r="S235" s="95"/>
    </row>
    <row r="236" spans="1:19" s="1" customFormat="1" ht="11.25" customHeight="1">
      <c r="A236" s="45" t="s">
        <v>784</v>
      </c>
      <c r="B236" s="59">
        <f>H239</f>
        <v>26654531</v>
      </c>
      <c r="C236" s="42"/>
      <c r="D236" s="42"/>
      <c r="E236" s="42"/>
      <c r="F236" s="3"/>
      <c r="G236" s="51" t="s">
        <v>767</v>
      </c>
      <c r="H236" s="83">
        <v>10172</v>
      </c>
      <c r="I236" s="3"/>
      <c r="J236" s="53" t="s">
        <v>16</v>
      </c>
      <c r="K236" s="67">
        <v>1859867</v>
      </c>
      <c r="P236" s="95"/>
      <c r="Q236" s="95"/>
      <c r="R236" s="95"/>
      <c r="S236" s="95"/>
    </row>
    <row r="237" spans="1:19" s="1" customFormat="1" ht="11.25" customHeight="1">
      <c r="A237" s="7" t="s">
        <v>761</v>
      </c>
      <c r="B237" s="98">
        <f>B258+E237</f>
        <v>2000000</v>
      </c>
      <c r="C237" s="8"/>
      <c r="D237" s="8"/>
      <c r="E237" s="19">
        <v>500000</v>
      </c>
      <c r="F237" s="3"/>
      <c r="G237" s="51" t="s">
        <v>14</v>
      </c>
      <c r="H237" s="83">
        <v>26644359</v>
      </c>
      <c r="I237" s="3"/>
      <c r="J237" s="66" t="s">
        <v>785</v>
      </c>
      <c r="K237" s="68">
        <v>864528</v>
      </c>
      <c r="P237" s="95"/>
      <c r="Q237" s="95"/>
      <c r="R237" s="95"/>
      <c r="S237" s="95"/>
    </row>
    <row r="238" spans="1:19" s="1" customFormat="1" ht="11.25" customHeight="1">
      <c r="A238" s="7" t="s">
        <v>762</v>
      </c>
      <c r="B238" s="98">
        <f>B259+E238</f>
        <v>6150000</v>
      </c>
      <c r="C238" s="8"/>
      <c r="D238" s="8"/>
      <c r="E238" s="19">
        <v>410000</v>
      </c>
      <c r="F238" s="3"/>
      <c r="G238" s="51" t="s">
        <v>60</v>
      </c>
      <c r="H238" s="74" t="s">
        <v>60</v>
      </c>
      <c r="I238" s="3"/>
      <c r="J238" s="66" t="s">
        <v>786</v>
      </c>
      <c r="K238" s="68">
        <v>141831</v>
      </c>
      <c r="P238" s="95"/>
      <c r="Q238" s="95"/>
      <c r="R238" s="95"/>
      <c r="S238" s="95"/>
    </row>
    <row r="239" spans="1:19" s="1" customFormat="1" ht="11.25" customHeight="1">
      <c r="A239" s="7" t="s">
        <v>753</v>
      </c>
      <c r="B239" s="98">
        <f>B260+E239</f>
        <v>4300000</v>
      </c>
      <c r="C239" s="8"/>
      <c r="D239" s="8"/>
      <c r="E239" s="19">
        <v>200000</v>
      </c>
      <c r="F239" s="3"/>
      <c r="G239" s="52" t="s">
        <v>35</v>
      </c>
      <c r="H239" s="12">
        <f>SUM(H236:H238)</f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754</v>
      </c>
      <c r="B240" s="98">
        <v>1900000</v>
      </c>
      <c r="C240" s="8"/>
      <c r="D240" s="8"/>
      <c r="E240" s="19" t="s">
        <v>60</v>
      </c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33</v>
      </c>
      <c r="B241" s="60">
        <f>SUM(B236:B240)</f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485</v>
      </c>
      <c r="B242" s="135">
        <v>8818177</v>
      </c>
      <c r="C242" s="137"/>
      <c r="D242" s="42" t="s">
        <v>60</v>
      </c>
      <c r="E242" s="42" t="s">
        <v>60</v>
      </c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768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 customHeight="1">
      <c r="A244" s="42" t="s">
        <v>585</v>
      </c>
      <c r="B244" s="61">
        <v>43000</v>
      </c>
      <c r="C244" s="137"/>
      <c r="D244" s="42"/>
      <c r="E244" s="46"/>
      <c r="F244" s="3"/>
      <c r="G244" s="9" t="s">
        <v>41</v>
      </c>
      <c r="H244" s="10" t="s">
        <v>6</v>
      </c>
      <c r="I244" s="3"/>
      <c r="J244" s="77"/>
      <c r="K244" s="77"/>
      <c r="P244" s="95"/>
      <c r="Q244" s="95"/>
      <c r="R244" s="95"/>
      <c r="S244" s="95"/>
    </row>
    <row r="245" spans="1:19" s="1" customFormat="1" ht="11.25" customHeight="1">
      <c r="A245" s="42" t="s">
        <v>487</v>
      </c>
      <c r="B245" s="61">
        <v>52000</v>
      </c>
      <c r="C245" s="137"/>
      <c r="D245" s="42"/>
      <c r="E245" s="42"/>
      <c r="F245" s="3"/>
      <c r="G245" s="17" t="s">
        <v>44</v>
      </c>
      <c r="H245" s="11">
        <f>B250-B293</f>
        <v>316685510</v>
      </c>
      <c r="I245" s="3"/>
      <c r="J245" s="54" t="s">
        <v>46</v>
      </c>
      <c r="K245" s="63">
        <f>K236+K237+K242</f>
        <v>2724395</v>
      </c>
      <c r="P245" s="95"/>
      <c r="Q245" s="95"/>
      <c r="R245" s="95"/>
      <c r="S245" s="95"/>
    </row>
    <row r="246" spans="1:19" s="1" customFormat="1" ht="11.25" customHeight="1">
      <c r="A246" s="42" t="s">
        <v>488</v>
      </c>
      <c r="B246" s="61">
        <v>79217</v>
      </c>
      <c r="C246" s="137"/>
      <c r="D246" s="42"/>
      <c r="E246" s="42"/>
      <c r="F246" s="3"/>
      <c r="G246" s="17" t="s">
        <v>489</v>
      </c>
      <c r="H246" s="73">
        <f>B251-B294</f>
        <v>316685510</v>
      </c>
      <c r="I246" s="3"/>
      <c r="J246" s="53" t="s">
        <v>473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490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 t="s">
        <v>60</v>
      </c>
      <c r="K247" s="62" t="s">
        <v>60</v>
      </c>
      <c r="P247" s="95"/>
      <c r="Q247" s="95"/>
      <c r="R247" s="95"/>
      <c r="S247" s="95"/>
    </row>
    <row r="248" spans="1:19" s="1" customFormat="1">
      <c r="A248" s="47" t="s">
        <v>42</v>
      </c>
      <c r="B248" s="14">
        <f>SUM(B242:B243)+B247</f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414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49</v>
      </c>
      <c r="B250" s="16">
        <f>B241+B248+B249</f>
        <v>316685510</v>
      </c>
      <c r="C250" s="50"/>
      <c r="D250" s="50"/>
      <c r="E250" s="50"/>
      <c r="F250" s="3"/>
      <c r="G250" s="2"/>
      <c r="H250" s="2"/>
      <c r="I250" s="3"/>
      <c r="J250" s="53" t="s">
        <v>60</v>
      </c>
      <c r="K250" s="62" t="s">
        <v>60</v>
      </c>
      <c r="P250" s="95"/>
      <c r="Q250" s="95"/>
      <c r="R250" s="95"/>
      <c r="S250" s="95"/>
    </row>
    <row r="251" spans="1:19" s="1" customFormat="1">
      <c r="A251" s="49" t="s">
        <v>51</v>
      </c>
      <c r="B251" s="16">
        <f>B241+B248+B249</f>
        <v>316685510</v>
      </c>
      <c r="C251" s="50"/>
      <c r="D251" s="50"/>
      <c r="E251" s="50"/>
      <c r="F251" s="3"/>
      <c r="G251" s="2"/>
      <c r="H251" s="2"/>
      <c r="I251" s="3"/>
      <c r="J251" s="55" t="s">
        <v>52</v>
      </c>
      <c r="K251" s="63">
        <f>SUM(K246:K250)</f>
        <v>3890850</v>
      </c>
      <c r="P251" s="95"/>
      <c r="Q251" s="95"/>
      <c r="R251" s="95"/>
      <c r="S251" s="95"/>
    </row>
    <row r="252" spans="1:19" s="1" customFormat="1">
      <c r="A252" s="348" t="s">
        <v>781</v>
      </c>
      <c r="B252" s="349"/>
      <c r="C252" s="349"/>
      <c r="D252" s="349"/>
      <c r="E252" s="350"/>
      <c r="F252" s="3"/>
      <c r="G252" s="2"/>
      <c r="H252" s="2"/>
      <c r="I252" s="3"/>
      <c r="J252" s="56" t="s">
        <v>63</v>
      </c>
      <c r="K252" s="64">
        <f>K251-K245</f>
        <v>1166455</v>
      </c>
      <c r="P252" s="95"/>
      <c r="Q252" s="95"/>
      <c r="R252" s="95"/>
      <c r="S252" s="95"/>
    </row>
    <row r="253" spans="1:19" s="1" customFormat="1" ht="13.5" customHeight="1">
      <c r="F253" s="3"/>
      <c r="G253" s="2"/>
      <c r="H253" s="2"/>
      <c r="I253" s="3"/>
      <c r="P253" s="95"/>
      <c r="Q253" s="95"/>
      <c r="R253" s="95"/>
      <c r="S253" s="95"/>
    </row>
    <row r="254" spans="1:19" s="1" customFormat="1" ht="13.5" customHeight="1">
      <c r="F254" s="3"/>
      <c r="G254" s="2"/>
      <c r="H254" s="2"/>
      <c r="I254" s="3"/>
      <c r="P254" s="95"/>
      <c r="Q254" s="95"/>
      <c r="R254" s="95"/>
      <c r="S254" s="95"/>
    </row>
    <row r="255" spans="1:19" s="1" customFormat="1" ht="13.5" customHeight="1">
      <c r="A255" s="387" t="s">
        <v>655</v>
      </c>
      <c r="B255" s="349"/>
      <c r="C255" s="349"/>
      <c r="D255" s="349"/>
      <c r="E255" s="350"/>
      <c r="F255" s="3"/>
      <c r="G255" s="352" t="s">
        <v>808</v>
      </c>
      <c r="H255" s="350"/>
      <c r="I255" s="3"/>
      <c r="J255" s="351" t="s">
        <v>722</v>
      </c>
      <c r="K255" s="350"/>
      <c r="P255" s="95"/>
      <c r="Q255" s="95"/>
      <c r="R255" s="95"/>
      <c r="S255" s="95"/>
    </row>
    <row r="256" spans="1:19" s="1" customFormat="1" ht="11.25" customHeigh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3"/>
      <c r="G256" s="9" t="s">
        <v>410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>
      <c r="A257" s="45" t="s">
        <v>784</v>
      </c>
      <c r="B257" s="59">
        <f>H260</f>
        <v>19759278</v>
      </c>
      <c r="C257" s="42"/>
      <c r="D257" s="42"/>
      <c r="E257" s="42"/>
      <c r="F257" s="1"/>
      <c r="G257" s="51" t="s">
        <v>767</v>
      </c>
      <c r="H257" s="83">
        <v>10172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>
      <c r="A258" s="7" t="s">
        <v>761</v>
      </c>
      <c r="B258" s="98">
        <v>1500000</v>
      </c>
      <c r="C258" s="8"/>
      <c r="D258" s="8"/>
      <c r="E258" s="19">
        <v>500000</v>
      </c>
      <c r="F258" s="1"/>
      <c r="G258" s="51" t="s">
        <v>14</v>
      </c>
      <c r="H258" s="83">
        <v>19749106</v>
      </c>
      <c r="I258" s="3"/>
      <c r="J258" s="66" t="s">
        <v>785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762</v>
      </c>
      <c r="B259" s="98">
        <v>5740000</v>
      </c>
      <c r="C259" s="8"/>
      <c r="D259" s="8"/>
      <c r="E259" s="19">
        <v>410000</v>
      </c>
      <c r="F259" s="2"/>
      <c r="G259" s="51" t="s">
        <v>60</v>
      </c>
      <c r="H259" s="74" t="s">
        <v>60</v>
      </c>
      <c r="I259" s="3"/>
      <c r="J259" s="66" t="s">
        <v>786</v>
      </c>
      <c r="K259" s="68" t="s">
        <v>60</v>
      </c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753</v>
      </c>
      <c r="B260" s="98">
        <v>4100000</v>
      </c>
      <c r="C260" s="8"/>
      <c r="D260" s="8"/>
      <c r="E260" s="19">
        <v>200000</v>
      </c>
      <c r="F260" s="2"/>
      <c r="G260" s="52" t="s">
        <v>35</v>
      </c>
      <c r="H260" s="12">
        <f>SUM(H257:H259)</f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754</v>
      </c>
      <c r="B261" s="98">
        <v>1900000</v>
      </c>
      <c r="C261" s="8"/>
      <c r="D261" s="8"/>
      <c r="E261" s="19" t="s">
        <v>60</v>
      </c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33</v>
      </c>
      <c r="B262" s="60">
        <f>SUM(B257:B261)</f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809</v>
      </c>
      <c r="O262" s="139" t="s">
        <v>6</v>
      </c>
      <c r="P262" s="95"/>
      <c r="Q262" s="95"/>
      <c r="R262" s="95"/>
      <c r="S262" s="95"/>
    </row>
    <row r="263" spans="1:19" s="1" customFormat="1">
      <c r="A263" s="42" t="s">
        <v>485</v>
      </c>
      <c r="B263" s="135">
        <v>8818177</v>
      </c>
      <c r="C263" s="137"/>
      <c r="D263" s="42" t="s">
        <v>60</v>
      </c>
      <c r="E263" s="42" t="s">
        <v>60</v>
      </c>
      <c r="F263" s="3"/>
      <c r="G263" s="2"/>
      <c r="H263" s="3"/>
      <c r="I263" s="3"/>
      <c r="J263" s="77"/>
      <c r="K263" s="77"/>
      <c r="N263" s="53" t="s">
        <v>485</v>
      </c>
      <c r="O263" s="135">
        <v>8818177</v>
      </c>
      <c r="P263" s="3"/>
      <c r="R263" s="95"/>
      <c r="S263" s="95"/>
    </row>
    <row r="264" spans="1:19" s="1" customFormat="1">
      <c r="A264" s="42" t="s">
        <v>768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768</v>
      </c>
      <c r="O264" s="135">
        <v>7266358</v>
      </c>
      <c r="R264" s="95"/>
      <c r="S264" s="95"/>
    </row>
    <row r="265" spans="1:19" s="1" customFormat="1">
      <c r="A265" s="42" t="s">
        <v>810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811</v>
      </c>
      <c r="O265" s="135">
        <v>7319107</v>
      </c>
      <c r="S265" s="95"/>
    </row>
    <row r="266" spans="1:19" s="1" customFormat="1" ht="11.25" customHeight="1">
      <c r="A266" s="42" t="s">
        <v>549</v>
      </c>
      <c r="B266" s="61">
        <v>43000</v>
      </c>
      <c r="C266" s="137"/>
      <c r="D266" s="42"/>
      <c r="E266" s="42"/>
      <c r="F266" s="3"/>
      <c r="G266" s="9" t="s">
        <v>41</v>
      </c>
      <c r="H266" s="10" t="s">
        <v>6</v>
      </c>
      <c r="I266" s="3"/>
      <c r="J266" s="77"/>
      <c r="K266" s="77"/>
      <c r="N266" s="77"/>
      <c r="O266" s="135" t="s">
        <v>60</v>
      </c>
      <c r="P266" s="3"/>
      <c r="R266" s="3"/>
      <c r="S266" s="95"/>
    </row>
    <row r="267" spans="1:19" s="1" customFormat="1" ht="11.25" customHeight="1">
      <c r="A267" s="42" t="s">
        <v>487</v>
      </c>
      <c r="B267" s="61">
        <v>52000</v>
      </c>
      <c r="C267" s="137"/>
      <c r="D267" s="42"/>
      <c r="E267" s="42"/>
      <c r="F267" s="3"/>
      <c r="G267" s="17" t="s">
        <v>44</v>
      </c>
      <c r="H267" s="11">
        <f>B272-B468</f>
        <v>315999364</v>
      </c>
      <c r="I267" s="3"/>
      <c r="J267" s="54" t="s">
        <v>46</v>
      </c>
      <c r="K267" s="63">
        <f>K257+K258+K263</f>
        <v>2863715</v>
      </c>
      <c r="N267" s="77"/>
      <c r="O267" s="77"/>
      <c r="R267" s="3"/>
      <c r="S267" s="95"/>
    </row>
    <row r="268" spans="1:19" s="1" customFormat="1" ht="11.25" customHeight="1">
      <c r="A268" s="42" t="s">
        <v>488</v>
      </c>
      <c r="B268" s="61">
        <v>79217</v>
      </c>
      <c r="C268" s="137"/>
      <c r="D268" s="42"/>
      <c r="E268" s="42"/>
      <c r="F268" s="3"/>
      <c r="G268" s="17" t="s">
        <v>489</v>
      </c>
      <c r="H268" s="73">
        <f>B273-B301</f>
        <v>315999364</v>
      </c>
      <c r="I268" s="3"/>
      <c r="J268" s="53" t="s">
        <v>473</v>
      </c>
      <c r="K268" s="67">
        <v>3890850</v>
      </c>
      <c r="N268" s="77"/>
      <c r="O268" s="77"/>
      <c r="S268" s="95"/>
    </row>
    <row r="269" spans="1:19" s="1" customFormat="1">
      <c r="A269" s="42" t="s">
        <v>812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 t="s">
        <v>60</v>
      </c>
      <c r="K269" s="62" t="s">
        <v>60</v>
      </c>
      <c r="N269" s="53" t="s">
        <v>812</v>
      </c>
      <c r="O269" s="135">
        <v>9596444</v>
      </c>
      <c r="P269" s="95"/>
      <c r="S269" s="95"/>
    </row>
    <row r="270" spans="1:19" s="1" customFormat="1">
      <c r="A270" s="47" t="s">
        <v>42</v>
      </c>
      <c r="B270" s="14">
        <f>SUM(B263:B265)+B269</f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117</v>
      </c>
      <c r="O270" s="141">
        <f>SUM(O261:O269)</f>
        <v>33000086</v>
      </c>
      <c r="P270" s="141">
        <f>O270-O269</f>
        <v>23403642</v>
      </c>
      <c r="Q270" s="95"/>
      <c r="R270" s="95"/>
      <c r="S270" s="95"/>
    </row>
    <row r="271" spans="1:19" s="1" customFormat="1">
      <c r="A271" s="47" t="s">
        <v>414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49</v>
      </c>
      <c r="B272" s="16">
        <f>B262+B270+B271</f>
        <v>315999364</v>
      </c>
      <c r="C272" s="50"/>
      <c r="D272" s="50"/>
      <c r="E272" s="50"/>
      <c r="F272" s="3"/>
      <c r="G272" s="2"/>
      <c r="H272" s="2"/>
      <c r="I272" s="3"/>
      <c r="J272" s="55" t="s">
        <v>52</v>
      </c>
      <c r="K272" s="63">
        <f>SUM(K268:K271)</f>
        <v>3890850</v>
      </c>
      <c r="P272" s="95"/>
      <c r="Q272" s="95"/>
      <c r="R272" s="95"/>
      <c r="S272" s="95"/>
    </row>
    <row r="273" spans="1:19" s="1" customFormat="1">
      <c r="A273" s="49" t="s">
        <v>51</v>
      </c>
      <c r="B273" s="16">
        <f>B262+B270+B271</f>
        <v>315999364</v>
      </c>
      <c r="C273" s="50"/>
      <c r="D273" s="50"/>
      <c r="E273" s="50"/>
      <c r="F273" s="3"/>
      <c r="G273" s="2"/>
      <c r="H273" s="2"/>
      <c r="I273" s="3"/>
      <c r="J273" s="56" t="s">
        <v>63</v>
      </c>
      <c r="K273" s="64">
        <f>K272-K267</f>
        <v>1027135</v>
      </c>
      <c r="P273" s="95"/>
      <c r="Q273" s="95"/>
      <c r="R273" s="95"/>
      <c r="S273" s="95"/>
    </row>
    <row r="274" spans="1:19" s="1" customFormat="1">
      <c r="A274" s="348" t="s">
        <v>813</v>
      </c>
      <c r="B274" s="349"/>
      <c r="C274" s="349"/>
      <c r="D274" s="349"/>
      <c r="E274" s="350"/>
      <c r="F274" s="3"/>
      <c r="G274" s="2"/>
      <c r="H274" s="2"/>
      <c r="I274" s="3"/>
      <c r="P274" s="95"/>
      <c r="Q274" s="95"/>
      <c r="R274" s="95"/>
      <c r="S274" s="95"/>
    </row>
    <row r="275" spans="1:19" s="1" customFormat="1">
      <c r="F275" s="3"/>
      <c r="G275" s="2"/>
      <c r="H275" s="2"/>
      <c r="I275" s="3"/>
      <c r="P275" s="95"/>
      <c r="Q275" s="95"/>
      <c r="R275" s="95"/>
      <c r="S275" s="95"/>
    </row>
    <row r="276" spans="1:19" s="1" customFormat="1" ht="14.25" customHeight="1"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F279" s="3"/>
      <c r="P279" s="3"/>
      <c r="Q279" s="95"/>
      <c r="R279" s="95"/>
      <c r="S279" s="95"/>
    </row>
    <row r="280" spans="1:19" s="1" customFormat="1" ht="11.25">
      <c r="Q280" s="95"/>
      <c r="R280" s="95"/>
      <c r="S280" s="95"/>
    </row>
    <row r="281" spans="1:19" s="1" customFormat="1" ht="13.5" customHeight="1">
      <c r="F281" s="3"/>
      <c r="J281" s="2"/>
      <c r="K281" s="2"/>
      <c r="Q281" s="95"/>
      <c r="R281" s="95"/>
      <c r="S281" s="95"/>
    </row>
    <row r="282" spans="1:19" s="1" customFormat="1" ht="30.75" customHeight="1">
      <c r="F282" s="3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/>
    <row r="288" spans="1:19" s="1" customFormat="1" ht="11.25"/>
  </sheetData>
  <mergeCells count="53">
    <mergeCell ref="A274:E274"/>
    <mergeCell ref="J213:K213"/>
    <mergeCell ref="A63:E63"/>
    <mergeCell ref="G150:H150"/>
    <mergeCell ref="J129:K129"/>
    <mergeCell ref="G255:H255"/>
    <mergeCell ref="J150:K150"/>
    <mergeCell ref="G234:H234"/>
    <mergeCell ref="G192:H192"/>
    <mergeCell ref="J255:K255"/>
    <mergeCell ref="A234:E234"/>
    <mergeCell ref="J66:K66"/>
    <mergeCell ref="A150:E150"/>
    <mergeCell ref="A126:E126"/>
    <mergeCell ref="A231:E231"/>
    <mergeCell ref="J192:K192"/>
    <mergeCell ref="G129:H129"/>
    <mergeCell ref="A171:E171"/>
    <mergeCell ref="G213:H213"/>
    <mergeCell ref="A147:E147"/>
    <mergeCell ref="A210:E210"/>
    <mergeCell ref="A213:E213"/>
    <mergeCell ref="G108:H108"/>
    <mergeCell ref="A42:E42"/>
    <mergeCell ref="A129:E129"/>
    <mergeCell ref="G45:H45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G87:H87"/>
    <mergeCell ref="A105:E105"/>
    <mergeCell ref="J108:K108"/>
    <mergeCell ref="A192:E192"/>
    <mergeCell ref="J234:K234"/>
    <mergeCell ref="G24:H24"/>
    <mergeCell ref="A24:E24"/>
    <mergeCell ref="J171:K171"/>
    <mergeCell ref="A45:E45"/>
    <mergeCell ref="A1:E1"/>
    <mergeCell ref="A168:E168"/>
    <mergeCell ref="J87:K87"/>
    <mergeCell ref="A87:E87"/>
    <mergeCell ref="G3:H3"/>
    <mergeCell ref="A3:E3"/>
    <mergeCell ref="A21:E21"/>
    <mergeCell ref="J3:K3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7.6640625" style="1" bestFit="1" customWidth="1"/>
    <col min="14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4" t="s">
        <v>814</v>
      </c>
      <c r="B1" s="349"/>
      <c r="C1" s="349"/>
      <c r="D1" s="349"/>
      <c r="E1" s="350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387" t="s">
        <v>655</v>
      </c>
      <c r="B3" s="349"/>
      <c r="C3" s="349"/>
      <c r="D3" s="349"/>
      <c r="E3" s="350"/>
      <c r="F3" s="2"/>
      <c r="G3" s="352" t="s">
        <v>808</v>
      </c>
      <c r="H3" s="350"/>
      <c r="I3" s="3"/>
      <c r="J3" s="351" t="s">
        <v>722</v>
      </c>
      <c r="K3" s="350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410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2" t="s">
        <v>815</v>
      </c>
      <c r="B5" s="57">
        <v>0</v>
      </c>
      <c r="C5" s="42"/>
      <c r="D5" s="42"/>
      <c r="E5" s="42"/>
      <c r="F5" s="3"/>
      <c r="G5" s="51" t="s">
        <v>767</v>
      </c>
      <c r="H5" s="83">
        <v>10172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42" t="s">
        <v>816</v>
      </c>
      <c r="B6" s="57">
        <v>0</v>
      </c>
      <c r="C6" s="42"/>
      <c r="D6" s="42"/>
      <c r="E6" s="42"/>
      <c r="F6" s="3"/>
      <c r="G6" s="51" t="s">
        <v>14</v>
      </c>
      <c r="H6" s="83">
        <v>19749106</v>
      </c>
      <c r="I6" s="3"/>
      <c r="J6" s="66" t="s">
        <v>785</v>
      </c>
      <c r="K6" s="68">
        <v>1003848</v>
      </c>
      <c r="P6" s="95"/>
      <c r="Q6" s="95"/>
      <c r="R6" s="95"/>
      <c r="S6" s="95"/>
    </row>
    <row r="7" spans="1:19" s="1" customFormat="1" ht="11.25" customHeight="1">
      <c r="A7" s="42" t="s">
        <v>99</v>
      </c>
      <c r="B7" s="57">
        <v>0</v>
      </c>
      <c r="C7" s="42"/>
      <c r="D7" s="42"/>
      <c r="E7" s="42"/>
      <c r="F7" s="3"/>
      <c r="G7" s="51" t="s">
        <v>60</v>
      </c>
      <c r="H7" s="74" t="s">
        <v>60</v>
      </c>
      <c r="I7" s="3"/>
      <c r="J7" s="66" t="s">
        <v>786</v>
      </c>
      <c r="K7" s="68" t="s">
        <v>60</v>
      </c>
      <c r="P7" s="95"/>
      <c r="Q7" s="95"/>
      <c r="R7" s="95"/>
      <c r="S7" s="95"/>
    </row>
    <row r="8" spans="1:19" s="1" customFormat="1" ht="11.25" customHeight="1">
      <c r="A8" s="43" t="s">
        <v>817</v>
      </c>
      <c r="B8" s="58">
        <f>SUM(B5:B7)</f>
        <v>0</v>
      </c>
      <c r="C8" s="44"/>
      <c r="D8" s="44"/>
      <c r="E8" s="44"/>
      <c r="F8" s="3"/>
      <c r="G8" s="52" t="s">
        <v>35</v>
      </c>
      <c r="H8" s="12">
        <f>SUM(H5:H7)</f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784</v>
      </c>
      <c r="B9" s="59">
        <f>H8</f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761</v>
      </c>
      <c r="B10" s="98">
        <f>B38+E10</f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762</v>
      </c>
      <c r="B11" s="98">
        <f>B39+E11</f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753</v>
      </c>
      <c r="B12" s="98">
        <f>B40+E12</f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754</v>
      </c>
      <c r="B13" s="98">
        <v>1900000</v>
      </c>
      <c r="C13" s="8"/>
      <c r="D13" s="8"/>
      <c r="E13" s="19" t="s">
        <v>60</v>
      </c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 customHeight="1">
      <c r="A14" s="43" t="s">
        <v>33</v>
      </c>
      <c r="B14" s="60">
        <f>SUM(B9:B13)</f>
        <v>32999278</v>
      </c>
      <c r="C14" s="44"/>
      <c r="D14" s="44"/>
      <c r="E14" s="44"/>
      <c r="F14" s="3"/>
      <c r="G14" s="9" t="s">
        <v>41</v>
      </c>
      <c r="H14" s="10" t="s">
        <v>6</v>
      </c>
      <c r="I14" s="3"/>
      <c r="J14" s="77"/>
      <c r="K14" s="77"/>
      <c r="P14" s="95"/>
      <c r="Q14" s="95"/>
      <c r="R14" s="95"/>
      <c r="S14" s="95"/>
    </row>
    <row r="15" spans="1:19" s="1" customFormat="1" ht="11.25" customHeight="1">
      <c r="A15" s="42" t="s">
        <v>818</v>
      </c>
      <c r="B15" s="133">
        <f>B43+E15</f>
        <v>23753960</v>
      </c>
      <c r="C15" s="134"/>
      <c r="D15" s="42" t="s">
        <v>60</v>
      </c>
      <c r="E15" s="19">
        <v>300000</v>
      </c>
      <c r="F15" s="3"/>
      <c r="G15" s="17" t="s">
        <v>44</v>
      </c>
      <c r="H15" s="11">
        <f>B26-B222</f>
        <v>-1332537</v>
      </c>
      <c r="I15" s="3"/>
      <c r="J15" s="54" t="s">
        <v>46</v>
      </c>
      <c r="K15" s="63">
        <f>K5+K6+K11</f>
        <v>2863715</v>
      </c>
      <c r="O15" s="135">
        <v>8818177</v>
      </c>
      <c r="P15" s="95"/>
      <c r="Q15" s="95"/>
      <c r="R15" s="95"/>
      <c r="S15" s="95"/>
    </row>
    <row r="16" spans="1:19" s="1" customFormat="1" ht="11.25" customHeight="1">
      <c r="A16" s="42" t="s">
        <v>819</v>
      </c>
      <c r="B16" s="61">
        <v>340440</v>
      </c>
      <c r="C16" s="42"/>
      <c r="D16" s="42"/>
      <c r="E16" s="19">
        <v>340440</v>
      </c>
      <c r="F16" s="3"/>
      <c r="G16" s="17" t="s">
        <v>489</v>
      </c>
      <c r="H16" s="73">
        <f>B27-B55</f>
        <v>1508329</v>
      </c>
      <c r="I16" s="3"/>
      <c r="J16" s="53" t="s">
        <v>473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820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549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 t="s">
        <v>60</v>
      </c>
      <c r="P18" s="95"/>
      <c r="Q18" s="95"/>
      <c r="R18" s="95"/>
      <c r="S18" s="95"/>
    </row>
    <row r="19" spans="1:19" s="1" customFormat="1">
      <c r="A19" s="42" t="s">
        <v>487</v>
      </c>
      <c r="B19" s="61">
        <v>52000</v>
      </c>
      <c r="C19" s="42"/>
      <c r="D19" s="42"/>
      <c r="E19" s="42"/>
      <c r="F19" s="3"/>
      <c r="G19" s="2"/>
      <c r="H19" s="2"/>
      <c r="I19" s="3"/>
      <c r="J19" s="53" t="s">
        <v>60</v>
      </c>
      <c r="K19" s="62" t="s">
        <v>60</v>
      </c>
      <c r="O19" s="77"/>
      <c r="P19" s="95"/>
      <c r="Q19" s="95"/>
      <c r="R19" s="95"/>
      <c r="S19" s="95"/>
    </row>
    <row r="20" spans="1:19" s="1" customFormat="1">
      <c r="A20" s="42" t="s">
        <v>488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821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822</v>
      </c>
      <c r="B22" s="61">
        <v>89100</v>
      </c>
      <c r="C22" s="42"/>
      <c r="D22" s="42"/>
      <c r="E22" s="42"/>
      <c r="F22" s="3"/>
      <c r="G22" s="2"/>
      <c r="H22" s="2"/>
      <c r="I22" s="3"/>
      <c r="J22" s="53" t="s">
        <v>60</v>
      </c>
      <c r="K22" s="62" t="s">
        <v>60</v>
      </c>
      <c r="O22" s="77"/>
      <c r="P22" s="95"/>
      <c r="Q22" s="95"/>
      <c r="R22" s="95"/>
      <c r="S22" s="95"/>
    </row>
    <row r="23" spans="1:19" s="1" customFormat="1">
      <c r="A23" s="42" t="s">
        <v>812</v>
      </c>
      <c r="B23" s="80">
        <v>8457693</v>
      </c>
      <c r="C23" s="134"/>
      <c r="D23" s="42"/>
      <c r="E23" s="42"/>
      <c r="F23" s="3"/>
      <c r="G23" s="2"/>
      <c r="H23" s="2"/>
      <c r="I23" s="3"/>
      <c r="J23" s="53" t="s">
        <v>60</v>
      </c>
      <c r="K23" s="62" t="s">
        <v>60</v>
      </c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42</v>
      </c>
      <c r="B24" s="14">
        <f>SUM(B15:B17)+B23</f>
        <v>39953349</v>
      </c>
      <c r="C24" s="48"/>
      <c r="D24" s="48"/>
      <c r="E24" s="48"/>
      <c r="F24" s="3"/>
      <c r="G24" s="2"/>
      <c r="H24" s="2"/>
      <c r="I24" s="3"/>
      <c r="J24" s="55" t="s">
        <v>52</v>
      </c>
      <c r="K24" s="63">
        <f>SUM(K16:K22)</f>
        <v>3890850</v>
      </c>
      <c r="N24" s="3"/>
      <c r="O24" s="136">
        <f>SUM(O15:O23)</f>
        <v>33082235</v>
      </c>
      <c r="P24" s="95"/>
      <c r="Q24" s="95"/>
      <c r="R24" s="95"/>
      <c r="S24" s="95"/>
    </row>
    <row r="25" spans="1:19" s="1" customFormat="1" ht="13.5" customHeight="1">
      <c r="A25" s="47" t="s">
        <v>414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63</v>
      </c>
      <c r="K25" s="64">
        <f>K24-K15</f>
        <v>1027135</v>
      </c>
      <c r="P25" s="95"/>
      <c r="Q25" s="95"/>
      <c r="R25" s="95"/>
      <c r="S25" s="95"/>
    </row>
    <row r="26" spans="1:19" s="1" customFormat="1">
      <c r="A26" s="49" t="s">
        <v>49</v>
      </c>
      <c r="B26" s="16">
        <f>B14+B24+B25</f>
        <v>322952627</v>
      </c>
      <c r="C26" s="50"/>
      <c r="D26" s="50"/>
      <c r="E26" s="50"/>
      <c r="G26" s="2"/>
      <c r="H26" s="2"/>
      <c r="I26" s="3"/>
      <c r="O26" s="3"/>
      <c r="P26" s="95"/>
      <c r="Q26" s="95"/>
      <c r="R26" s="95"/>
      <c r="S26" s="95"/>
    </row>
    <row r="27" spans="1:19" s="1" customFormat="1" ht="13.5" customHeight="1">
      <c r="A27" s="49" t="s">
        <v>51</v>
      </c>
      <c r="B27" s="16">
        <f>B14+B23+B25</f>
        <v>291456971</v>
      </c>
      <c r="C27" s="50"/>
      <c r="D27" s="50"/>
      <c r="E27" s="50"/>
      <c r="F27" s="3"/>
      <c r="G27" s="2"/>
      <c r="H27" s="2"/>
      <c r="I27" s="3"/>
      <c r="P27" s="95"/>
      <c r="Q27" s="95"/>
      <c r="R27" s="95"/>
      <c r="S27" s="95"/>
    </row>
    <row r="28" spans="1:19" s="1" customFormat="1" ht="30.75" customHeight="1">
      <c r="A28" s="348" t="s">
        <v>813</v>
      </c>
      <c r="B28" s="349"/>
      <c r="C28" s="349"/>
      <c r="D28" s="349"/>
      <c r="E28" s="350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387" t="s">
        <v>823</v>
      </c>
      <c r="B31" s="349"/>
      <c r="C31" s="349"/>
      <c r="D31" s="349"/>
      <c r="E31" s="350"/>
      <c r="F31" s="2"/>
      <c r="G31" s="352" t="s">
        <v>808</v>
      </c>
      <c r="H31" s="350"/>
      <c r="I31" s="3"/>
      <c r="J31" s="351" t="s">
        <v>726</v>
      </c>
      <c r="K31" s="350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5</v>
      </c>
      <c r="B32" s="5" t="s">
        <v>6</v>
      </c>
      <c r="C32" s="6" t="s">
        <v>7</v>
      </c>
      <c r="D32" s="6" t="s">
        <v>8</v>
      </c>
      <c r="E32" s="6" t="s">
        <v>9</v>
      </c>
      <c r="F32" s="2"/>
      <c r="G32" s="9" t="s">
        <v>410</v>
      </c>
      <c r="H32" s="10" t="s">
        <v>6</v>
      </c>
      <c r="I32" s="3"/>
      <c r="J32" s="65" t="s">
        <v>11</v>
      </c>
      <c r="K32" s="65" t="s">
        <v>6</v>
      </c>
      <c r="P32" s="95"/>
      <c r="Q32" s="95"/>
      <c r="R32" s="95"/>
      <c r="S32" s="95"/>
    </row>
    <row r="33" spans="1:19" s="1" customFormat="1" ht="11.25" customHeight="1">
      <c r="A33" s="42" t="s">
        <v>815</v>
      </c>
      <c r="B33" s="57">
        <v>0</v>
      </c>
      <c r="C33" s="42"/>
      <c r="D33" s="42"/>
      <c r="E33" s="42"/>
      <c r="F33" s="3"/>
      <c r="G33" s="51" t="s">
        <v>767</v>
      </c>
      <c r="H33" s="83">
        <v>10172</v>
      </c>
      <c r="I33" s="3"/>
      <c r="J33" s="53" t="s">
        <v>16</v>
      </c>
      <c r="K33" s="67">
        <v>1859867</v>
      </c>
      <c r="O33" s="3"/>
      <c r="P33" s="95"/>
      <c r="Q33" s="95"/>
      <c r="R33" s="95"/>
      <c r="S33" s="95"/>
    </row>
    <row r="34" spans="1:19" s="1" customFormat="1" ht="11.25" customHeight="1">
      <c r="A34" s="42" t="s">
        <v>816</v>
      </c>
      <c r="B34" s="57">
        <v>0</v>
      </c>
      <c r="C34" s="42"/>
      <c r="D34" s="42"/>
      <c r="E34" s="42"/>
      <c r="F34" s="3"/>
      <c r="G34" s="51" t="s">
        <v>14</v>
      </c>
      <c r="H34" s="83">
        <v>19350777</v>
      </c>
      <c r="I34" s="3"/>
      <c r="J34" s="66" t="s">
        <v>785</v>
      </c>
      <c r="K34" s="68">
        <v>1003848</v>
      </c>
      <c r="P34" s="95"/>
      <c r="Q34" s="95"/>
      <c r="R34" s="95"/>
      <c r="S34" s="95"/>
    </row>
    <row r="35" spans="1:19" s="1" customFormat="1" ht="11.25" customHeight="1">
      <c r="A35" s="42" t="s">
        <v>99</v>
      </c>
      <c r="B35" s="57">
        <v>0</v>
      </c>
      <c r="C35" s="42"/>
      <c r="D35" s="42"/>
      <c r="E35" s="42"/>
      <c r="F35" s="3"/>
      <c r="G35" s="51" t="s">
        <v>60</v>
      </c>
      <c r="H35" s="74" t="s">
        <v>60</v>
      </c>
      <c r="I35" s="3"/>
      <c r="J35" s="66" t="s">
        <v>786</v>
      </c>
      <c r="K35" s="68" t="s">
        <v>60</v>
      </c>
      <c r="P35" s="95"/>
      <c r="Q35" s="95"/>
      <c r="R35" s="95"/>
      <c r="S35" s="95"/>
    </row>
    <row r="36" spans="1:19" s="1" customFormat="1" ht="11.25" customHeight="1">
      <c r="A36" s="43" t="s">
        <v>817</v>
      </c>
      <c r="B36" s="58">
        <f>SUM(B33:B35)</f>
        <v>0</v>
      </c>
      <c r="C36" s="44"/>
      <c r="D36" s="44"/>
      <c r="E36" s="44"/>
      <c r="F36" s="3"/>
      <c r="G36" s="52" t="s">
        <v>35</v>
      </c>
      <c r="H36" s="12">
        <f>SUM(H33:H35)</f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784</v>
      </c>
      <c r="B37" s="59">
        <f>H36</f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761</v>
      </c>
      <c r="B38" s="98">
        <f>B66+E38</f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762</v>
      </c>
      <c r="B39" s="98">
        <f>B67+E39</f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753</v>
      </c>
      <c r="B40" s="98">
        <f>B68+E40</f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754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 customHeight="1">
      <c r="A42" s="43" t="s">
        <v>33</v>
      </c>
      <c r="B42" s="60">
        <f>SUM(B37:B41)</f>
        <v>31490949</v>
      </c>
      <c r="C42" s="44"/>
      <c r="D42" s="44"/>
      <c r="E42" s="44"/>
      <c r="F42" s="3"/>
      <c r="G42" s="9" t="s">
        <v>41</v>
      </c>
      <c r="H42" s="10" t="s">
        <v>6</v>
      </c>
      <c r="I42" s="3"/>
      <c r="J42" s="77"/>
      <c r="K42" s="77"/>
      <c r="P42" s="95"/>
      <c r="Q42" s="95"/>
      <c r="R42" s="95"/>
      <c r="S42" s="95"/>
    </row>
    <row r="43" spans="1:19" s="1" customFormat="1" ht="11.25" customHeight="1">
      <c r="A43" s="42" t="s">
        <v>562</v>
      </c>
      <c r="B43" s="133">
        <f>B71+E43</f>
        <v>23453960</v>
      </c>
      <c r="C43" s="134"/>
      <c r="D43" s="42" t="s">
        <v>60</v>
      </c>
      <c r="E43" s="19">
        <v>300000</v>
      </c>
      <c r="F43" s="3"/>
      <c r="G43" s="17" t="s">
        <v>44</v>
      </c>
      <c r="H43" s="11">
        <f>B54-B82</f>
        <v>2310085</v>
      </c>
      <c r="I43" s="3"/>
      <c r="J43" s="54" t="s">
        <v>46</v>
      </c>
      <c r="K43" s="63">
        <f>K33+K34+K39</f>
        <v>2863715</v>
      </c>
      <c r="P43" s="95"/>
      <c r="Q43" s="95"/>
      <c r="R43" s="95"/>
      <c r="S43" s="95"/>
    </row>
    <row r="44" spans="1:19" s="1" customFormat="1" ht="11.25" customHeight="1">
      <c r="A44" s="42" t="s">
        <v>824</v>
      </c>
      <c r="B44" s="133">
        <f>B72+E44</f>
        <v>17201121</v>
      </c>
      <c r="C44" s="134"/>
      <c r="D44" s="46"/>
      <c r="E44" s="19">
        <v>85600</v>
      </c>
      <c r="F44" s="3"/>
      <c r="G44" s="17" t="s">
        <v>489</v>
      </c>
      <c r="H44" s="73">
        <f>B55-B83</f>
        <v>1924485</v>
      </c>
      <c r="I44" s="3"/>
      <c r="J44" s="53" t="s">
        <v>473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825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585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487</v>
      </c>
      <c r="B47" s="61">
        <v>52000</v>
      </c>
      <c r="C47" s="42"/>
      <c r="D47" s="42"/>
      <c r="E47" s="42"/>
      <c r="F47" s="3"/>
      <c r="G47" s="2"/>
      <c r="H47" s="2"/>
      <c r="I47" s="3"/>
      <c r="J47" s="53" t="s">
        <v>60</v>
      </c>
      <c r="K47" s="62" t="s">
        <v>60</v>
      </c>
      <c r="P47" s="95"/>
      <c r="Q47" s="95"/>
      <c r="R47" s="95"/>
      <c r="S47" s="95"/>
    </row>
    <row r="48" spans="1:19" s="1" customFormat="1">
      <c r="A48" s="42" t="s">
        <v>488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821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822</v>
      </c>
      <c r="B50" s="61">
        <v>89100</v>
      </c>
      <c r="C50" s="42"/>
      <c r="D50" s="42"/>
      <c r="E50" s="42"/>
      <c r="F50" s="3"/>
      <c r="G50" s="2"/>
      <c r="H50" s="2"/>
      <c r="I50" s="3"/>
      <c r="J50" s="53" t="s">
        <v>60</v>
      </c>
      <c r="K50" s="62" t="s">
        <v>60</v>
      </c>
      <c r="P50" s="95"/>
      <c r="Q50" s="95"/>
      <c r="R50" s="95"/>
      <c r="S50" s="95"/>
    </row>
    <row r="51" spans="1:19" s="1" customFormat="1">
      <c r="A51" s="42" t="s">
        <v>490</v>
      </c>
      <c r="B51" s="80">
        <v>8457693</v>
      </c>
      <c r="C51" s="134"/>
      <c r="D51" s="42"/>
      <c r="E51" s="42"/>
      <c r="F51" s="3"/>
      <c r="G51" s="2"/>
      <c r="H51" s="2"/>
      <c r="I51" s="3"/>
      <c r="J51" s="53" t="s">
        <v>60</v>
      </c>
      <c r="K51" s="62" t="s">
        <v>60</v>
      </c>
      <c r="P51" s="95"/>
      <c r="Q51" s="95"/>
      <c r="R51" s="95"/>
      <c r="S51" s="95"/>
    </row>
    <row r="52" spans="1:19" s="1" customFormat="1">
      <c r="A52" s="47" t="s">
        <v>42</v>
      </c>
      <c r="B52" s="14">
        <f>SUM(B43:B45)+B51</f>
        <v>49453214</v>
      </c>
      <c r="C52" s="48"/>
      <c r="D52" s="48"/>
      <c r="E52" s="48"/>
      <c r="F52" s="3"/>
      <c r="G52" s="2"/>
      <c r="H52" s="2"/>
      <c r="I52" s="3"/>
      <c r="J52" s="55" t="s">
        <v>52</v>
      </c>
      <c r="K52" s="63">
        <f>SUM(K44:K50)</f>
        <v>3890850</v>
      </c>
      <c r="P52" s="95"/>
      <c r="Q52" s="95"/>
      <c r="R52" s="95"/>
      <c r="S52" s="95"/>
    </row>
    <row r="53" spans="1:19" s="1" customFormat="1" ht="13.5" customHeight="1">
      <c r="A53" s="47" t="s">
        <v>414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63</v>
      </c>
      <c r="K53" s="64">
        <f>K52-K43</f>
        <v>1027135</v>
      </c>
      <c r="P53" s="95"/>
      <c r="Q53" s="95"/>
      <c r="R53" s="95"/>
      <c r="S53" s="95"/>
    </row>
    <row r="54" spans="1:19" s="1" customFormat="1">
      <c r="A54" s="49" t="s">
        <v>49</v>
      </c>
      <c r="B54" s="16">
        <f>B42+B52+B53</f>
        <v>330944163</v>
      </c>
      <c r="C54" s="50"/>
      <c r="D54" s="50"/>
      <c r="E54" s="50"/>
      <c r="G54" s="2"/>
      <c r="H54" s="2"/>
      <c r="I54" s="3"/>
      <c r="P54" s="95"/>
      <c r="Q54" s="95"/>
      <c r="R54" s="95"/>
      <c r="S54" s="95"/>
    </row>
    <row r="55" spans="1:19" s="1" customFormat="1" ht="13.5" customHeight="1">
      <c r="A55" s="49" t="s">
        <v>51</v>
      </c>
      <c r="B55" s="16">
        <f>B42+B51+B53</f>
        <v>289948642</v>
      </c>
      <c r="C55" s="50"/>
      <c r="D55" s="50"/>
      <c r="E55" s="50"/>
      <c r="F55" s="3"/>
      <c r="G55" s="2"/>
      <c r="H55" s="2"/>
      <c r="I55" s="3"/>
      <c r="P55" s="95"/>
      <c r="Q55" s="95"/>
      <c r="R55" s="95"/>
      <c r="S55" s="95"/>
    </row>
    <row r="56" spans="1:19" s="1" customFormat="1" ht="30.75" customHeight="1">
      <c r="A56" s="348" t="s">
        <v>826</v>
      </c>
      <c r="B56" s="349"/>
      <c r="C56" s="349"/>
      <c r="D56" s="349"/>
      <c r="E56" s="350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387" t="s">
        <v>827</v>
      </c>
      <c r="B59" s="349"/>
      <c r="C59" s="349"/>
      <c r="D59" s="349"/>
      <c r="E59" s="350"/>
      <c r="F59" s="2"/>
      <c r="G59" s="352" t="s">
        <v>808</v>
      </c>
      <c r="H59" s="350"/>
      <c r="I59" s="3"/>
      <c r="J59" s="351" t="s">
        <v>729</v>
      </c>
      <c r="K59" s="350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5</v>
      </c>
      <c r="B60" s="5" t="s">
        <v>6</v>
      </c>
      <c r="C60" s="6" t="s">
        <v>7</v>
      </c>
      <c r="D60" s="6" t="s">
        <v>8</v>
      </c>
      <c r="E60" s="6" t="s">
        <v>9</v>
      </c>
      <c r="F60" s="2"/>
      <c r="G60" s="9" t="s">
        <v>410</v>
      </c>
      <c r="H60" s="10" t="s">
        <v>6</v>
      </c>
      <c r="I60" s="3"/>
      <c r="J60" s="65" t="s">
        <v>11</v>
      </c>
      <c r="K60" s="65" t="s">
        <v>6</v>
      </c>
      <c r="P60" s="95"/>
      <c r="Q60" s="95"/>
      <c r="R60" s="95"/>
      <c r="S60" s="95"/>
    </row>
    <row r="61" spans="1:19" s="1" customFormat="1" ht="11.25" customHeight="1">
      <c r="A61" s="42" t="s">
        <v>815</v>
      </c>
      <c r="B61" s="57">
        <v>0</v>
      </c>
      <c r="C61" s="42"/>
      <c r="D61" s="42"/>
      <c r="E61" s="42"/>
      <c r="F61" s="3"/>
      <c r="G61" s="51" t="s">
        <v>767</v>
      </c>
      <c r="H61" s="83">
        <v>10172</v>
      </c>
      <c r="I61" s="3"/>
      <c r="J61" s="53" t="s">
        <v>16</v>
      </c>
      <c r="K61" s="67">
        <v>1859867</v>
      </c>
      <c r="P61" s="95"/>
      <c r="Q61" s="95"/>
      <c r="R61" s="95"/>
      <c r="S61" s="95"/>
    </row>
    <row r="62" spans="1:19" s="1" customFormat="1" ht="11.25" customHeight="1">
      <c r="A62" s="42" t="s">
        <v>816</v>
      </c>
      <c r="B62" s="57">
        <v>0</v>
      </c>
      <c r="C62" s="42"/>
      <c r="D62" s="42"/>
      <c r="E62" s="42"/>
      <c r="F62" s="3"/>
      <c r="G62" s="51" t="s">
        <v>14</v>
      </c>
      <c r="H62" s="83">
        <v>18636292</v>
      </c>
      <c r="I62" s="3"/>
      <c r="J62" s="66" t="s">
        <v>785</v>
      </c>
      <c r="K62" s="68">
        <v>1003848</v>
      </c>
      <c r="P62" s="95"/>
      <c r="Q62" s="95"/>
      <c r="R62" s="95"/>
      <c r="S62" s="95"/>
    </row>
    <row r="63" spans="1:19" s="1" customFormat="1" ht="11.25" customHeight="1">
      <c r="A63" s="42" t="s">
        <v>99</v>
      </c>
      <c r="B63" s="57">
        <v>0</v>
      </c>
      <c r="C63" s="42"/>
      <c r="D63" s="42"/>
      <c r="E63" s="42"/>
      <c r="F63" s="3"/>
      <c r="G63" s="51" t="s">
        <v>60</v>
      </c>
      <c r="H63" s="74" t="s">
        <v>60</v>
      </c>
      <c r="I63" s="3"/>
      <c r="J63" s="66" t="s">
        <v>786</v>
      </c>
      <c r="K63" s="68" t="s">
        <v>60</v>
      </c>
      <c r="P63" s="95"/>
      <c r="Q63" s="95"/>
      <c r="R63" s="95"/>
      <c r="S63" s="95"/>
    </row>
    <row r="64" spans="1:19" s="1" customFormat="1" ht="11.25" customHeight="1">
      <c r="A64" s="43" t="s">
        <v>817</v>
      </c>
      <c r="B64" s="58">
        <f>SUM(B61:B63)</f>
        <v>0</v>
      </c>
      <c r="C64" s="44"/>
      <c r="D64" s="44"/>
      <c r="E64" s="44"/>
      <c r="F64" s="3"/>
      <c r="G64" s="52" t="s">
        <v>35</v>
      </c>
      <c r="H64" s="12">
        <f>SUM(H61:H63)</f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784</v>
      </c>
      <c r="B65" s="59">
        <f>H64</f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761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762</v>
      </c>
      <c r="B67" s="98">
        <f>B95+E67</f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753</v>
      </c>
      <c r="B68" s="98">
        <f>B96+E68</f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754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 customHeight="1">
      <c r="A70" s="43" t="s">
        <v>33</v>
      </c>
      <c r="B70" s="60">
        <f>SUM(B65:B69)</f>
        <v>29566464</v>
      </c>
      <c r="C70" s="44"/>
      <c r="D70" s="44"/>
      <c r="E70" s="44"/>
      <c r="F70" s="3"/>
      <c r="G70" s="9" t="s">
        <v>41</v>
      </c>
      <c r="H70" s="10" t="s">
        <v>6</v>
      </c>
      <c r="I70" s="3"/>
      <c r="J70" s="77"/>
      <c r="K70" s="77"/>
      <c r="P70" s="95"/>
      <c r="Q70" s="95"/>
      <c r="R70" s="95"/>
      <c r="S70" s="95"/>
    </row>
    <row r="71" spans="1:19" s="1" customFormat="1" ht="11.25" customHeight="1">
      <c r="A71" s="42" t="s">
        <v>562</v>
      </c>
      <c r="B71" s="133">
        <f>B99+E71</f>
        <v>23153960</v>
      </c>
      <c r="C71" s="42" t="s">
        <v>60</v>
      </c>
      <c r="D71" s="42" t="s">
        <v>60</v>
      </c>
      <c r="E71" s="19">
        <v>300000</v>
      </c>
      <c r="F71" s="3"/>
      <c r="G71" s="17" t="s">
        <v>44</v>
      </c>
      <c r="H71" s="11">
        <f>B82-B110</f>
        <v>392690</v>
      </c>
      <c r="I71" s="3"/>
      <c r="J71" s="54" t="s">
        <v>46</v>
      </c>
      <c r="K71" s="63">
        <f>K61+K62+K67</f>
        <v>2863715</v>
      </c>
      <c r="P71" s="95"/>
      <c r="Q71" s="95"/>
      <c r="R71" s="95"/>
      <c r="S71" s="95"/>
    </row>
    <row r="72" spans="1:19" s="1" customFormat="1" ht="11.25" customHeight="1">
      <c r="A72" s="42" t="s">
        <v>824</v>
      </c>
      <c r="B72" s="133">
        <f>B100+E72</f>
        <v>17115521</v>
      </c>
      <c r="C72" s="46"/>
      <c r="D72" s="46"/>
      <c r="E72" s="19">
        <v>85600</v>
      </c>
      <c r="F72" s="3"/>
      <c r="G72" s="17" t="s">
        <v>489</v>
      </c>
      <c r="H72" s="73">
        <f>B83-B111</f>
        <v>7090</v>
      </c>
      <c r="I72" s="3"/>
      <c r="J72" s="53" t="s">
        <v>473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825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585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487</v>
      </c>
      <c r="B75" s="61">
        <v>52000</v>
      </c>
      <c r="C75" s="42"/>
      <c r="D75" s="42"/>
      <c r="E75" s="42"/>
      <c r="F75" s="3"/>
      <c r="G75" s="2"/>
      <c r="H75" s="2"/>
      <c r="I75" s="3"/>
      <c r="J75" s="53" t="s">
        <v>60</v>
      </c>
      <c r="K75" s="62" t="s">
        <v>60</v>
      </c>
      <c r="P75" s="95"/>
      <c r="Q75" s="95"/>
      <c r="R75" s="95"/>
      <c r="S75" s="95"/>
    </row>
    <row r="76" spans="1:19" s="1" customFormat="1">
      <c r="A76" s="42" t="s">
        <v>488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821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822</v>
      </c>
      <c r="B78" s="61">
        <v>89100</v>
      </c>
      <c r="C78" s="42"/>
      <c r="D78" s="42"/>
      <c r="E78" s="42"/>
      <c r="F78" s="3"/>
      <c r="G78" s="2"/>
      <c r="H78" s="2"/>
      <c r="I78" s="3"/>
      <c r="J78" s="53" t="s">
        <v>60</v>
      </c>
      <c r="K78" s="62" t="s">
        <v>60</v>
      </c>
      <c r="P78" s="95"/>
      <c r="Q78" s="95"/>
      <c r="R78" s="95"/>
      <c r="S78" s="95"/>
    </row>
    <row r="79" spans="1:19" s="1" customFormat="1">
      <c r="A79" s="42" t="s">
        <v>490</v>
      </c>
      <c r="B79" s="57">
        <f>B331+E79</f>
        <v>8457693</v>
      </c>
      <c r="C79" s="78"/>
      <c r="D79" s="42"/>
      <c r="E79" s="42"/>
      <c r="F79" s="3"/>
      <c r="G79" s="2"/>
      <c r="H79" s="2"/>
      <c r="I79" s="3"/>
      <c r="J79" s="53" t="s">
        <v>60</v>
      </c>
      <c r="K79" s="62" t="s">
        <v>60</v>
      </c>
      <c r="P79" s="95"/>
      <c r="Q79" s="95"/>
      <c r="R79" s="95"/>
      <c r="S79" s="95"/>
    </row>
    <row r="80" spans="1:19" s="1" customFormat="1">
      <c r="A80" s="47" t="s">
        <v>42</v>
      </c>
      <c r="B80" s="14">
        <f>SUM(B71:B73)+B79</f>
        <v>49067614</v>
      </c>
      <c r="C80" s="48"/>
      <c r="D80" s="48"/>
      <c r="E80" s="48"/>
      <c r="F80" s="3"/>
      <c r="G80" s="2"/>
      <c r="H80" s="2"/>
      <c r="I80" s="3"/>
      <c r="J80" s="55" t="s">
        <v>52</v>
      </c>
      <c r="K80" s="63">
        <f>SUM(K72:K78)</f>
        <v>3890850</v>
      </c>
      <c r="P80" s="95"/>
      <c r="Q80" s="95"/>
      <c r="R80" s="95"/>
      <c r="S80" s="95"/>
    </row>
    <row r="81" spans="1:19" s="1" customFormat="1" ht="13.5" customHeight="1">
      <c r="A81" s="47" t="s">
        <v>414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63</v>
      </c>
      <c r="K81" s="64">
        <f>K80-K71</f>
        <v>1027135</v>
      </c>
      <c r="P81" s="95"/>
      <c r="Q81" s="95"/>
      <c r="R81" s="95"/>
      <c r="S81" s="95"/>
    </row>
    <row r="82" spans="1:19" s="1" customFormat="1">
      <c r="A82" s="49" t="s">
        <v>49</v>
      </c>
      <c r="B82" s="16">
        <f>B70+B80+B81</f>
        <v>328634078</v>
      </c>
      <c r="C82" s="50"/>
      <c r="D82" s="50"/>
      <c r="E82" s="50"/>
      <c r="G82" s="2"/>
      <c r="H82" s="2"/>
      <c r="I82" s="3"/>
      <c r="P82" s="95"/>
      <c r="Q82" s="95"/>
      <c r="R82" s="95"/>
      <c r="S82" s="95"/>
    </row>
    <row r="83" spans="1:19" s="1" customFormat="1" ht="13.5" customHeight="1">
      <c r="A83" s="49" t="s">
        <v>51</v>
      </c>
      <c r="B83" s="16">
        <f>B70+B79+B81</f>
        <v>288024157</v>
      </c>
      <c r="C83" s="50"/>
      <c r="D83" s="50"/>
      <c r="E83" s="50"/>
      <c r="F83" s="3"/>
      <c r="G83" s="2"/>
      <c r="H83" s="2"/>
      <c r="I83" s="3"/>
      <c r="P83" s="95"/>
      <c r="Q83" s="95"/>
      <c r="R83" s="95"/>
      <c r="S83" s="95"/>
    </row>
    <row r="84" spans="1:19" s="1" customFormat="1" ht="30.75" customHeight="1">
      <c r="A84" s="348" t="s">
        <v>828</v>
      </c>
      <c r="B84" s="349"/>
      <c r="C84" s="349"/>
      <c r="D84" s="349"/>
      <c r="E84" s="350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87" t="s">
        <v>829</v>
      </c>
      <c r="B87" s="349"/>
      <c r="C87" s="349"/>
      <c r="D87" s="349"/>
      <c r="E87" s="350"/>
      <c r="F87" s="2"/>
      <c r="G87" s="352" t="s">
        <v>830</v>
      </c>
      <c r="H87" s="350"/>
      <c r="I87" s="3"/>
      <c r="J87" s="351" t="s">
        <v>687</v>
      </c>
      <c r="K87" s="350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410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2" t="s">
        <v>815</v>
      </c>
      <c r="B89" s="57">
        <v>0</v>
      </c>
      <c r="C89" s="42"/>
      <c r="D89" s="42"/>
      <c r="E89" s="42"/>
      <c r="F89" s="3"/>
      <c r="G89" s="51" t="s">
        <v>767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42" t="s">
        <v>816</v>
      </c>
      <c r="B90" s="57">
        <v>0</v>
      </c>
      <c r="C90" s="42"/>
      <c r="D90" s="42"/>
      <c r="E90" s="42"/>
      <c r="F90" s="3"/>
      <c r="G90" s="51" t="s">
        <v>14</v>
      </c>
      <c r="H90" s="83">
        <v>19239202</v>
      </c>
      <c r="I90" s="3"/>
      <c r="J90" s="66" t="s">
        <v>785</v>
      </c>
      <c r="K90" s="68">
        <v>1003848</v>
      </c>
      <c r="P90" s="95"/>
      <c r="Q90" s="95"/>
      <c r="R90" s="95"/>
      <c r="S90" s="95"/>
    </row>
    <row r="91" spans="1:19" s="1" customFormat="1" ht="11.25" customHeight="1">
      <c r="A91" s="42" t="s">
        <v>99</v>
      </c>
      <c r="B91" s="57">
        <v>0</v>
      </c>
      <c r="C91" s="42"/>
      <c r="D91" s="42"/>
      <c r="E91" s="42"/>
      <c r="F91" s="3"/>
      <c r="G91" s="51" t="s">
        <v>60</v>
      </c>
      <c r="H91" s="74" t="s">
        <v>60</v>
      </c>
      <c r="I91" s="3"/>
      <c r="J91" s="66" t="s">
        <v>786</v>
      </c>
      <c r="K91" s="68" t="s">
        <v>60</v>
      </c>
      <c r="P91" s="95"/>
      <c r="Q91" s="95"/>
      <c r="R91" s="95"/>
      <c r="S91" s="95"/>
    </row>
    <row r="92" spans="1:19" s="1" customFormat="1" ht="11.25" customHeight="1">
      <c r="A92" s="43" t="s">
        <v>817</v>
      </c>
      <c r="B92" s="58">
        <f>SUM(B89:B91)</f>
        <v>0</v>
      </c>
      <c r="C92" s="44"/>
      <c r="D92" s="44"/>
      <c r="E92" s="44"/>
      <c r="F92" s="3"/>
      <c r="G92" s="52" t="s">
        <v>35</v>
      </c>
      <c r="H92" s="12">
        <f>SUM(H89:H91)</f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784</v>
      </c>
      <c r="B93" s="59">
        <f>H92</f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761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762</v>
      </c>
      <c r="B95" s="98">
        <f>B123+E95</f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753</v>
      </c>
      <c r="B96" s="98">
        <f>B124+E96</f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754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3" t="s">
        <v>33</v>
      </c>
      <c r="B98" s="60">
        <f>SUM(B93:B97)</f>
        <v>29559374</v>
      </c>
      <c r="C98" s="44"/>
      <c r="D98" s="44"/>
      <c r="E98" s="44"/>
      <c r="F98" s="3"/>
      <c r="G98" s="9" t="s">
        <v>41</v>
      </c>
      <c r="H98" s="10" t="s">
        <v>6</v>
      </c>
      <c r="I98" s="3"/>
      <c r="J98" s="77"/>
      <c r="K98" s="77"/>
      <c r="P98" s="95"/>
      <c r="Q98" s="95"/>
      <c r="R98" s="95"/>
      <c r="S98" s="95"/>
    </row>
    <row r="99" spans="1:19" s="1" customFormat="1" ht="11.25" customHeight="1">
      <c r="A99" s="42" t="s">
        <v>562</v>
      </c>
      <c r="B99" s="57">
        <f>B239+E99</f>
        <v>22853960</v>
      </c>
      <c r="C99" s="42" t="s">
        <v>60</v>
      </c>
      <c r="D99" s="42" t="s">
        <v>60</v>
      </c>
      <c r="E99" s="19">
        <v>300000</v>
      </c>
      <c r="F99" s="3"/>
      <c r="G99" s="17" t="s">
        <v>44</v>
      </c>
      <c r="H99" s="11">
        <f>B110-B138</f>
        <v>201897</v>
      </c>
      <c r="I99" s="3"/>
      <c r="J99" s="54" t="s">
        <v>46</v>
      </c>
      <c r="K99" s="63">
        <f>K89+K90+K95</f>
        <v>2863715</v>
      </c>
      <c r="P99" s="95"/>
      <c r="Q99" s="95"/>
      <c r="R99" s="95"/>
      <c r="S99" s="95"/>
    </row>
    <row r="100" spans="1:19" s="1" customFormat="1" ht="11.25" customHeight="1">
      <c r="A100" s="42" t="s">
        <v>824</v>
      </c>
      <c r="B100" s="57">
        <f>B240+E100</f>
        <v>17029921</v>
      </c>
      <c r="C100" s="46"/>
      <c r="D100" s="46"/>
      <c r="E100" s="19">
        <v>85600</v>
      </c>
      <c r="F100" s="3"/>
      <c r="G100" s="17" t="s">
        <v>489</v>
      </c>
      <c r="H100" s="73">
        <f>B111-B139</f>
        <v>201897</v>
      </c>
      <c r="I100" s="3"/>
      <c r="J100" s="53" t="s">
        <v>473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825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585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487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 t="s">
        <v>60</v>
      </c>
      <c r="K103" s="62" t="s">
        <v>60</v>
      </c>
      <c r="P103" s="95"/>
      <c r="Q103" s="95"/>
      <c r="R103" s="95"/>
      <c r="S103" s="95"/>
    </row>
    <row r="104" spans="1:19" s="1" customFormat="1">
      <c r="A104" s="42" t="s">
        <v>488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821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822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 t="s">
        <v>60</v>
      </c>
      <c r="K106" s="62" t="s">
        <v>60</v>
      </c>
      <c r="P106" s="95"/>
      <c r="Q106" s="95"/>
      <c r="R106" s="95"/>
      <c r="S106" s="95"/>
    </row>
    <row r="107" spans="1:19" s="1" customFormat="1">
      <c r="A107" s="42" t="s">
        <v>490</v>
      </c>
      <c r="B107" s="57">
        <f>B331+E107</f>
        <v>8457693</v>
      </c>
      <c r="C107" s="78"/>
      <c r="D107" s="42"/>
      <c r="E107" s="42"/>
      <c r="F107" s="3"/>
      <c r="G107" s="2"/>
      <c r="H107" s="2"/>
      <c r="I107" s="3"/>
      <c r="J107" s="53" t="s">
        <v>60</v>
      </c>
      <c r="K107" s="62" t="s">
        <v>60</v>
      </c>
      <c r="P107" s="95"/>
      <c r="Q107" s="95"/>
      <c r="R107" s="95"/>
      <c r="S107" s="95"/>
    </row>
    <row r="108" spans="1:19" s="1" customFormat="1">
      <c r="A108" s="47" t="s">
        <v>42</v>
      </c>
      <c r="B108" s="14">
        <f>SUM(B99:B101)+B107</f>
        <v>48682014</v>
      </c>
      <c r="C108" s="48"/>
      <c r="D108" s="48"/>
      <c r="E108" s="48"/>
      <c r="F108" s="3"/>
      <c r="G108" s="2"/>
      <c r="H108" s="2"/>
      <c r="I108" s="3"/>
      <c r="J108" s="55" t="s">
        <v>52</v>
      </c>
      <c r="K108" s="63">
        <f>SUM(K100:K106)</f>
        <v>3890850</v>
      </c>
      <c r="P108" s="95"/>
      <c r="Q108" s="95"/>
      <c r="R108" s="95"/>
      <c r="S108" s="95"/>
    </row>
    <row r="109" spans="1:19" s="1" customFormat="1" ht="13.5" customHeight="1">
      <c r="A109" s="47" t="s">
        <v>414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63</v>
      </c>
      <c r="K109" s="64">
        <f>K108-K99</f>
        <v>1027135</v>
      </c>
      <c r="P109" s="95"/>
      <c r="Q109" s="95"/>
      <c r="R109" s="95"/>
      <c r="S109" s="95"/>
    </row>
    <row r="110" spans="1:19" s="1" customFormat="1">
      <c r="A110" s="49" t="s">
        <v>49</v>
      </c>
      <c r="B110" s="16">
        <f>B98+B108+B109</f>
        <v>328241388</v>
      </c>
      <c r="C110" s="50"/>
      <c r="D110" s="50"/>
      <c r="E110" s="50"/>
      <c r="G110" s="2"/>
      <c r="H110" s="2"/>
      <c r="I110" s="3"/>
      <c r="P110" s="95"/>
      <c r="Q110" s="95"/>
      <c r="R110" s="95"/>
      <c r="S110" s="95"/>
    </row>
    <row r="111" spans="1:19" s="1" customFormat="1" ht="13.5" customHeight="1">
      <c r="A111" s="49" t="s">
        <v>51</v>
      </c>
      <c r="B111" s="16">
        <f>B98+B107+B109</f>
        <v>288017067</v>
      </c>
      <c r="C111" s="50"/>
      <c r="D111" s="50"/>
      <c r="E111" s="50"/>
      <c r="F111" s="3"/>
      <c r="G111" s="2"/>
      <c r="H111" s="2"/>
      <c r="I111" s="3"/>
      <c r="P111" s="95"/>
      <c r="Q111" s="95"/>
      <c r="R111" s="95"/>
      <c r="S111" s="95"/>
    </row>
    <row r="112" spans="1:19" s="1" customFormat="1" ht="30.75" customHeight="1">
      <c r="A112" s="348" t="s">
        <v>831</v>
      </c>
      <c r="B112" s="349"/>
      <c r="C112" s="349"/>
      <c r="D112" s="349"/>
      <c r="E112" s="350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387" t="s">
        <v>832</v>
      </c>
      <c r="B115" s="349"/>
      <c r="C115" s="349"/>
      <c r="D115" s="349"/>
      <c r="E115" s="350"/>
      <c r="F115" s="2"/>
      <c r="G115" s="352" t="s">
        <v>830</v>
      </c>
      <c r="H115" s="350"/>
      <c r="I115" s="3"/>
      <c r="J115" s="351" t="s">
        <v>692</v>
      </c>
      <c r="K115" s="350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410</v>
      </c>
      <c r="H116" s="10" t="s">
        <v>6</v>
      </c>
      <c r="I116" s="3"/>
      <c r="J116" s="65" t="s">
        <v>11</v>
      </c>
      <c r="K116" s="65" t="s">
        <v>6</v>
      </c>
      <c r="P116" s="95"/>
      <c r="Q116" s="95"/>
      <c r="R116" s="95"/>
      <c r="S116" s="95"/>
    </row>
    <row r="117" spans="1:19" s="1" customFormat="1" ht="11.25" customHeight="1">
      <c r="A117" s="42" t="s">
        <v>815</v>
      </c>
      <c r="B117" s="57">
        <v>0</v>
      </c>
      <c r="C117" s="42"/>
      <c r="D117" s="42"/>
      <c r="E117" s="42"/>
      <c r="F117" s="3"/>
      <c r="G117" s="51" t="s">
        <v>767</v>
      </c>
      <c r="H117" s="83">
        <v>10172</v>
      </c>
      <c r="I117" s="3"/>
      <c r="J117" s="53" t="s">
        <v>16</v>
      </c>
      <c r="K117" s="67">
        <v>1859867</v>
      </c>
      <c r="P117" s="95"/>
      <c r="Q117" s="95"/>
      <c r="R117" s="95"/>
      <c r="S117" s="95"/>
    </row>
    <row r="118" spans="1:19" s="1" customFormat="1" ht="11.25" customHeight="1">
      <c r="A118" s="42" t="s">
        <v>816</v>
      </c>
      <c r="B118" s="57">
        <v>0</v>
      </c>
      <c r="C118" s="42"/>
      <c r="D118" s="42"/>
      <c r="E118" s="42"/>
      <c r="F118" s="3"/>
      <c r="G118" s="51" t="s">
        <v>14</v>
      </c>
      <c r="H118" s="83">
        <v>19647305</v>
      </c>
      <c r="I118" s="3"/>
      <c r="J118" s="66" t="s">
        <v>785</v>
      </c>
      <c r="K118" s="68">
        <v>1003848</v>
      </c>
      <c r="P118" s="95"/>
      <c r="Q118" s="95"/>
      <c r="R118" s="95"/>
      <c r="S118" s="95"/>
    </row>
    <row r="119" spans="1:19" s="1" customFormat="1" ht="11.25" customHeight="1">
      <c r="A119" s="42" t="s">
        <v>99</v>
      </c>
      <c r="B119" s="57">
        <v>0</v>
      </c>
      <c r="C119" s="42"/>
      <c r="D119" s="42"/>
      <c r="E119" s="42"/>
      <c r="F119" s="3"/>
      <c r="G119" s="51" t="s">
        <v>60</v>
      </c>
      <c r="H119" s="74" t="s">
        <v>60</v>
      </c>
      <c r="I119" s="3"/>
      <c r="J119" s="66" t="s">
        <v>786</v>
      </c>
      <c r="K119" s="68" t="s">
        <v>60</v>
      </c>
      <c r="P119" s="95"/>
      <c r="Q119" s="95"/>
      <c r="R119" s="95"/>
      <c r="S119" s="95"/>
    </row>
    <row r="120" spans="1:19" s="1" customFormat="1" ht="11.25" customHeight="1">
      <c r="A120" s="43" t="s">
        <v>817</v>
      </c>
      <c r="B120" s="58">
        <f>SUM(B117:B119)</f>
        <v>0</v>
      </c>
      <c r="C120" s="44"/>
      <c r="D120" s="44"/>
      <c r="E120" s="44"/>
      <c r="F120" s="3"/>
      <c r="G120" s="52" t="s">
        <v>35</v>
      </c>
      <c r="H120" s="12">
        <f>SUM(H117:H119)</f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784</v>
      </c>
      <c r="B121" s="59">
        <f>H120</f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761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762</v>
      </c>
      <c r="B123" s="98">
        <f>B151+E123</f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753</v>
      </c>
      <c r="B124" s="98">
        <f>B152+E124</f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754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 customHeight="1">
      <c r="A126" s="43" t="s">
        <v>33</v>
      </c>
      <c r="B126" s="60">
        <f>SUM(B121:B125)</f>
        <v>29357477</v>
      </c>
      <c r="C126" s="44"/>
      <c r="D126" s="44"/>
      <c r="E126" s="44"/>
      <c r="F126" s="3"/>
      <c r="G126" s="9" t="s">
        <v>41</v>
      </c>
      <c r="H126" s="10" t="s">
        <v>6</v>
      </c>
      <c r="I126" s="3"/>
      <c r="J126" s="77"/>
      <c r="K126" s="77"/>
      <c r="P126" s="95"/>
      <c r="Q126" s="95"/>
      <c r="R126" s="95"/>
      <c r="S126" s="95"/>
    </row>
    <row r="127" spans="1:19" s="1" customFormat="1" ht="11.25" customHeight="1">
      <c r="A127" s="42" t="s">
        <v>562</v>
      </c>
      <c r="B127" s="57">
        <f>B239+E127</f>
        <v>22853960</v>
      </c>
      <c r="C127" s="42" t="s">
        <v>60</v>
      </c>
      <c r="D127" s="42" t="s">
        <v>60</v>
      </c>
      <c r="E127" s="19">
        <v>300000</v>
      </c>
      <c r="F127" s="3"/>
      <c r="G127" s="17" t="s">
        <v>44</v>
      </c>
      <c r="H127" s="11">
        <f>B138-B166</f>
        <v>-1012552</v>
      </c>
      <c r="I127" s="3"/>
      <c r="J127" s="54" t="s">
        <v>46</v>
      </c>
      <c r="K127" s="63">
        <f>K117+K118+K123</f>
        <v>2863715</v>
      </c>
      <c r="P127" s="95"/>
      <c r="Q127" s="95"/>
      <c r="R127" s="95"/>
      <c r="S127" s="95"/>
    </row>
    <row r="128" spans="1:19" s="1" customFormat="1" ht="11.25" customHeight="1">
      <c r="A128" s="42" t="s">
        <v>824</v>
      </c>
      <c r="B128" s="57">
        <f>B240+E128</f>
        <v>17029921</v>
      </c>
      <c r="C128" s="46"/>
      <c r="D128" s="46"/>
      <c r="E128" s="19">
        <v>85600</v>
      </c>
      <c r="F128" s="3"/>
      <c r="G128" s="17" t="s">
        <v>489</v>
      </c>
      <c r="H128" s="73">
        <f>B139-B167</f>
        <v>-1012552</v>
      </c>
      <c r="I128" s="3"/>
      <c r="J128" s="53" t="s">
        <v>473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825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585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487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 t="s">
        <v>60</v>
      </c>
      <c r="K131" s="62" t="s">
        <v>60</v>
      </c>
      <c r="P131" s="95"/>
      <c r="Q131" s="95"/>
      <c r="R131" s="95"/>
      <c r="S131" s="95"/>
    </row>
    <row r="132" spans="1:19" s="1" customFormat="1">
      <c r="A132" s="42" t="s">
        <v>488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821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822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 t="s">
        <v>60</v>
      </c>
      <c r="K134" s="62" t="s">
        <v>60</v>
      </c>
      <c r="P134" s="95"/>
      <c r="Q134" s="95"/>
      <c r="R134" s="95"/>
      <c r="S134" s="95"/>
    </row>
    <row r="135" spans="1:19" s="1" customFormat="1">
      <c r="A135" s="42" t="s">
        <v>490</v>
      </c>
      <c r="B135" s="57">
        <f>B331+E135</f>
        <v>8457693</v>
      </c>
      <c r="C135" s="78"/>
      <c r="D135" s="42"/>
      <c r="E135" s="42"/>
      <c r="F135" s="3"/>
      <c r="G135" s="2"/>
      <c r="H135" s="2"/>
      <c r="I135" s="3"/>
      <c r="J135" s="53" t="s">
        <v>60</v>
      </c>
      <c r="K135" s="62" t="s">
        <v>60</v>
      </c>
      <c r="P135" s="95"/>
      <c r="Q135" s="95"/>
      <c r="R135" s="95"/>
      <c r="S135" s="95"/>
    </row>
    <row r="136" spans="1:19" s="1" customFormat="1">
      <c r="A136" s="47" t="s">
        <v>42</v>
      </c>
      <c r="B136" s="14">
        <f>SUM(B127:B129)+B135</f>
        <v>48682014</v>
      </c>
      <c r="C136" s="48"/>
      <c r="D136" s="48"/>
      <c r="E136" s="48"/>
      <c r="F136" s="3"/>
      <c r="G136" s="2"/>
      <c r="H136" s="2"/>
      <c r="I136" s="3"/>
      <c r="J136" s="55" t="s">
        <v>52</v>
      </c>
      <c r="K136" s="63">
        <f>SUM(K128:K134)</f>
        <v>3890850</v>
      </c>
      <c r="P136" s="95"/>
      <c r="Q136" s="95"/>
      <c r="R136" s="95"/>
      <c r="S136" s="95"/>
    </row>
    <row r="137" spans="1:19" s="1" customFormat="1" ht="13.5" customHeight="1">
      <c r="A137" s="47" t="s">
        <v>414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63</v>
      </c>
      <c r="K137" s="64">
        <f>K136-K127</f>
        <v>1027135</v>
      </c>
      <c r="P137" s="95"/>
      <c r="Q137" s="95"/>
      <c r="R137" s="95"/>
      <c r="S137" s="95"/>
    </row>
    <row r="138" spans="1:19" s="1" customFormat="1">
      <c r="A138" s="49" t="s">
        <v>49</v>
      </c>
      <c r="B138" s="16">
        <f>B126+B136+B137</f>
        <v>328039491</v>
      </c>
      <c r="C138" s="50"/>
      <c r="D138" s="50"/>
      <c r="E138" s="50"/>
      <c r="G138" s="2"/>
      <c r="H138" s="2"/>
      <c r="I138" s="3"/>
      <c r="P138" s="95"/>
      <c r="Q138" s="95"/>
      <c r="R138" s="95"/>
      <c r="S138" s="95"/>
    </row>
    <row r="139" spans="1:19" s="1" customFormat="1" ht="13.5" customHeight="1">
      <c r="A139" s="49" t="s">
        <v>51</v>
      </c>
      <c r="B139" s="16">
        <f>B126+B135+B137</f>
        <v>287815170</v>
      </c>
      <c r="C139" s="50"/>
      <c r="D139" s="50"/>
      <c r="E139" s="50"/>
      <c r="F139" s="3"/>
      <c r="G139" s="2"/>
      <c r="H139" s="2"/>
      <c r="I139" s="3"/>
      <c r="P139" s="95"/>
      <c r="Q139" s="95"/>
      <c r="R139" s="95"/>
      <c r="S139" s="95"/>
    </row>
    <row r="140" spans="1:19" s="1" customFormat="1" ht="30.75" customHeight="1">
      <c r="A140" s="348" t="s">
        <v>833</v>
      </c>
      <c r="B140" s="349"/>
      <c r="C140" s="349"/>
      <c r="D140" s="349"/>
      <c r="E140" s="350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387" t="s">
        <v>834</v>
      </c>
      <c r="B143" s="349"/>
      <c r="C143" s="349"/>
      <c r="D143" s="349"/>
      <c r="E143" s="350"/>
      <c r="F143" s="2"/>
      <c r="G143" s="352" t="s">
        <v>830</v>
      </c>
      <c r="H143" s="350"/>
      <c r="I143" s="3"/>
      <c r="J143" s="351" t="s">
        <v>696</v>
      </c>
      <c r="K143" s="350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5</v>
      </c>
      <c r="B144" s="5" t="s">
        <v>6</v>
      </c>
      <c r="C144" s="6" t="s">
        <v>7</v>
      </c>
      <c r="D144" s="6" t="s">
        <v>8</v>
      </c>
      <c r="E144" s="6" t="s">
        <v>9</v>
      </c>
      <c r="F144" s="2"/>
      <c r="G144" s="9" t="s">
        <v>410</v>
      </c>
      <c r="H144" s="10" t="s">
        <v>6</v>
      </c>
      <c r="I144" s="3"/>
      <c r="J144" s="65" t="s">
        <v>11</v>
      </c>
      <c r="K144" s="65" t="s">
        <v>6</v>
      </c>
      <c r="P144" s="95"/>
      <c r="Q144" s="95"/>
      <c r="R144" s="95"/>
      <c r="S144" s="95"/>
    </row>
    <row r="145" spans="1:19" s="1" customFormat="1" ht="11.25" customHeight="1">
      <c r="A145" s="42" t="s">
        <v>815</v>
      </c>
      <c r="B145" s="57">
        <v>0</v>
      </c>
      <c r="C145" s="42"/>
      <c r="D145" s="42"/>
      <c r="E145" s="42"/>
      <c r="F145" s="3"/>
      <c r="G145" s="51" t="s">
        <v>767</v>
      </c>
      <c r="H145" s="83">
        <v>10172</v>
      </c>
      <c r="I145" s="3"/>
      <c r="J145" s="53" t="s">
        <v>16</v>
      </c>
      <c r="K145" s="67">
        <v>1859867</v>
      </c>
      <c r="P145" s="95"/>
      <c r="Q145" s="95"/>
      <c r="R145" s="95"/>
      <c r="S145" s="95"/>
    </row>
    <row r="146" spans="1:19" s="1" customFormat="1" ht="11.25" customHeight="1">
      <c r="A146" s="42" t="s">
        <v>816</v>
      </c>
      <c r="B146" s="57">
        <v>0</v>
      </c>
      <c r="C146" s="42"/>
      <c r="D146" s="42"/>
      <c r="E146" s="42"/>
      <c r="F146" s="3"/>
      <c r="G146" s="51" t="s">
        <v>14</v>
      </c>
      <c r="H146" s="83">
        <v>21269857</v>
      </c>
      <c r="I146" s="3"/>
      <c r="J146" s="66" t="s">
        <v>785</v>
      </c>
      <c r="K146" s="68">
        <v>1003848</v>
      </c>
      <c r="P146" s="95"/>
      <c r="Q146" s="95"/>
      <c r="R146" s="95"/>
      <c r="S146" s="95"/>
    </row>
    <row r="147" spans="1:19" s="1" customFormat="1" ht="11.25" customHeight="1">
      <c r="A147" s="42" t="s">
        <v>99</v>
      </c>
      <c r="B147" s="57">
        <v>0</v>
      </c>
      <c r="C147" s="42"/>
      <c r="D147" s="42"/>
      <c r="E147" s="42"/>
      <c r="F147" s="3"/>
      <c r="G147" s="51" t="s">
        <v>60</v>
      </c>
      <c r="H147" s="74" t="s">
        <v>60</v>
      </c>
      <c r="I147" s="3"/>
      <c r="J147" s="66" t="s">
        <v>786</v>
      </c>
      <c r="K147" s="68" t="s">
        <v>60</v>
      </c>
      <c r="P147" s="95"/>
      <c r="Q147" s="95"/>
      <c r="R147" s="95"/>
      <c r="S147" s="95"/>
    </row>
    <row r="148" spans="1:19" s="1" customFormat="1" ht="11.25" customHeight="1">
      <c r="A148" s="43" t="s">
        <v>817</v>
      </c>
      <c r="B148" s="58">
        <f>SUM(B145:B147)</f>
        <v>0</v>
      </c>
      <c r="C148" s="44"/>
      <c r="D148" s="44"/>
      <c r="E148" s="44"/>
      <c r="F148" s="3"/>
      <c r="G148" s="52" t="s">
        <v>35</v>
      </c>
      <c r="H148" s="12">
        <f>SUM(H145:H147)</f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784</v>
      </c>
      <c r="B149" s="59">
        <f>H148</f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761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762</v>
      </c>
      <c r="B151" s="98">
        <f>B179+E151</f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753</v>
      </c>
      <c r="B152" s="98">
        <f>B180+E152</f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754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 customHeight="1">
      <c r="A154" s="43" t="s">
        <v>33</v>
      </c>
      <c r="B154" s="60">
        <f>SUM(B149:B153)</f>
        <v>30370029</v>
      </c>
      <c r="C154" s="44"/>
      <c r="D154" s="44"/>
      <c r="E154" s="44"/>
      <c r="F154" s="3"/>
      <c r="G154" s="9" t="s">
        <v>41</v>
      </c>
      <c r="H154" s="10" t="s">
        <v>6</v>
      </c>
      <c r="I154" s="3"/>
      <c r="J154" s="77"/>
      <c r="K154" s="77"/>
      <c r="P154" s="95"/>
      <c r="Q154" s="95"/>
      <c r="R154" s="95"/>
      <c r="S154" s="95"/>
    </row>
    <row r="155" spans="1:19" s="1" customFormat="1" ht="11.25" customHeight="1">
      <c r="A155" s="42" t="s">
        <v>562</v>
      </c>
      <c r="B155" s="57">
        <f>B239+E155</f>
        <v>22853960</v>
      </c>
      <c r="C155" s="42" t="s">
        <v>60</v>
      </c>
      <c r="D155" s="42" t="s">
        <v>60</v>
      </c>
      <c r="E155" s="19">
        <v>300000</v>
      </c>
      <c r="F155" s="3"/>
      <c r="G155" s="17" t="s">
        <v>44</v>
      </c>
      <c r="H155" s="11">
        <f>B166-B194</f>
        <v>295912</v>
      </c>
      <c r="I155" s="3"/>
      <c r="J155" s="54" t="s">
        <v>46</v>
      </c>
      <c r="K155" s="63">
        <f>K145+K146+K151</f>
        <v>2863715</v>
      </c>
      <c r="P155" s="95"/>
      <c r="Q155" s="95"/>
      <c r="R155" s="95"/>
      <c r="S155" s="95"/>
    </row>
    <row r="156" spans="1:19" s="1" customFormat="1" ht="11.25" customHeight="1">
      <c r="A156" s="42" t="s">
        <v>824</v>
      </c>
      <c r="B156" s="57">
        <f>B240+E156</f>
        <v>17029921</v>
      </c>
      <c r="C156" s="46"/>
      <c r="D156" s="46"/>
      <c r="E156" s="19">
        <v>85600</v>
      </c>
      <c r="F156" s="3"/>
      <c r="G156" s="17" t="s">
        <v>489</v>
      </c>
      <c r="H156" s="73">
        <f>B167-B195</f>
        <v>295912</v>
      </c>
      <c r="I156" s="3"/>
      <c r="J156" s="53" t="s">
        <v>473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825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585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487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 t="s">
        <v>60</v>
      </c>
      <c r="K159" s="62" t="s">
        <v>60</v>
      </c>
      <c r="P159" s="95"/>
      <c r="Q159" s="95"/>
      <c r="R159" s="95"/>
      <c r="S159" s="95"/>
    </row>
    <row r="160" spans="1:19" s="1" customFormat="1">
      <c r="A160" s="42" t="s">
        <v>488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821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822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 t="s">
        <v>60</v>
      </c>
      <c r="K162" s="62" t="s">
        <v>60</v>
      </c>
      <c r="P162" s="95"/>
      <c r="Q162" s="95"/>
      <c r="R162" s="95"/>
      <c r="S162" s="95"/>
    </row>
    <row r="163" spans="1:19" s="1" customFormat="1">
      <c r="A163" s="42" t="s">
        <v>490</v>
      </c>
      <c r="B163" s="57">
        <f>B331+E163</f>
        <v>8457693</v>
      </c>
      <c r="C163" s="78"/>
      <c r="D163" s="42"/>
      <c r="E163" s="42"/>
      <c r="F163" s="3"/>
      <c r="G163" s="2"/>
      <c r="H163" s="2"/>
      <c r="I163" s="3"/>
      <c r="J163" s="53" t="s">
        <v>60</v>
      </c>
      <c r="K163" s="62" t="s">
        <v>60</v>
      </c>
      <c r="P163" s="95"/>
      <c r="Q163" s="95"/>
      <c r="R163" s="95"/>
      <c r="S163" s="95"/>
    </row>
    <row r="164" spans="1:19" s="1" customFormat="1">
      <c r="A164" s="47" t="s">
        <v>42</v>
      </c>
      <c r="B164" s="14">
        <f>SUM(B155:B157)+B163</f>
        <v>48682014</v>
      </c>
      <c r="C164" s="48"/>
      <c r="D164" s="48"/>
      <c r="E164" s="48"/>
      <c r="F164" s="3"/>
      <c r="G164" s="2"/>
      <c r="H164" s="2"/>
      <c r="I164" s="3"/>
      <c r="J164" s="55" t="s">
        <v>52</v>
      </c>
      <c r="K164" s="63">
        <f>SUM(K156:K162)</f>
        <v>3890850</v>
      </c>
      <c r="P164" s="95"/>
      <c r="Q164" s="95"/>
      <c r="R164" s="95"/>
      <c r="S164" s="95"/>
    </row>
    <row r="165" spans="1:19" s="1" customFormat="1" ht="13.5" customHeight="1">
      <c r="A165" s="47" t="s">
        <v>414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63</v>
      </c>
      <c r="K165" s="64">
        <f>K164-K155</f>
        <v>1027135</v>
      </c>
      <c r="P165" s="95"/>
      <c r="Q165" s="95"/>
      <c r="R165" s="95"/>
      <c r="S165" s="95"/>
    </row>
    <row r="166" spans="1:19" s="1" customFormat="1">
      <c r="A166" s="49" t="s">
        <v>49</v>
      </c>
      <c r="B166" s="16">
        <f>B154+B164+B165</f>
        <v>329052043</v>
      </c>
      <c r="C166" s="50"/>
      <c r="D166" s="50"/>
      <c r="E166" s="50"/>
      <c r="G166" s="2"/>
      <c r="H166" s="2"/>
      <c r="I166" s="3"/>
      <c r="P166" s="95"/>
      <c r="Q166" s="95"/>
      <c r="R166" s="95"/>
      <c r="S166" s="95"/>
    </row>
    <row r="167" spans="1:19" s="1" customFormat="1" ht="13.5" customHeight="1">
      <c r="A167" s="49" t="s">
        <v>51</v>
      </c>
      <c r="B167" s="16">
        <f>B154+B163+B165</f>
        <v>288827722</v>
      </c>
      <c r="C167" s="50"/>
      <c r="D167" s="50"/>
      <c r="E167" s="50"/>
      <c r="F167" s="3"/>
      <c r="G167" s="2"/>
      <c r="H167" s="2"/>
      <c r="I167" s="3"/>
      <c r="P167" s="95"/>
      <c r="Q167" s="95"/>
      <c r="R167" s="95"/>
      <c r="S167" s="95"/>
    </row>
    <row r="168" spans="1:19" s="1" customFormat="1" ht="30.75" customHeight="1">
      <c r="A168" s="348" t="s">
        <v>796</v>
      </c>
      <c r="B168" s="349"/>
      <c r="C168" s="349"/>
      <c r="D168" s="349"/>
      <c r="E168" s="350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87" t="s">
        <v>835</v>
      </c>
      <c r="B171" s="349"/>
      <c r="C171" s="349"/>
      <c r="D171" s="349"/>
      <c r="E171" s="350"/>
      <c r="F171" s="2"/>
      <c r="G171" s="352" t="s">
        <v>830</v>
      </c>
      <c r="H171" s="350"/>
      <c r="I171" s="3"/>
      <c r="J171" s="351" t="s">
        <v>700</v>
      </c>
      <c r="K171" s="350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410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2" t="s">
        <v>815</v>
      </c>
      <c r="B173" s="57">
        <v>0</v>
      </c>
      <c r="C173" s="42"/>
      <c r="D173" s="42"/>
      <c r="E173" s="42"/>
      <c r="F173" s="3"/>
      <c r="G173" s="51" t="s">
        <v>767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42" t="s">
        <v>816</v>
      </c>
      <c r="B174" s="57">
        <v>0</v>
      </c>
      <c r="C174" s="42"/>
      <c r="D174" s="42"/>
      <c r="E174" s="42"/>
      <c r="F174" s="3"/>
      <c r="G174" s="51" t="s">
        <v>14</v>
      </c>
      <c r="H174" s="83">
        <v>21583945</v>
      </c>
      <c r="I174" s="3"/>
      <c r="J174" s="66" t="s">
        <v>785</v>
      </c>
      <c r="K174" s="68">
        <v>1003848</v>
      </c>
      <c r="P174" s="95"/>
      <c r="Q174" s="95"/>
      <c r="R174" s="95"/>
      <c r="S174" s="95"/>
    </row>
    <row r="175" spans="1:19" s="1" customFormat="1" ht="11.25" customHeight="1">
      <c r="A175" s="42" t="s">
        <v>99</v>
      </c>
      <c r="B175" s="57">
        <v>0</v>
      </c>
      <c r="C175" s="42"/>
      <c r="D175" s="42"/>
      <c r="E175" s="42"/>
      <c r="F175" s="3"/>
      <c r="G175" s="51" t="s">
        <v>60</v>
      </c>
      <c r="H175" s="74" t="s">
        <v>60</v>
      </c>
      <c r="I175" s="3"/>
      <c r="J175" s="66" t="s">
        <v>786</v>
      </c>
      <c r="K175" s="68" t="s">
        <v>60</v>
      </c>
      <c r="P175" s="95"/>
      <c r="Q175" s="95"/>
      <c r="R175" s="95"/>
      <c r="S175" s="95"/>
    </row>
    <row r="176" spans="1:19" s="1" customFormat="1" ht="11.25" customHeight="1">
      <c r="A176" s="43" t="s">
        <v>817</v>
      </c>
      <c r="B176" s="58">
        <f>SUM(B173:B175)</f>
        <v>0</v>
      </c>
      <c r="C176" s="44"/>
      <c r="D176" s="44"/>
      <c r="E176" s="44"/>
      <c r="F176" s="3"/>
      <c r="G176" s="52" t="s">
        <v>35</v>
      </c>
      <c r="H176" s="12">
        <f>SUM(H173:H175)</f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784</v>
      </c>
      <c r="B177" s="59">
        <f>H176</f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761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762</v>
      </c>
      <c r="B179" s="98">
        <f>B207+E179</f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753</v>
      </c>
      <c r="B180" s="98">
        <f>B208+E180</f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754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3" t="s">
        <v>33</v>
      </c>
      <c r="B182" s="60">
        <f>SUM(B177:B181)</f>
        <v>30074117</v>
      </c>
      <c r="C182" s="44"/>
      <c r="D182" s="44"/>
      <c r="E182" s="44"/>
      <c r="F182" s="3"/>
      <c r="G182" s="9" t="s">
        <v>41</v>
      </c>
      <c r="H182" s="10" t="s">
        <v>6</v>
      </c>
      <c r="I182" s="3"/>
      <c r="J182" s="77"/>
      <c r="K182" s="77"/>
      <c r="P182" s="95"/>
      <c r="Q182" s="95"/>
      <c r="R182" s="95"/>
      <c r="S182" s="95"/>
    </row>
    <row r="183" spans="1:19" s="1" customFormat="1" ht="11.25" customHeight="1">
      <c r="A183" s="42" t="s">
        <v>562</v>
      </c>
      <c r="B183" s="57">
        <f>B239+E183</f>
        <v>22853960</v>
      </c>
      <c r="C183" s="42" t="s">
        <v>60</v>
      </c>
      <c r="D183" s="42" t="s">
        <v>60</v>
      </c>
      <c r="E183" s="19">
        <v>300000</v>
      </c>
      <c r="F183" s="3"/>
      <c r="G183" s="17" t="s">
        <v>44</v>
      </c>
      <c r="H183" s="11">
        <f>B194-B250</f>
        <v>4927784</v>
      </c>
      <c r="I183" s="3"/>
      <c r="J183" s="54" t="s">
        <v>46</v>
      </c>
      <c r="K183" s="63">
        <f>K173+K174+K179</f>
        <v>2863715</v>
      </c>
      <c r="P183" s="95"/>
      <c r="Q183" s="95"/>
      <c r="R183" s="95"/>
      <c r="S183" s="95"/>
    </row>
    <row r="184" spans="1:19" s="1" customFormat="1" ht="11.25" customHeight="1">
      <c r="A184" s="42" t="s">
        <v>824</v>
      </c>
      <c r="B184" s="57">
        <f>B240+E184</f>
        <v>17029921</v>
      </c>
      <c r="C184" s="46"/>
      <c r="D184" s="46"/>
      <c r="E184" s="19">
        <v>85600</v>
      </c>
      <c r="F184" s="3"/>
      <c r="G184" s="17" t="s">
        <v>489</v>
      </c>
      <c r="H184" s="73">
        <f>B195-B251</f>
        <v>4542184</v>
      </c>
      <c r="I184" s="3"/>
      <c r="J184" s="53" t="s">
        <v>473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825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585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487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 t="s">
        <v>60</v>
      </c>
      <c r="K187" s="62" t="s">
        <v>60</v>
      </c>
      <c r="P187" s="95"/>
      <c r="Q187" s="95"/>
      <c r="R187" s="95"/>
      <c r="S187" s="95"/>
    </row>
    <row r="188" spans="1:19" s="1" customFormat="1">
      <c r="A188" s="42" t="s">
        <v>488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821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822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 t="s">
        <v>60</v>
      </c>
      <c r="K190" s="62" t="s">
        <v>60</v>
      </c>
      <c r="P190" s="95"/>
      <c r="Q190" s="95"/>
      <c r="R190" s="95"/>
      <c r="S190" s="95"/>
    </row>
    <row r="191" spans="1:19" s="1" customFormat="1">
      <c r="A191" s="42" t="s">
        <v>490</v>
      </c>
      <c r="B191" s="57">
        <f>B331+E191</f>
        <v>8457693</v>
      </c>
      <c r="C191" s="78"/>
      <c r="D191" s="42"/>
      <c r="E191" s="42"/>
      <c r="F191" s="3"/>
      <c r="G191" s="2"/>
      <c r="H191" s="2"/>
      <c r="I191" s="3"/>
      <c r="J191" s="53" t="s">
        <v>60</v>
      </c>
      <c r="K191" s="62" t="s">
        <v>60</v>
      </c>
      <c r="P191" s="95"/>
      <c r="Q191" s="95"/>
      <c r="R191" s="95"/>
      <c r="S191" s="95"/>
    </row>
    <row r="192" spans="1:19" s="1" customFormat="1">
      <c r="A192" s="47" t="s">
        <v>42</v>
      </c>
      <c r="B192" s="14">
        <f>SUM(B183:B185)+B191</f>
        <v>48682014</v>
      </c>
      <c r="C192" s="48"/>
      <c r="D192" s="48"/>
      <c r="E192" s="48"/>
      <c r="F192" s="3"/>
      <c r="G192" s="2"/>
      <c r="H192" s="2"/>
      <c r="I192" s="3"/>
      <c r="J192" s="55" t="s">
        <v>52</v>
      </c>
      <c r="K192" s="63">
        <f>SUM(K184:K190)</f>
        <v>3890850</v>
      </c>
      <c r="P192" s="95"/>
      <c r="Q192" s="95"/>
      <c r="R192" s="95"/>
      <c r="S192" s="95"/>
    </row>
    <row r="193" spans="1:19" s="1" customFormat="1" ht="13.5" customHeight="1">
      <c r="A193" s="47" t="s">
        <v>414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63</v>
      </c>
      <c r="K193" s="64">
        <f>K192-K183</f>
        <v>1027135</v>
      </c>
      <c r="P193" s="95"/>
      <c r="Q193" s="95"/>
      <c r="R193" s="95"/>
      <c r="S193" s="95"/>
    </row>
    <row r="194" spans="1:19" s="1" customFormat="1">
      <c r="A194" s="49" t="s">
        <v>49</v>
      </c>
      <c r="B194" s="16">
        <f>B182+B192+B193</f>
        <v>328756131</v>
      </c>
      <c r="C194" s="50"/>
      <c r="D194" s="50"/>
      <c r="E194" s="50"/>
      <c r="G194" s="2"/>
      <c r="H194" s="2"/>
      <c r="I194" s="3"/>
      <c r="P194" s="95"/>
      <c r="Q194" s="95"/>
      <c r="R194" s="95"/>
      <c r="S194" s="95"/>
    </row>
    <row r="195" spans="1:19" s="1" customFormat="1" ht="13.5" customHeight="1">
      <c r="A195" s="49" t="s">
        <v>51</v>
      </c>
      <c r="B195" s="16">
        <f>B182+B191+B193</f>
        <v>288531810</v>
      </c>
      <c r="C195" s="50"/>
      <c r="D195" s="50"/>
      <c r="E195" s="50"/>
      <c r="F195" s="3"/>
      <c r="G195" s="2"/>
      <c r="H195" s="2"/>
      <c r="I195" s="3"/>
      <c r="P195" s="95"/>
      <c r="Q195" s="95"/>
      <c r="R195" s="95"/>
      <c r="S195" s="95"/>
    </row>
    <row r="196" spans="1:19" s="1" customFormat="1" ht="30.75" customHeight="1">
      <c r="A196" s="348" t="s">
        <v>836</v>
      </c>
      <c r="B196" s="349"/>
      <c r="C196" s="349"/>
      <c r="D196" s="349"/>
      <c r="E196" s="350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387" t="s">
        <v>837</v>
      </c>
      <c r="B199" s="349"/>
      <c r="C199" s="349"/>
      <c r="D199" s="349"/>
      <c r="E199" s="350"/>
      <c r="F199" s="2"/>
      <c r="G199" s="352" t="s">
        <v>830</v>
      </c>
      <c r="H199" s="350"/>
      <c r="I199" s="3"/>
      <c r="J199" s="351" t="s">
        <v>704</v>
      </c>
      <c r="K199" s="350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5</v>
      </c>
      <c r="B200" s="5" t="s">
        <v>6</v>
      </c>
      <c r="C200" s="6" t="s">
        <v>7</v>
      </c>
      <c r="D200" s="6" t="s">
        <v>8</v>
      </c>
      <c r="E200" s="6" t="s">
        <v>9</v>
      </c>
      <c r="F200" s="2"/>
      <c r="G200" s="9" t="s">
        <v>410</v>
      </c>
      <c r="H200" s="10" t="s">
        <v>6</v>
      </c>
      <c r="I200" s="3"/>
      <c r="J200" s="65" t="s">
        <v>11</v>
      </c>
      <c r="K200" s="65" t="s">
        <v>6</v>
      </c>
      <c r="P200" s="95"/>
      <c r="Q200" s="95"/>
      <c r="R200" s="95"/>
      <c r="S200" s="95"/>
    </row>
    <row r="201" spans="1:19" s="1" customFormat="1" ht="11.25" customHeight="1">
      <c r="A201" s="42" t="s">
        <v>815</v>
      </c>
      <c r="B201" s="57">
        <v>0</v>
      </c>
      <c r="C201" s="42"/>
      <c r="D201" s="42"/>
      <c r="E201" s="42"/>
      <c r="F201" s="3"/>
      <c r="G201" s="51" t="s">
        <v>767</v>
      </c>
      <c r="H201" s="83">
        <v>10172</v>
      </c>
      <c r="I201" s="3"/>
      <c r="J201" s="53" t="s">
        <v>16</v>
      </c>
      <c r="K201" s="67">
        <v>1859867</v>
      </c>
      <c r="P201" s="95"/>
      <c r="Q201" s="95"/>
      <c r="R201" s="95"/>
      <c r="S201" s="95"/>
    </row>
    <row r="202" spans="1:19" s="1" customFormat="1" ht="11.25" customHeight="1">
      <c r="A202" s="42" t="s">
        <v>816</v>
      </c>
      <c r="B202" s="57">
        <v>0</v>
      </c>
      <c r="C202" s="42"/>
      <c r="D202" s="42"/>
      <c r="E202" s="42"/>
      <c r="F202" s="3"/>
      <c r="G202" s="51" t="s">
        <v>14</v>
      </c>
      <c r="H202" s="83">
        <v>17722978</v>
      </c>
      <c r="I202" s="3"/>
      <c r="J202" s="66" t="s">
        <v>785</v>
      </c>
      <c r="K202" s="68">
        <v>1003848</v>
      </c>
      <c r="P202" s="95"/>
      <c r="Q202" s="95"/>
      <c r="R202" s="95"/>
      <c r="S202" s="95"/>
    </row>
    <row r="203" spans="1:19" s="1" customFormat="1" ht="11.25" customHeight="1">
      <c r="A203" s="42" t="s">
        <v>838</v>
      </c>
      <c r="B203" s="57">
        <v>0</v>
      </c>
      <c r="C203" s="42"/>
      <c r="D203" s="42"/>
      <c r="E203" s="42"/>
      <c r="F203" s="3"/>
      <c r="G203" s="51" t="s">
        <v>60</v>
      </c>
      <c r="H203" s="74" t="s">
        <v>60</v>
      </c>
      <c r="I203" s="3"/>
      <c r="J203" s="66" t="s">
        <v>786</v>
      </c>
      <c r="K203" s="68" t="s">
        <v>60</v>
      </c>
      <c r="P203" s="95"/>
      <c r="Q203" s="95"/>
      <c r="R203" s="95"/>
      <c r="S203" s="95"/>
    </row>
    <row r="204" spans="1:19" s="1" customFormat="1" ht="11.25" customHeight="1">
      <c r="A204" s="43" t="s">
        <v>817</v>
      </c>
      <c r="B204" s="58">
        <f>SUM(B201:B203)</f>
        <v>0</v>
      </c>
      <c r="C204" s="44"/>
      <c r="D204" s="44"/>
      <c r="E204" s="44"/>
      <c r="F204" s="3"/>
      <c r="G204" s="52" t="s">
        <v>35</v>
      </c>
      <c r="H204" s="12">
        <f>SUM(H201:H203)</f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784</v>
      </c>
      <c r="B205" s="59">
        <f>H204</f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761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762</v>
      </c>
      <c r="B207" s="98">
        <f>B235+E207</f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753</v>
      </c>
      <c r="B208" s="98">
        <f>B236+E208</f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754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 customHeight="1">
      <c r="A210" s="43" t="s">
        <v>33</v>
      </c>
      <c r="B210" s="60">
        <f>SUM(B205:B209)</f>
        <v>25603150</v>
      </c>
      <c r="C210" s="44"/>
      <c r="D210" s="44"/>
      <c r="E210" s="44"/>
      <c r="F210" s="3"/>
      <c r="G210" s="9" t="s">
        <v>41</v>
      </c>
      <c r="H210" s="10" t="s">
        <v>6</v>
      </c>
      <c r="I210" s="3"/>
      <c r="J210" s="77"/>
      <c r="K210" s="77"/>
      <c r="P210" s="95"/>
      <c r="Q210" s="95"/>
      <c r="R210" s="95"/>
      <c r="S210" s="95"/>
    </row>
    <row r="211" spans="1:19" s="1" customFormat="1" ht="11.25" customHeight="1">
      <c r="A211" s="42" t="s">
        <v>562</v>
      </c>
      <c r="B211" s="57">
        <f>B239+E211</f>
        <v>22853960</v>
      </c>
      <c r="C211" s="42" t="s">
        <v>60</v>
      </c>
      <c r="D211" s="42" t="s">
        <v>60</v>
      </c>
      <c r="E211" s="19">
        <v>300000</v>
      </c>
      <c r="F211" s="3"/>
      <c r="G211" s="17" t="s">
        <v>44</v>
      </c>
      <c r="H211" s="11">
        <f>B222-B250</f>
        <v>456817</v>
      </c>
      <c r="I211" s="3"/>
      <c r="J211" s="54" t="s">
        <v>46</v>
      </c>
      <c r="K211" s="63">
        <f>K201+K202+K207</f>
        <v>2863715</v>
      </c>
      <c r="P211" s="95"/>
      <c r="Q211" s="95"/>
      <c r="R211" s="95"/>
      <c r="S211" s="95"/>
    </row>
    <row r="212" spans="1:19" s="1" customFormat="1" ht="11.25" customHeight="1">
      <c r="A212" s="42" t="s">
        <v>824</v>
      </c>
      <c r="B212" s="57">
        <f>B240+E212</f>
        <v>17029921</v>
      </c>
      <c r="C212" s="46"/>
      <c r="D212" s="46"/>
      <c r="E212" s="19">
        <v>85600</v>
      </c>
      <c r="F212" s="3"/>
      <c r="G212" s="17" t="s">
        <v>489</v>
      </c>
      <c r="H212" s="73">
        <f>B223-B251</f>
        <v>71217</v>
      </c>
      <c r="I212" s="3"/>
      <c r="J212" s="53" t="s">
        <v>473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825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585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487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 t="s">
        <v>60</v>
      </c>
      <c r="K215" s="62" t="s">
        <v>60</v>
      </c>
      <c r="P215" s="95"/>
      <c r="Q215" s="95"/>
      <c r="R215" s="95"/>
      <c r="S215" s="95"/>
    </row>
    <row r="216" spans="1:19" s="1" customFormat="1">
      <c r="A216" s="42" t="s">
        <v>488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821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822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 t="s">
        <v>60</v>
      </c>
      <c r="K218" s="62" t="s">
        <v>60</v>
      </c>
      <c r="P218" s="95"/>
      <c r="Q218" s="95"/>
      <c r="R218" s="95"/>
      <c r="S218" s="95"/>
    </row>
    <row r="219" spans="1:19" s="1" customFormat="1">
      <c r="A219" s="42" t="s">
        <v>490</v>
      </c>
      <c r="B219" s="57">
        <f>B331+E219</f>
        <v>8457693</v>
      </c>
      <c r="C219" s="78"/>
      <c r="D219" s="42"/>
      <c r="E219" s="42"/>
      <c r="F219" s="3"/>
      <c r="G219" s="2"/>
      <c r="H219" s="2"/>
      <c r="I219" s="3"/>
      <c r="J219" s="53" t="s">
        <v>60</v>
      </c>
      <c r="K219" s="62" t="s">
        <v>60</v>
      </c>
      <c r="P219" s="95"/>
      <c r="Q219" s="95"/>
      <c r="R219" s="95"/>
      <c r="S219" s="95"/>
    </row>
    <row r="220" spans="1:19" s="1" customFormat="1">
      <c r="A220" s="47" t="s">
        <v>42</v>
      </c>
      <c r="B220" s="14">
        <f>SUM(B211:B213)+B219</f>
        <v>48682014</v>
      </c>
      <c r="C220" s="48"/>
      <c r="D220" s="48"/>
      <c r="E220" s="48"/>
      <c r="F220" s="3"/>
      <c r="G220" s="2"/>
      <c r="H220" s="2"/>
      <c r="I220" s="3"/>
      <c r="J220" s="55" t="s">
        <v>52</v>
      </c>
      <c r="K220" s="63">
        <f>SUM(K212:K218)</f>
        <v>3644337</v>
      </c>
      <c r="P220" s="95"/>
      <c r="Q220" s="95"/>
      <c r="R220" s="95"/>
      <c r="S220" s="95"/>
    </row>
    <row r="221" spans="1:19" s="1" customFormat="1" ht="13.5" customHeight="1">
      <c r="A221" s="47" t="s">
        <v>414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63</v>
      </c>
      <c r="K221" s="64">
        <f>K220-K211</f>
        <v>780622</v>
      </c>
      <c r="P221" s="95"/>
      <c r="Q221" s="95"/>
      <c r="R221" s="95"/>
      <c r="S221" s="95"/>
    </row>
    <row r="222" spans="1:19" s="1" customFormat="1">
      <c r="A222" s="49" t="s">
        <v>49</v>
      </c>
      <c r="B222" s="16">
        <f>B210+B220+B221</f>
        <v>324285164</v>
      </c>
      <c r="C222" s="50"/>
      <c r="D222" s="50"/>
      <c r="E222" s="50"/>
      <c r="G222" s="2"/>
      <c r="H222" s="2"/>
      <c r="I222" s="3"/>
      <c r="P222" s="95"/>
      <c r="Q222" s="95"/>
      <c r="R222" s="95"/>
      <c r="S222" s="95"/>
    </row>
    <row r="223" spans="1:19" s="1" customFormat="1" ht="13.5" customHeight="1">
      <c r="A223" s="49" t="s">
        <v>51</v>
      </c>
      <c r="B223" s="16">
        <f>B210+B219+B221</f>
        <v>284060843</v>
      </c>
      <c r="C223" s="50"/>
      <c r="D223" s="50"/>
      <c r="E223" s="50"/>
      <c r="F223" s="3"/>
      <c r="G223" s="2"/>
      <c r="H223" s="2"/>
      <c r="I223" s="3"/>
      <c r="P223" s="95"/>
      <c r="Q223" s="95"/>
      <c r="R223" s="95"/>
      <c r="S223" s="95"/>
    </row>
    <row r="224" spans="1:19" s="1" customFormat="1" ht="30.75" customHeight="1">
      <c r="A224" s="348" t="s">
        <v>839</v>
      </c>
      <c r="B224" s="349"/>
      <c r="C224" s="349"/>
      <c r="D224" s="349"/>
      <c r="E224" s="350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387" t="s">
        <v>840</v>
      </c>
      <c r="B227" s="349"/>
      <c r="C227" s="349"/>
      <c r="D227" s="349"/>
      <c r="E227" s="350"/>
      <c r="F227" s="2"/>
      <c r="G227" s="352" t="s">
        <v>830</v>
      </c>
      <c r="H227" s="350"/>
      <c r="I227" s="3"/>
      <c r="J227" s="351" t="s">
        <v>708</v>
      </c>
      <c r="K227" s="350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5</v>
      </c>
      <c r="B228" s="5" t="s">
        <v>6</v>
      </c>
      <c r="C228" s="6" t="s">
        <v>7</v>
      </c>
      <c r="D228" s="6" t="s">
        <v>8</v>
      </c>
      <c r="E228" s="6" t="s">
        <v>9</v>
      </c>
      <c r="F228" s="2"/>
      <c r="G228" s="9" t="s">
        <v>410</v>
      </c>
      <c r="H228" s="10" t="s">
        <v>6</v>
      </c>
      <c r="I228" s="3"/>
      <c r="J228" s="65" t="s">
        <v>11</v>
      </c>
      <c r="K228" s="65" t="s">
        <v>6</v>
      </c>
      <c r="P228" s="95"/>
      <c r="Q228" s="95"/>
      <c r="R228" s="95"/>
      <c r="S228" s="95"/>
    </row>
    <row r="229" spans="1:19" s="1" customFormat="1" ht="11.25" customHeight="1">
      <c r="A229" s="42" t="s">
        <v>815</v>
      </c>
      <c r="B229" s="57">
        <v>0</v>
      </c>
      <c r="C229" s="42"/>
      <c r="D229" s="42"/>
      <c r="E229" s="42"/>
      <c r="F229" s="3"/>
      <c r="G229" s="51" t="s">
        <v>767</v>
      </c>
      <c r="H229" s="83">
        <v>10172</v>
      </c>
      <c r="I229" s="3"/>
      <c r="J229" s="53" t="s">
        <v>16</v>
      </c>
      <c r="K229" s="67">
        <v>1859867</v>
      </c>
      <c r="P229" s="95"/>
      <c r="Q229" s="95"/>
      <c r="R229" s="95"/>
      <c r="S229" s="95"/>
    </row>
    <row r="230" spans="1:19" s="1" customFormat="1" ht="11.25" customHeight="1">
      <c r="A230" s="42" t="s">
        <v>816</v>
      </c>
      <c r="B230" s="57">
        <v>0</v>
      </c>
      <c r="C230" s="42"/>
      <c r="D230" s="42"/>
      <c r="E230" s="42"/>
      <c r="F230" s="3"/>
      <c r="G230" s="51" t="s">
        <v>14</v>
      </c>
      <c r="H230" s="83">
        <v>12761761</v>
      </c>
      <c r="I230" s="3"/>
      <c r="J230" s="66" t="s">
        <v>785</v>
      </c>
      <c r="K230" s="68">
        <v>1003848</v>
      </c>
      <c r="P230" s="95"/>
      <c r="Q230" s="95"/>
      <c r="R230" s="95"/>
      <c r="S230" s="95"/>
    </row>
    <row r="231" spans="1:19" s="1" customFormat="1" ht="11.25" customHeight="1">
      <c r="A231" s="42" t="s">
        <v>838</v>
      </c>
      <c r="B231" s="57">
        <v>0</v>
      </c>
      <c r="C231" s="42"/>
      <c r="D231" s="42"/>
      <c r="E231" s="42"/>
      <c r="F231" s="3"/>
      <c r="G231" s="51" t="s">
        <v>60</v>
      </c>
      <c r="H231" s="74" t="s">
        <v>60</v>
      </c>
      <c r="I231" s="3"/>
      <c r="J231" s="66" t="s">
        <v>786</v>
      </c>
      <c r="K231" s="68" t="s">
        <v>60</v>
      </c>
      <c r="P231" s="95"/>
      <c r="Q231" s="95"/>
      <c r="R231" s="95"/>
      <c r="S231" s="95"/>
    </row>
    <row r="232" spans="1:19" s="1" customFormat="1" ht="11.25" customHeight="1">
      <c r="A232" s="43" t="s">
        <v>817</v>
      </c>
      <c r="B232" s="58">
        <f>SUM(B229:B231)</f>
        <v>0</v>
      </c>
      <c r="C232" s="44"/>
      <c r="D232" s="44"/>
      <c r="E232" s="44"/>
      <c r="F232" s="3"/>
      <c r="G232" s="52" t="s">
        <v>35</v>
      </c>
      <c r="H232" s="12">
        <f>SUM(H229:H231)</f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784</v>
      </c>
      <c r="B233" s="59">
        <f>H232</f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761</v>
      </c>
      <c r="B234" s="98">
        <f>B262+E234</f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762</v>
      </c>
      <c r="B235" s="98">
        <f>B263+E235</f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753</v>
      </c>
      <c r="B236" s="98">
        <f>B264+E236</f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754</v>
      </c>
      <c r="B237" s="98">
        <f>B265+E237</f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 customHeight="1">
      <c r="A238" s="43" t="s">
        <v>33</v>
      </c>
      <c r="B238" s="60">
        <f>SUM(B233:B237)</f>
        <v>25531933</v>
      </c>
      <c r="C238" s="44"/>
      <c r="D238" s="44"/>
      <c r="E238" s="44"/>
      <c r="F238" s="3"/>
      <c r="G238" s="9" t="s">
        <v>41</v>
      </c>
      <c r="H238" s="10" t="s">
        <v>6</v>
      </c>
      <c r="I238" s="3"/>
      <c r="J238" s="77"/>
      <c r="K238" s="77"/>
      <c r="P238" s="95"/>
      <c r="Q238" s="95"/>
      <c r="R238" s="95"/>
      <c r="S238" s="95"/>
    </row>
    <row r="239" spans="1:19" s="1" customFormat="1" ht="11.25" customHeight="1">
      <c r="A239" s="42" t="s">
        <v>562</v>
      </c>
      <c r="B239" s="57">
        <f>B267+E239</f>
        <v>22553960</v>
      </c>
      <c r="C239" s="42" t="s">
        <v>60</v>
      </c>
      <c r="D239" s="42" t="s">
        <v>60</v>
      </c>
      <c r="E239" s="19">
        <v>300000</v>
      </c>
      <c r="F239" s="3"/>
      <c r="G239" s="17" t="s">
        <v>44</v>
      </c>
      <c r="H239" s="11">
        <f>B250-B278</f>
        <v>-235242</v>
      </c>
      <c r="I239" s="3"/>
      <c r="J239" s="54" t="s">
        <v>46</v>
      </c>
      <c r="K239" s="63">
        <f>K229+K230+K235</f>
        <v>2863715</v>
      </c>
      <c r="P239" s="95"/>
      <c r="Q239" s="95"/>
      <c r="R239" s="95"/>
      <c r="S239" s="95"/>
    </row>
    <row r="240" spans="1:19" s="1" customFormat="1" ht="11.25" customHeight="1">
      <c r="A240" s="42" t="s">
        <v>824</v>
      </c>
      <c r="B240" s="57">
        <f>B268+E240</f>
        <v>16944321</v>
      </c>
      <c r="C240" s="46"/>
      <c r="D240" s="46"/>
      <c r="E240" s="19">
        <v>85600</v>
      </c>
      <c r="F240" s="3"/>
      <c r="G240" s="17" t="s">
        <v>489</v>
      </c>
      <c r="H240" s="73">
        <f>B251-B279</f>
        <v>-620842</v>
      </c>
      <c r="I240" s="3"/>
      <c r="J240" s="53" t="s">
        <v>473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825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585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487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 t="s">
        <v>60</v>
      </c>
      <c r="K243" s="62" t="s">
        <v>60</v>
      </c>
      <c r="P243" s="95"/>
      <c r="Q243" s="95"/>
      <c r="R243" s="95"/>
      <c r="S243" s="95"/>
    </row>
    <row r="244" spans="1:19" s="1" customFormat="1">
      <c r="A244" s="42" t="s">
        <v>488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821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822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 t="s">
        <v>60</v>
      </c>
      <c r="K246" s="62" t="s">
        <v>60</v>
      </c>
      <c r="P246" s="95"/>
      <c r="Q246" s="95"/>
      <c r="R246" s="95"/>
      <c r="S246" s="95"/>
    </row>
    <row r="247" spans="1:19" s="1" customFormat="1">
      <c r="A247" s="42" t="s">
        <v>490</v>
      </c>
      <c r="B247" s="57">
        <f>B359+E247</f>
        <v>8457693</v>
      </c>
      <c r="C247" s="78"/>
      <c r="D247" s="42"/>
      <c r="E247" s="42"/>
      <c r="F247" s="3"/>
      <c r="G247" s="2"/>
      <c r="H247" s="2"/>
      <c r="I247" s="3"/>
      <c r="J247" s="53" t="s">
        <v>60</v>
      </c>
      <c r="K247" s="62" t="s">
        <v>60</v>
      </c>
      <c r="P247" s="95"/>
      <c r="Q247" s="95"/>
      <c r="R247" s="95"/>
      <c r="S247" s="95"/>
    </row>
    <row r="248" spans="1:19" s="1" customFormat="1">
      <c r="A248" s="47" t="s">
        <v>42</v>
      </c>
      <c r="B248" s="14">
        <f>SUM(B239:B241)+B247</f>
        <v>48296414</v>
      </c>
      <c r="C248" s="48"/>
      <c r="D248" s="48"/>
      <c r="E248" s="48"/>
      <c r="F248" s="3"/>
      <c r="G248" s="2"/>
      <c r="H248" s="2"/>
      <c r="I248" s="3"/>
      <c r="J248" s="55" t="s">
        <v>52</v>
      </c>
      <c r="K248" s="63">
        <f>SUM(K240:K246)</f>
        <v>3543023</v>
      </c>
      <c r="P248" s="95"/>
      <c r="Q248" s="95"/>
      <c r="R248" s="95"/>
      <c r="S248" s="95"/>
    </row>
    <row r="249" spans="1:19" s="1" customFormat="1" ht="13.5" customHeight="1">
      <c r="A249" s="47" t="s">
        <v>414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63</v>
      </c>
      <c r="K249" s="64">
        <f>K248-K239</f>
        <v>679308</v>
      </c>
      <c r="P249" s="95"/>
      <c r="Q249" s="95"/>
      <c r="R249" s="95"/>
      <c r="S249" s="95"/>
    </row>
    <row r="250" spans="1:19" s="1" customFormat="1">
      <c r="A250" s="49" t="s">
        <v>49</v>
      </c>
      <c r="B250" s="16">
        <f>B238+B248+B249</f>
        <v>323828347</v>
      </c>
      <c r="C250" s="50"/>
      <c r="D250" s="50"/>
      <c r="E250" s="50"/>
      <c r="G250" s="2"/>
      <c r="H250" s="2"/>
      <c r="I250" s="3"/>
      <c r="P250" s="95"/>
      <c r="Q250" s="95"/>
      <c r="R250" s="95"/>
      <c r="S250" s="95"/>
    </row>
    <row r="251" spans="1:19" s="1" customFormat="1" ht="13.5" customHeight="1">
      <c r="A251" s="49" t="s">
        <v>51</v>
      </c>
      <c r="B251" s="16">
        <f>B238+B247+B249</f>
        <v>283989626</v>
      </c>
      <c r="C251" s="50"/>
      <c r="D251" s="50"/>
      <c r="E251" s="50"/>
      <c r="F251" s="3"/>
      <c r="G251" s="2"/>
      <c r="H251" s="2"/>
      <c r="I251" s="3"/>
      <c r="P251" s="95"/>
      <c r="Q251" s="95"/>
      <c r="R251" s="95"/>
      <c r="S251" s="95"/>
    </row>
    <row r="252" spans="1:19" s="1" customFormat="1" ht="30.75" customHeight="1">
      <c r="A252" s="348" t="s">
        <v>802</v>
      </c>
      <c r="B252" s="349"/>
      <c r="C252" s="349"/>
      <c r="D252" s="349"/>
      <c r="E252" s="350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387" t="s">
        <v>841</v>
      </c>
      <c r="B255" s="349"/>
      <c r="C255" s="349"/>
      <c r="D255" s="349"/>
      <c r="E255" s="350"/>
      <c r="F255" s="2"/>
      <c r="G255" s="352" t="s">
        <v>830</v>
      </c>
      <c r="H255" s="350"/>
      <c r="I255" s="3"/>
      <c r="J255" s="351" t="s">
        <v>712</v>
      </c>
      <c r="K255" s="350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2"/>
      <c r="G256" s="9" t="s">
        <v>410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 s="1" customFormat="1" ht="11.25" customHeight="1">
      <c r="A257" s="42" t="s">
        <v>815</v>
      </c>
      <c r="B257" s="57">
        <v>0</v>
      </c>
      <c r="C257" s="42"/>
      <c r="D257" s="42"/>
      <c r="E257" s="42"/>
      <c r="F257" s="3"/>
      <c r="G257" s="51" t="s">
        <v>767</v>
      </c>
      <c r="H257" s="83">
        <v>44792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 s="1" customFormat="1" ht="11.25" customHeight="1">
      <c r="A258" s="42" t="s">
        <v>816</v>
      </c>
      <c r="B258" s="57">
        <v>0</v>
      </c>
      <c r="C258" s="42"/>
      <c r="D258" s="42"/>
      <c r="E258" s="42"/>
      <c r="F258" s="3"/>
      <c r="G258" s="51" t="s">
        <v>14</v>
      </c>
      <c r="H258" s="83">
        <v>14557983</v>
      </c>
      <c r="I258" s="3"/>
      <c r="J258" s="66" t="s">
        <v>785</v>
      </c>
      <c r="K258" s="68">
        <v>1003848</v>
      </c>
      <c r="P258" s="95"/>
      <c r="Q258" s="95"/>
      <c r="R258" s="95"/>
      <c r="S258" s="95"/>
    </row>
    <row r="259" spans="1:19" s="1" customFormat="1" ht="11.25" customHeight="1">
      <c r="A259" s="42" t="s">
        <v>838</v>
      </c>
      <c r="B259" s="57">
        <v>0</v>
      </c>
      <c r="C259" s="42"/>
      <c r="D259" s="42"/>
      <c r="E259" s="42"/>
      <c r="F259" s="3"/>
      <c r="G259" s="51" t="s">
        <v>60</v>
      </c>
      <c r="H259" s="74" t="s">
        <v>60</v>
      </c>
      <c r="I259" s="3"/>
      <c r="J259" s="66" t="s">
        <v>786</v>
      </c>
      <c r="K259" s="68" t="s">
        <v>60</v>
      </c>
      <c r="P259" s="95"/>
      <c r="Q259" s="95"/>
      <c r="R259" s="95"/>
      <c r="S259" s="95"/>
    </row>
    <row r="260" spans="1:19" s="1" customFormat="1" ht="11.25" customHeight="1">
      <c r="A260" s="43" t="s">
        <v>817</v>
      </c>
      <c r="B260" s="58">
        <f>SUM(B257:B259)</f>
        <v>0</v>
      </c>
      <c r="C260" s="44"/>
      <c r="D260" s="44"/>
      <c r="E260" s="44"/>
      <c r="F260" s="3"/>
      <c r="G260" s="52" t="s">
        <v>35</v>
      </c>
      <c r="H260" s="12">
        <f>SUM(H257:H259)</f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784</v>
      </c>
      <c r="B261" s="59">
        <f>H260</f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761</v>
      </c>
      <c r="B262" s="98">
        <f>B290+E262</f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762</v>
      </c>
      <c r="B263" s="98">
        <f>B291+E263</f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753</v>
      </c>
      <c r="B264" s="98">
        <f>B292+E264</f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754</v>
      </c>
      <c r="B265" s="98">
        <f>B293+E265</f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 customHeight="1">
      <c r="A266" s="43" t="s">
        <v>33</v>
      </c>
      <c r="B266" s="60">
        <f>SUM(B261:B265)</f>
        <v>26152775</v>
      </c>
      <c r="C266" s="44"/>
      <c r="D266" s="44"/>
      <c r="E266" s="44"/>
      <c r="F266" s="3"/>
      <c r="G266" s="9" t="s">
        <v>41</v>
      </c>
      <c r="H266" s="10" t="s">
        <v>6</v>
      </c>
      <c r="I266" s="3"/>
      <c r="J266" s="77"/>
      <c r="K266" s="77"/>
      <c r="P266" s="95"/>
      <c r="Q266" s="95"/>
      <c r="R266" s="95"/>
      <c r="S266" s="95"/>
    </row>
    <row r="267" spans="1:19" s="1" customFormat="1" ht="11.25" customHeight="1">
      <c r="A267" s="42" t="s">
        <v>562</v>
      </c>
      <c r="B267" s="57">
        <f>B295+E267</f>
        <v>22253960</v>
      </c>
      <c r="C267" s="42" t="s">
        <v>60</v>
      </c>
      <c r="D267" s="42" t="s">
        <v>60</v>
      </c>
      <c r="E267" s="19">
        <v>300000</v>
      </c>
      <c r="F267" s="3"/>
      <c r="G267" s="17" t="s">
        <v>44</v>
      </c>
      <c r="H267" s="11">
        <f>B278-B306</f>
        <v>1595600</v>
      </c>
      <c r="I267" s="3"/>
      <c r="J267" s="54" t="s">
        <v>46</v>
      </c>
      <c r="K267" s="63">
        <f>K257+K258+K263</f>
        <v>2863715</v>
      </c>
      <c r="P267" s="95"/>
      <c r="Q267" s="95"/>
      <c r="R267" s="95"/>
      <c r="S267" s="95"/>
    </row>
    <row r="268" spans="1:19" s="1" customFormat="1" ht="11.25" customHeight="1">
      <c r="A268" s="42" t="s">
        <v>824</v>
      </c>
      <c r="B268" s="57">
        <f>B296+E268</f>
        <v>16858721</v>
      </c>
      <c r="C268" s="46"/>
      <c r="D268" s="46"/>
      <c r="E268" s="19">
        <v>85600</v>
      </c>
      <c r="F268" s="3"/>
      <c r="G268" s="17" t="s">
        <v>489</v>
      </c>
      <c r="H268" s="73">
        <f>B279-B335</f>
        <v>1897177</v>
      </c>
      <c r="I268" s="3"/>
      <c r="J268" s="53" t="s">
        <v>473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825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585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487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 t="s">
        <v>60</v>
      </c>
      <c r="K271" s="62" t="s">
        <v>60</v>
      </c>
      <c r="P271" s="95"/>
      <c r="Q271" s="95"/>
      <c r="R271" s="95"/>
      <c r="S271" s="95"/>
    </row>
    <row r="272" spans="1:19" s="1" customFormat="1">
      <c r="A272" s="42" t="s">
        <v>488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821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822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 t="s">
        <v>60</v>
      </c>
      <c r="K274" s="62" t="s">
        <v>60</v>
      </c>
      <c r="P274" s="95"/>
      <c r="Q274" s="95"/>
      <c r="R274" s="95"/>
      <c r="S274" s="95"/>
    </row>
    <row r="275" spans="1:19" s="1" customFormat="1">
      <c r="A275" s="42" t="s">
        <v>490</v>
      </c>
      <c r="B275" s="57">
        <f>B359+E275</f>
        <v>8457693</v>
      </c>
      <c r="C275" s="78"/>
      <c r="D275" s="42"/>
      <c r="E275" s="42"/>
      <c r="F275" s="3"/>
      <c r="G275" s="2"/>
      <c r="H275" s="2"/>
      <c r="I275" s="3"/>
      <c r="J275" s="53" t="s">
        <v>60</v>
      </c>
      <c r="K275" s="62" t="s">
        <v>60</v>
      </c>
      <c r="P275" s="95"/>
      <c r="Q275" s="95"/>
      <c r="R275" s="95"/>
      <c r="S275" s="95"/>
    </row>
    <row r="276" spans="1:19" s="1" customFormat="1">
      <c r="A276" s="47" t="s">
        <v>42</v>
      </c>
      <c r="B276" s="14">
        <f>SUM(B267:B269)+B275</f>
        <v>47910814</v>
      </c>
      <c r="C276" s="48"/>
      <c r="D276" s="48"/>
      <c r="E276" s="48"/>
      <c r="F276" s="3"/>
      <c r="G276" s="2"/>
      <c r="H276" s="2"/>
      <c r="I276" s="3"/>
      <c r="J276" s="55" t="s">
        <v>52</v>
      </c>
      <c r="K276" s="63">
        <f>SUM(K268:K274)</f>
        <v>3708353</v>
      </c>
      <c r="P276" s="95"/>
      <c r="Q276" s="95"/>
      <c r="R276" s="95"/>
      <c r="S276" s="95"/>
    </row>
    <row r="277" spans="1:19" s="1" customFormat="1" ht="13.5" customHeight="1">
      <c r="A277" s="47" t="s">
        <v>414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63</v>
      </c>
      <c r="K277" s="64">
        <f>K276-K267</f>
        <v>844638</v>
      </c>
      <c r="P277" s="95"/>
      <c r="Q277" s="95"/>
      <c r="R277" s="95"/>
      <c r="S277" s="95"/>
    </row>
    <row r="278" spans="1:19" s="1" customFormat="1">
      <c r="A278" s="49" t="s">
        <v>49</v>
      </c>
      <c r="B278" s="16">
        <f>B266+B276+B277</f>
        <v>324063589</v>
      </c>
      <c r="C278" s="50"/>
      <c r="D278" s="50"/>
      <c r="E278" s="50"/>
      <c r="G278" s="2"/>
      <c r="H278" s="2"/>
      <c r="I278" s="3"/>
      <c r="P278" s="95"/>
      <c r="Q278" s="95"/>
      <c r="R278" s="95"/>
      <c r="S278" s="95"/>
    </row>
    <row r="279" spans="1:19" s="1" customFormat="1" ht="13.5" customHeight="1">
      <c r="A279" s="49" t="s">
        <v>51</v>
      </c>
      <c r="B279" s="16">
        <f>B266+B275+B277</f>
        <v>284610468</v>
      </c>
      <c r="C279" s="50"/>
      <c r="D279" s="50"/>
      <c r="E279" s="50"/>
      <c r="F279" s="3"/>
      <c r="G279" s="2"/>
      <c r="H279" s="2"/>
      <c r="I279" s="3"/>
      <c r="P279" s="95"/>
      <c r="Q279" s="95"/>
      <c r="R279" s="95"/>
      <c r="S279" s="95"/>
    </row>
    <row r="280" spans="1:19" s="1" customFormat="1" ht="30.75" customHeight="1">
      <c r="A280" s="348" t="s">
        <v>842</v>
      </c>
      <c r="B280" s="349"/>
      <c r="C280" s="349"/>
      <c r="D280" s="349"/>
      <c r="E280" s="350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387" t="s">
        <v>843</v>
      </c>
      <c r="B283" s="349"/>
      <c r="C283" s="349"/>
      <c r="D283" s="349"/>
      <c r="E283" s="350"/>
      <c r="F283" s="2"/>
      <c r="G283" s="352" t="s">
        <v>830</v>
      </c>
      <c r="H283" s="350"/>
      <c r="I283" s="3"/>
      <c r="J283" s="351" t="s">
        <v>715</v>
      </c>
      <c r="K283" s="350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5</v>
      </c>
      <c r="B284" s="5" t="s">
        <v>6</v>
      </c>
      <c r="C284" s="6" t="s">
        <v>7</v>
      </c>
      <c r="D284" s="6" t="s">
        <v>8</v>
      </c>
      <c r="E284" s="6" t="s">
        <v>9</v>
      </c>
      <c r="F284" s="2"/>
      <c r="G284" s="9" t="s">
        <v>410</v>
      </c>
      <c r="H284" s="10" t="s">
        <v>6</v>
      </c>
      <c r="I284" s="3"/>
      <c r="J284" s="65" t="s">
        <v>11</v>
      </c>
      <c r="K284" s="65" t="s">
        <v>6</v>
      </c>
      <c r="P284" s="95"/>
      <c r="Q284" s="95"/>
      <c r="R284" s="95"/>
      <c r="S284" s="95"/>
    </row>
    <row r="285" spans="1:19" s="1" customFormat="1" ht="11.25" customHeight="1">
      <c r="A285" s="42" t="s">
        <v>815</v>
      </c>
      <c r="B285" s="57">
        <v>0</v>
      </c>
      <c r="C285" s="42"/>
      <c r="D285" s="42"/>
      <c r="E285" s="42"/>
      <c r="F285" s="3"/>
      <c r="G285" s="51" t="s">
        <v>767</v>
      </c>
      <c r="H285" s="83">
        <v>44792</v>
      </c>
      <c r="I285" s="3"/>
      <c r="J285" s="53" t="s">
        <v>16</v>
      </c>
      <c r="K285" s="67">
        <v>1859867</v>
      </c>
      <c r="P285" s="95"/>
      <c r="Q285" s="95"/>
      <c r="R285" s="95"/>
      <c r="S285" s="95"/>
    </row>
    <row r="286" spans="1:19" s="1" customFormat="1" ht="11.25" customHeight="1">
      <c r="A286" s="42" t="s">
        <v>816</v>
      </c>
      <c r="B286" s="57">
        <v>0</v>
      </c>
      <c r="C286" s="42"/>
      <c r="D286" s="42"/>
      <c r="E286" s="42"/>
      <c r="F286" s="3"/>
      <c r="G286" s="51" t="s">
        <v>14</v>
      </c>
      <c r="H286" s="83">
        <v>14557983</v>
      </c>
      <c r="I286" s="3"/>
      <c r="J286" s="66" t="s">
        <v>785</v>
      </c>
      <c r="K286" s="68">
        <v>717124</v>
      </c>
      <c r="P286" s="95"/>
      <c r="Q286" s="95"/>
      <c r="R286" s="95"/>
      <c r="S286" s="95"/>
    </row>
    <row r="287" spans="1:19" s="1" customFormat="1" ht="11.25" customHeight="1">
      <c r="A287" s="42" t="s">
        <v>838</v>
      </c>
      <c r="B287" s="57">
        <v>0</v>
      </c>
      <c r="C287" s="42"/>
      <c r="D287" s="42"/>
      <c r="E287" s="42"/>
      <c r="F287" s="3"/>
      <c r="G287" s="51" t="s">
        <v>60</v>
      </c>
      <c r="H287" s="74" t="s">
        <v>60</v>
      </c>
      <c r="I287" s="3"/>
      <c r="J287" s="66" t="s">
        <v>786</v>
      </c>
      <c r="K287" s="68">
        <v>141831</v>
      </c>
      <c r="P287" s="95"/>
      <c r="Q287" s="95"/>
      <c r="R287" s="95"/>
      <c r="S287" s="95"/>
    </row>
    <row r="288" spans="1:19" s="1" customFormat="1" ht="11.25" customHeight="1">
      <c r="A288" s="43" t="s">
        <v>817</v>
      </c>
      <c r="B288" s="58">
        <f>SUM(B285:B287)</f>
        <v>0</v>
      </c>
      <c r="C288" s="44"/>
      <c r="D288" s="44"/>
      <c r="E288" s="44"/>
      <c r="F288" s="3"/>
      <c r="G288" s="52" t="s">
        <v>35</v>
      </c>
      <c r="H288" s="12">
        <f>SUM(H285:H287)</f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784</v>
      </c>
      <c r="B289" s="59">
        <f>H288</f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761</v>
      </c>
      <c r="B290" s="98">
        <f>B318+E290</f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762</v>
      </c>
      <c r="B291" s="98">
        <f>B319+E291</f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753</v>
      </c>
      <c r="B292" s="98">
        <f>B320+E292</f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754</v>
      </c>
      <c r="B293" s="98">
        <f>B321+E293</f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 customHeight="1">
      <c r="A294" s="43" t="s">
        <v>33</v>
      </c>
      <c r="B294" s="60">
        <f>SUM(B289:B293)</f>
        <v>24942775</v>
      </c>
      <c r="C294" s="44"/>
      <c r="D294" s="44"/>
      <c r="E294" s="44"/>
      <c r="F294" s="3"/>
      <c r="G294" s="9" t="s">
        <v>41</v>
      </c>
      <c r="H294" s="10" t="s">
        <v>6</v>
      </c>
      <c r="I294" s="3"/>
      <c r="J294" s="77"/>
      <c r="K294" s="77"/>
      <c r="P294" s="95"/>
      <c r="Q294" s="95"/>
      <c r="R294" s="95"/>
      <c r="S294" s="95"/>
    </row>
    <row r="295" spans="1:19" s="1" customFormat="1" ht="11.25" customHeight="1">
      <c r="A295" s="42" t="s">
        <v>562</v>
      </c>
      <c r="B295" s="57">
        <f>B323+E295</f>
        <v>21953960</v>
      </c>
      <c r="C295" s="42" t="s">
        <v>60</v>
      </c>
      <c r="D295" s="42" t="s">
        <v>60</v>
      </c>
      <c r="E295" s="19">
        <v>300000</v>
      </c>
      <c r="F295" s="3"/>
      <c r="G295" s="17" t="s">
        <v>44</v>
      </c>
      <c r="H295" s="11">
        <f>B306-B334</f>
        <v>1072777</v>
      </c>
      <c r="I295" s="3"/>
      <c r="J295" s="54" t="s">
        <v>46</v>
      </c>
      <c r="K295" s="63">
        <f>K285+K286+K291</f>
        <v>2576991</v>
      </c>
      <c r="P295" s="95"/>
      <c r="Q295" s="95"/>
      <c r="R295" s="95"/>
      <c r="S295" s="95"/>
    </row>
    <row r="296" spans="1:19" s="1" customFormat="1" ht="11.25" customHeight="1">
      <c r="A296" s="42" t="s">
        <v>824</v>
      </c>
      <c r="B296" s="57">
        <f>B324+E296</f>
        <v>16773121</v>
      </c>
      <c r="C296" s="46"/>
      <c r="D296" s="46"/>
      <c r="E296" s="19">
        <v>85600</v>
      </c>
      <c r="F296" s="3"/>
      <c r="G296" s="17" t="s">
        <v>489</v>
      </c>
      <c r="H296" s="73">
        <f>B307-B335</f>
        <v>687177</v>
      </c>
      <c r="I296" s="3"/>
      <c r="J296" s="53" t="s">
        <v>473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825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585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487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 t="s">
        <v>60</v>
      </c>
      <c r="K299" s="62" t="s">
        <v>60</v>
      </c>
      <c r="P299" s="95"/>
      <c r="Q299" s="95"/>
      <c r="R299" s="95"/>
      <c r="S299" s="95"/>
    </row>
    <row r="300" spans="1:19" s="1" customFormat="1">
      <c r="A300" s="42" t="s">
        <v>488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821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822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 t="s">
        <v>60</v>
      </c>
      <c r="K302" s="62" t="s">
        <v>60</v>
      </c>
      <c r="P302" s="95"/>
      <c r="Q302" s="95"/>
      <c r="R302" s="95"/>
      <c r="S302" s="95"/>
    </row>
    <row r="303" spans="1:19" s="1" customFormat="1">
      <c r="A303" s="42" t="s">
        <v>490</v>
      </c>
      <c r="B303" s="57">
        <f>B359+E303</f>
        <v>8457693</v>
      </c>
      <c r="C303" s="78"/>
      <c r="D303" s="42"/>
      <c r="E303" s="42"/>
      <c r="F303" s="3"/>
      <c r="G303" s="2"/>
      <c r="H303" s="2"/>
      <c r="I303" s="3"/>
      <c r="J303" s="53" t="s">
        <v>60</v>
      </c>
      <c r="K303" s="62" t="s">
        <v>60</v>
      </c>
      <c r="P303" s="95"/>
      <c r="Q303" s="95"/>
      <c r="R303" s="95"/>
      <c r="S303" s="95"/>
    </row>
    <row r="304" spans="1:19" s="1" customFormat="1">
      <c r="A304" s="47" t="s">
        <v>42</v>
      </c>
      <c r="B304" s="14">
        <f>SUM(B295:B297)+B303</f>
        <v>47525214</v>
      </c>
      <c r="C304" s="48"/>
      <c r="D304" s="48"/>
      <c r="E304" s="48"/>
      <c r="F304" s="3"/>
      <c r="G304" s="2"/>
      <c r="H304" s="2"/>
      <c r="I304" s="3"/>
      <c r="J304" s="55" t="s">
        <v>52</v>
      </c>
      <c r="K304" s="63">
        <f>SUM(K296:K302)</f>
        <v>3569150</v>
      </c>
      <c r="P304" s="95"/>
      <c r="Q304" s="95"/>
      <c r="R304" s="95"/>
      <c r="S304" s="95"/>
    </row>
    <row r="305" spans="1:19" s="1" customFormat="1" ht="13.5" customHeight="1">
      <c r="A305" s="47" t="s">
        <v>414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63</v>
      </c>
      <c r="K305" s="64">
        <f>K304-K295</f>
        <v>992159</v>
      </c>
      <c r="P305" s="95"/>
      <c r="Q305" s="95"/>
      <c r="R305" s="95"/>
      <c r="S305" s="95"/>
    </row>
    <row r="306" spans="1:19" s="1" customFormat="1">
      <c r="A306" s="49" t="s">
        <v>49</v>
      </c>
      <c r="B306" s="16">
        <f>B294+B304+B305</f>
        <v>322467989</v>
      </c>
      <c r="C306" s="50"/>
      <c r="D306" s="50"/>
      <c r="E306" s="50"/>
      <c r="G306" s="2"/>
      <c r="H306" s="2"/>
      <c r="I306" s="3"/>
      <c r="P306" s="95"/>
      <c r="Q306" s="95"/>
      <c r="R306" s="95"/>
      <c r="S306" s="95"/>
    </row>
    <row r="307" spans="1:19" s="1" customFormat="1" ht="13.5" customHeight="1">
      <c r="A307" s="49" t="s">
        <v>51</v>
      </c>
      <c r="B307" s="16">
        <f>B294+B303+B305</f>
        <v>283400468</v>
      </c>
      <c r="C307" s="50"/>
      <c r="D307" s="50"/>
      <c r="E307" s="50"/>
      <c r="F307" s="3"/>
      <c r="G307" s="2"/>
      <c r="H307" s="2"/>
      <c r="I307" s="3"/>
      <c r="P307" s="95"/>
      <c r="Q307" s="95"/>
      <c r="R307" s="95"/>
      <c r="S307" s="95"/>
    </row>
    <row r="308" spans="1:19" s="1" customFormat="1" ht="30.75" customHeight="1">
      <c r="A308" s="348" t="s">
        <v>844</v>
      </c>
      <c r="B308" s="349"/>
      <c r="C308" s="349"/>
      <c r="D308" s="349"/>
      <c r="E308" s="350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387" t="s">
        <v>845</v>
      </c>
      <c r="B311" s="349"/>
      <c r="C311" s="349"/>
      <c r="D311" s="349"/>
      <c r="E311" s="350"/>
      <c r="F311" s="2"/>
      <c r="G311" s="352" t="s">
        <v>830</v>
      </c>
      <c r="H311" s="350"/>
      <c r="I311" s="3"/>
      <c r="J311" s="351" t="s">
        <v>719</v>
      </c>
      <c r="K311" s="350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5</v>
      </c>
      <c r="B312" s="5" t="s">
        <v>6</v>
      </c>
      <c r="C312" s="6" t="s">
        <v>7</v>
      </c>
      <c r="D312" s="6" t="s">
        <v>8</v>
      </c>
      <c r="E312" s="6" t="s">
        <v>9</v>
      </c>
      <c r="F312" s="2"/>
      <c r="G312" s="9" t="s">
        <v>410</v>
      </c>
      <c r="H312" s="10" t="s">
        <v>6</v>
      </c>
      <c r="I312" s="3"/>
      <c r="J312" s="65" t="s">
        <v>11</v>
      </c>
      <c r="K312" s="65" t="s">
        <v>6</v>
      </c>
      <c r="P312" s="95"/>
      <c r="Q312" s="95"/>
      <c r="R312" s="95"/>
      <c r="S312" s="95"/>
    </row>
    <row r="313" spans="1:19" s="1" customFormat="1" ht="11.25" customHeight="1">
      <c r="A313" s="42" t="s">
        <v>815</v>
      </c>
      <c r="B313" s="57">
        <v>0</v>
      </c>
      <c r="C313" s="42"/>
      <c r="D313" s="42"/>
      <c r="E313" s="42"/>
      <c r="F313" s="3"/>
      <c r="G313" s="51" t="s">
        <v>767</v>
      </c>
      <c r="H313" s="83">
        <v>1365711</v>
      </c>
      <c r="I313" s="3"/>
      <c r="J313" s="53" t="s">
        <v>16</v>
      </c>
      <c r="K313" s="67">
        <v>1859867</v>
      </c>
      <c r="P313" s="95"/>
      <c r="Q313" s="95"/>
      <c r="R313" s="95"/>
      <c r="S313" s="95"/>
    </row>
    <row r="314" spans="1:19" s="1" customFormat="1" ht="11.25" customHeight="1">
      <c r="A314" s="42" t="s">
        <v>816</v>
      </c>
      <c r="B314" s="57">
        <v>0</v>
      </c>
      <c r="C314" s="42"/>
      <c r="D314" s="42"/>
      <c r="E314" s="42"/>
      <c r="F314" s="3"/>
      <c r="G314" s="51" t="s">
        <v>14</v>
      </c>
      <c r="H314" s="83">
        <v>13759887</v>
      </c>
      <c r="I314" s="3"/>
      <c r="J314" s="66" t="s">
        <v>785</v>
      </c>
      <c r="K314" s="68">
        <v>864528</v>
      </c>
      <c r="P314" s="95"/>
      <c r="Q314" s="95"/>
      <c r="R314" s="95"/>
      <c r="S314" s="95"/>
    </row>
    <row r="315" spans="1:19" s="1" customFormat="1" ht="11.25" customHeight="1">
      <c r="A315" s="42" t="s">
        <v>838</v>
      </c>
      <c r="B315" s="57">
        <v>0</v>
      </c>
      <c r="C315" s="42"/>
      <c r="D315" s="42"/>
      <c r="E315" s="42"/>
      <c r="F315" s="3"/>
      <c r="G315" s="51" t="s">
        <v>60</v>
      </c>
      <c r="H315" s="74" t="s">
        <v>60</v>
      </c>
      <c r="I315" s="3"/>
      <c r="J315" s="66" t="s">
        <v>786</v>
      </c>
      <c r="K315" s="68">
        <v>141831</v>
      </c>
      <c r="P315" s="95"/>
      <c r="Q315" s="95"/>
      <c r="R315" s="95"/>
      <c r="S315" s="95"/>
    </row>
    <row r="316" spans="1:19" s="1" customFormat="1" ht="11.25" customHeight="1">
      <c r="A316" s="43" t="s">
        <v>817</v>
      </c>
      <c r="B316" s="58">
        <f>SUM(B313:B315)</f>
        <v>0</v>
      </c>
      <c r="C316" s="44"/>
      <c r="D316" s="44"/>
      <c r="E316" s="44"/>
      <c r="F316" s="3"/>
      <c r="G316" s="52" t="s">
        <v>35</v>
      </c>
      <c r="H316" s="12">
        <f>SUM(H313:H315)</f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784</v>
      </c>
      <c r="B317" s="59">
        <f>H316</f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761</v>
      </c>
      <c r="B318" s="98">
        <f>B346+E318</f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762</v>
      </c>
      <c r="B319" s="98">
        <f>B347+E319</f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753</v>
      </c>
      <c r="B320" s="98">
        <f>B348+E320</f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754</v>
      </c>
      <c r="B321" s="98">
        <f>B349+E321</f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 customHeight="1">
      <c r="A322" s="43" t="s">
        <v>33</v>
      </c>
      <c r="B322" s="60">
        <f>SUM(B317:B321)</f>
        <v>24255598</v>
      </c>
      <c r="C322" s="44"/>
      <c r="D322" s="44"/>
      <c r="E322" s="44"/>
      <c r="F322" s="3"/>
      <c r="G322" s="9" t="s">
        <v>41</v>
      </c>
      <c r="H322" s="10" t="s">
        <v>6</v>
      </c>
      <c r="I322" s="3"/>
      <c r="J322" s="77"/>
      <c r="K322" s="77"/>
      <c r="P322" s="95"/>
      <c r="Q322" s="95"/>
      <c r="R322" s="95"/>
      <c r="S322" s="95"/>
    </row>
    <row r="323" spans="1:19" s="1" customFormat="1" ht="11.25" customHeight="1">
      <c r="A323" s="42" t="s">
        <v>562</v>
      </c>
      <c r="B323" s="57">
        <f>B351+E323</f>
        <v>21653960</v>
      </c>
      <c r="C323" s="42" t="s">
        <v>60</v>
      </c>
      <c r="D323" s="42" t="s">
        <v>60</v>
      </c>
      <c r="E323" s="19">
        <v>300000</v>
      </c>
      <c r="F323" s="3"/>
      <c r="G323" s="17" t="s">
        <v>44</v>
      </c>
      <c r="H323" s="11">
        <f>B334-B362</f>
        <v>-1312251</v>
      </c>
      <c r="I323" s="3"/>
      <c r="J323" s="54" t="s">
        <v>46</v>
      </c>
      <c r="K323" s="63">
        <f>K313+K314+K319</f>
        <v>2724395</v>
      </c>
      <c r="P323" s="95"/>
      <c r="Q323" s="95"/>
      <c r="R323" s="95"/>
      <c r="S323" s="95"/>
    </row>
    <row r="324" spans="1:19" s="1" customFormat="1" ht="11.25" customHeight="1">
      <c r="A324" s="42" t="s">
        <v>824</v>
      </c>
      <c r="B324" s="57">
        <f>B352+E324</f>
        <v>16687521</v>
      </c>
      <c r="C324" s="46"/>
      <c r="D324" s="46"/>
      <c r="E324" s="19">
        <v>85600</v>
      </c>
      <c r="F324" s="3"/>
      <c r="G324" s="17" t="s">
        <v>489</v>
      </c>
      <c r="H324" s="73">
        <f>B335-B363</f>
        <v>-1697851</v>
      </c>
      <c r="I324" s="3"/>
      <c r="J324" s="53" t="s">
        <v>473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825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585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487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 t="s">
        <v>60</v>
      </c>
      <c r="K327" s="62" t="s">
        <v>60</v>
      </c>
      <c r="P327" s="95"/>
      <c r="Q327" s="95"/>
      <c r="R327" s="95"/>
      <c r="S327" s="95"/>
    </row>
    <row r="328" spans="1:19" s="1" customFormat="1">
      <c r="A328" s="42" t="s">
        <v>488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821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822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 t="s">
        <v>60</v>
      </c>
      <c r="K330" s="62" t="s">
        <v>60</v>
      </c>
      <c r="P330" s="95"/>
      <c r="Q330" s="95"/>
      <c r="R330" s="95"/>
      <c r="S330" s="95"/>
    </row>
    <row r="331" spans="1:19" s="1" customFormat="1">
      <c r="A331" s="42" t="s">
        <v>490</v>
      </c>
      <c r="B331" s="57">
        <f>B359+E331</f>
        <v>8457693</v>
      </c>
      <c r="C331" s="78"/>
      <c r="D331" s="42"/>
      <c r="E331" s="42"/>
      <c r="F331" s="3"/>
      <c r="G331" s="2"/>
      <c r="H331" s="2"/>
      <c r="I331" s="3"/>
      <c r="J331" s="53" t="s">
        <v>60</v>
      </c>
      <c r="K331" s="62" t="s">
        <v>60</v>
      </c>
      <c r="P331" s="95"/>
      <c r="Q331" s="95"/>
      <c r="R331" s="95"/>
      <c r="S331" s="95"/>
    </row>
    <row r="332" spans="1:19" s="1" customFormat="1">
      <c r="A332" s="47" t="s">
        <v>42</v>
      </c>
      <c r="B332" s="14">
        <f>SUM(B323:B325)+B331</f>
        <v>47139614</v>
      </c>
      <c r="C332" s="48"/>
      <c r="D332" s="48"/>
      <c r="E332" s="48"/>
      <c r="F332" s="3"/>
      <c r="G332" s="2"/>
      <c r="H332" s="2"/>
      <c r="I332" s="3"/>
      <c r="J332" s="55" t="s">
        <v>52</v>
      </c>
      <c r="K332" s="63">
        <f>SUM(K324:K330)</f>
        <v>3569150</v>
      </c>
      <c r="P332" s="95"/>
      <c r="Q332" s="95"/>
      <c r="R332" s="95"/>
      <c r="S332" s="95"/>
    </row>
    <row r="333" spans="1:19" s="1" customFormat="1" ht="13.5" customHeight="1">
      <c r="A333" s="47" t="s">
        <v>414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63</v>
      </c>
      <c r="K333" s="64">
        <f>K332-K323</f>
        <v>844755</v>
      </c>
      <c r="P333" s="95"/>
      <c r="Q333" s="95"/>
      <c r="R333" s="95"/>
      <c r="S333" s="95"/>
    </row>
    <row r="334" spans="1:19" s="1" customFormat="1">
      <c r="A334" s="49" t="s">
        <v>49</v>
      </c>
      <c r="B334" s="16">
        <f>B322+B332+B333</f>
        <v>321395212</v>
      </c>
      <c r="C334" s="50"/>
      <c r="D334" s="50"/>
      <c r="E334" s="50"/>
      <c r="G334" s="2"/>
      <c r="H334" s="2"/>
      <c r="I334" s="3"/>
      <c r="P334" s="95"/>
      <c r="Q334" s="95"/>
      <c r="R334" s="95"/>
      <c r="S334" s="95"/>
    </row>
    <row r="335" spans="1:19" s="1" customFormat="1" ht="13.5" customHeight="1">
      <c r="A335" s="49" t="s">
        <v>51</v>
      </c>
      <c r="B335" s="16">
        <f>B322+B331+B333</f>
        <v>282713291</v>
      </c>
      <c r="C335" s="50"/>
      <c r="D335" s="50"/>
      <c r="E335" s="50"/>
      <c r="F335" s="3"/>
      <c r="G335" s="2"/>
      <c r="H335" s="2"/>
      <c r="I335" s="3"/>
      <c r="P335" s="95"/>
      <c r="Q335" s="95"/>
      <c r="R335" s="95"/>
      <c r="S335" s="95"/>
    </row>
    <row r="336" spans="1:19" s="1" customFormat="1" ht="30.75" customHeight="1">
      <c r="A336" s="348" t="s">
        <v>781</v>
      </c>
      <c r="B336" s="349"/>
      <c r="C336" s="349"/>
      <c r="D336" s="349"/>
      <c r="E336" s="350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387" t="s">
        <v>658</v>
      </c>
      <c r="B339" s="349"/>
      <c r="C339" s="349"/>
      <c r="D339" s="349"/>
      <c r="E339" s="350"/>
      <c r="F339" s="2"/>
      <c r="G339" s="352" t="s">
        <v>830</v>
      </c>
      <c r="H339" s="350"/>
      <c r="I339" s="3"/>
      <c r="J339" s="351" t="s">
        <v>722</v>
      </c>
      <c r="K339" s="350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5</v>
      </c>
      <c r="B340" s="5" t="s">
        <v>6</v>
      </c>
      <c r="C340" s="6" t="s">
        <v>7</v>
      </c>
      <c r="D340" s="6" t="s">
        <v>8</v>
      </c>
      <c r="E340" s="6" t="s">
        <v>9</v>
      </c>
      <c r="F340" s="2"/>
      <c r="G340" s="9" t="s">
        <v>410</v>
      </c>
      <c r="H340" s="10" t="s">
        <v>6</v>
      </c>
      <c r="I340" s="3"/>
      <c r="J340" s="65" t="s">
        <v>11</v>
      </c>
      <c r="K340" s="65" t="s">
        <v>6</v>
      </c>
      <c r="P340" s="95"/>
      <c r="Q340" s="95"/>
      <c r="R340" s="95"/>
      <c r="S340" s="95"/>
    </row>
    <row r="341" spans="1:19" s="1" customFormat="1" ht="11.25" customHeight="1">
      <c r="A341" s="42" t="s">
        <v>815</v>
      </c>
      <c r="B341" s="57">
        <v>0</v>
      </c>
      <c r="C341" s="42"/>
      <c r="D341" s="42"/>
      <c r="E341" s="42"/>
      <c r="F341" s="3"/>
      <c r="G341" s="51" t="s">
        <v>767</v>
      </c>
      <c r="H341" s="83">
        <v>652334</v>
      </c>
      <c r="I341" s="3"/>
      <c r="J341" s="53" t="s">
        <v>16</v>
      </c>
      <c r="K341" s="67">
        <v>1859867</v>
      </c>
      <c r="P341" s="95"/>
      <c r="Q341" s="95"/>
      <c r="R341" s="95"/>
      <c r="S341" s="95"/>
    </row>
    <row r="342" spans="1:19" s="1" customFormat="1" ht="11.25" customHeight="1">
      <c r="A342" s="42" t="s">
        <v>816</v>
      </c>
      <c r="B342" s="57">
        <v>0</v>
      </c>
      <c r="C342" s="42"/>
      <c r="D342" s="42"/>
      <c r="E342" s="42"/>
      <c r="F342" s="3"/>
      <c r="G342" s="51" t="s">
        <v>14</v>
      </c>
      <c r="H342" s="83">
        <v>15281115</v>
      </c>
      <c r="I342" s="3"/>
      <c r="J342" s="66" t="s">
        <v>785</v>
      </c>
      <c r="K342" s="68">
        <v>984533</v>
      </c>
      <c r="P342" s="95"/>
      <c r="Q342" s="95"/>
      <c r="R342" s="95"/>
      <c r="S342" s="95"/>
    </row>
    <row r="343" spans="1:19" s="1" customFormat="1" ht="11.25" customHeight="1">
      <c r="A343" s="42" t="s">
        <v>99</v>
      </c>
      <c r="B343" s="57">
        <v>0</v>
      </c>
      <c r="C343" s="42"/>
      <c r="D343" s="42"/>
      <c r="E343" s="42"/>
      <c r="F343" s="3"/>
      <c r="G343" s="51" t="s">
        <v>60</v>
      </c>
      <c r="H343" s="74" t="s">
        <v>60</v>
      </c>
      <c r="I343" s="3"/>
      <c r="J343" s="66" t="s">
        <v>786</v>
      </c>
      <c r="K343" s="68">
        <v>56365</v>
      </c>
      <c r="P343" s="95"/>
      <c r="Q343" s="95"/>
      <c r="R343" s="95"/>
      <c r="S343" s="95"/>
    </row>
    <row r="344" spans="1:19" s="1" customFormat="1" ht="11.25" customHeight="1">
      <c r="A344" s="43" t="s">
        <v>817</v>
      </c>
      <c r="B344" s="58">
        <v>0</v>
      </c>
      <c r="C344" s="44"/>
      <c r="D344" s="44"/>
      <c r="E344" s="44"/>
      <c r="F344" s="3"/>
      <c r="G344" s="52" t="s">
        <v>35</v>
      </c>
      <c r="H344" s="12">
        <f>SUM(H341:H343)</f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 customHeight="1">
      <c r="A345" s="45" t="s">
        <v>784</v>
      </c>
      <c r="B345" s="59">
        <v>15933449</v>
      </c>
      <c r="C345" s="42"/>
      <c r="D345" s="42"/>
      <c r="E345" s="42"/>
      <c r="F345" s="3"/>
      <c r="G345" s="51" t="s">
        <v>60</v>
      </c>
      <c r="H345" s="74" t="s">
        <v>60</v>
      </c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761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762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 customHeight="1">
      <c r="A348" s="7" t="s">
        <v>753</v>
      </c>
      <c r="B348" s="98">
        <v>1600000</v>
      </c>
      <c r="C348" s="8"/>
      <c r="D348" s="8"/>
      <c r="E348" s="19">
        <v>200000</v>
      </c>
      <c r="F348" s="3"/>
      <c r="G348" s="9" t="s">
        <v>41</v>
      </c>
      <c r="H348" s="10" t="s">
        <v>6</v>
      </c>
      <c r="I348" s="3"/>
      <c r="J348" s="77"/>
      <c r="K348" s="77"/>
      <c r="P348" s="95"/>
      <c r="Q348" s="95"/>
      <c r="R348" s="95"/>
      <c r="S348" s="95"/>
    </row>
    <row r="349" spans="1:19" s="1" customFormat="1" ht="11.25" customHeight="1">
      <c r="A349" s="7" t="s">
        <v>754</v>
      </c>
      <c r="B349" s="98">
        <v>1500000</v>
      </c>
      <c r="C349" s="8"/>
      <c r="D349" s="8"/>
      <c r="E349" s="19">
        <v>100000</v>
      </c>
      <c r="F349" s="3"/>
      <c r="G349" s="17" t="s">
        <v>489</v>
      </c>
      <c r="H349" s="73">
        <v>46702014</v>
      </c>
      <c r="I349" s="3"/>
      <c r="J349" s="53" t="s">
        <v>473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33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562</v>
      </c>
      <c r="B351" s="57">
        <v>21353960</v>
      </c>
      <c r="C351" s="42" t="s">
        <v>60</v>
      </c>
      <c r="D351" s="42" t="s">
        <v>60</v>
      </c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824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 t="s">
        <v>60</v>
      </c>
      <c r="K352" s="62" t="s">
        <v>60</v>
      </c>
      <c r="P352" s="95"/>
      <c r="Q352" s="95"/>
      <c r="R352" s="95"/>
      <c r="S352" s="95"/>
    </row>
    <row r="353" spans="1:19" s="1" customFormat="1">
      <c r="A353" s="42" t="s">
        <v>825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52</v>
      </c>
      <c r="K353" s="63">
        <f>SUM(K347:K351)</f>
        <v>3570110</v>
      </c>
      <c r="P353" s="95"/>
      <c r="Q353" s="95"/>
      <c r="R353" s="95"/>
      <c r="S353" s="95"/>
    </row>
    <row r="354" spans="1:19" s="1" customFormat="1" ht="13.5" customHeight="1">
      <c r="A354" s="42" t="s">
        <v>585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63</v>
      </c>
      <c r="K354" s="64">
        <f>K353-K345</f>
        <v>3570110</v>
      </c>
      <c r="P354" s="95"/>
      <c r="Q354" s="95"/>
      <c r="R354" s="95"/>
      <c r="S354" s="95"/>
    </row>
    <row r="355" spans="1:19" s="1" customFormat="1">
      <c r="A355" s="42" t="s">
        <v>487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 t="s">
        <v>60</v>
      </c>
      <c r="K355" s="62" t="s">
        <v>60</v>
      </c>
      <c r="P355" s="95"/>
      <c r="Q355" s="95"/>
      <c r="R355" s="95"/>
      <c r="S355" s="95"/>
    </row>
    <row r="356" spans="1:19" s="1" customFormat="1">
      <c r="A356" s="42" t="s">
        <v>488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52</v>
      </c>
      <c r="K356" s="63">
        <f>SUM(K349:K354)</f>
        <v>10710330</v>
      </c>
      <c r="P356" s="95"/>
      <c r="Q356" s="95"/>
      <c r="R356" s="95"/>
      <c r="S356" s="95"/>
    </row>
    <row r="357" spans="1:19" s="1" customFormat="1">
      <c r="A357" s="42" t="s">
        <v>821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63</v>
      </c>
      <c r="K357" s="64">
        <f>K356-K348</f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822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490</v>
      </c>
      <c r="B359" s="80">
        <v>8457693</v>
      </c>
      <c r="C359" s="78"/>
      <c r="D359" s="42"/>
      <c r="E359" s="42"/>
      <c r="F359" s="3"/>
      <c r="G359" s="2"/>
      <c r="H359" s="2"/>
      <c r="I359" s="3"/>
      <c r="P359" s="95"/>
      <c r="Q359" s="95"/>
      <c r="R359" s="95"/>
      <c r="S359" s="95"/>
    </row>
    <row r="360" spans="1:19" s="1" customFormat="1">
      <c r="A360" s="47" t="s">
        <v>42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414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49</v>
      </c>
      <c r="B362" s="16">
        <v>322707463</v>
      </c>
      <c r="C362" s="50"/>
      <c r="D362" s="50"/>
      <c r="E362" s="50"/>
      <c r="G362" s="2"/>
      <c r="H362" s="2"/>
      <c r="I362" s="3"/>
      <c r="P362" s="95"/>
      <c r="Q362" s="95"/>
      <c r="R362" s="95"/>
      <c r="S362" s="95"/>
    </row>
    <row r="363" spans="1:19" s="1" customFormat="1" ht="13.5" customHeight="1">
      <c r="A363" s="49" t="s">
        <v>51</v>
      </c>
      <c r="B363" s="16">
        <v>284411142</v>
      </c>
      <c r="C363" s="50"/>
      <c r="D363" s="50"/>
      <c r="E363" s="50"/>
      <c r="F363" s="3"/>
      <c r="G363" s="2"/>
      <c r="H363" s="2"/>
      <c r="I363" s="3"/>
      <c r="P363" s="95"/>
      <c r="Q363" s="95"/>
      <c r="R363" s="95"/>
      <c r="S363" s="95"/>
    </row>
    <row r="364" spans="1:19" s="1" customFormat="1" ht="30.75" customHeight="1">
      <c r="A364" s="348" t="s">
        <v>846</v>
      </c>
      <c r="B364" s="349"/>
      <c r="C364" s="349"/>
      <c r="D364" s="349"/>
      <c r="E364" s="350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0:11" s="1" customFormat="1" ht="13.5" customHeight="1">
      <c r="J369" s="2"/>
      <c r="K369" s="2"/>
    </row>
    <row r="370" spans="10:11" s="1" customFormat="1">
      <c r="J370" s="2"/>
      <c r="K370" s="2"/>
    </row>
  </sheetData>
  <mergeCells count="53">
    <mergeCell ref="J3:K3"/>
    <mergeCell ref="A224:E224"/>
    <mergeCell ref="A171:E171"/>
    <mergeCell ref="G143:H143"/>
    <mergeCell ref="A280:E280"/>
    <mergeCell ref="J115:K115"/>
    <mergeCell ref="A28:E28"/>
    <mergeCell ref="G227:H227"/>
    <mergeCell ref="A112:E112"/>
    <mergeCell ref="A199:E199"/>
    <mergeCell ref="G255:H255"/>
    <mergeCell ref="A115:E115"/>
    <mergeCell ref="G31:H31"/>
    <mergeCell ref="A31:E31"/>
    <mergeCell ref="A143:E143"/>
    <mergeCell ref="J255:K255"/>
    <mergeCell ref="J31:K31"/>
    <mergeCell ref="J311:K311"/>
    <mergeCell ref="J143:K143"/>
    <mergeCell ref="A140:E140"/>
    <mergeCell ref="A311:E311"/>
    <mergeCell ref="A308:E308"/>
    <mergeCell ref="G311:H311"/>
    <mergeCell ref="A364:E364"/>
    <mergeCell ref="A84:E84"/>
    <mergeCell ref="G339:H339"/>
    <mergeCell ref="G171:H171"/>
    <mergeCell ref="G3:H3"/>
    <mergeCell ref="A56:E56"/>
    <mergeCell ref="A3:E3"/>
    <mergeCell ref="G87:H87"/>
    <mergeCell ref="A336:E336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J227:K227"/>
    <mergeCell ref="J283:K283"/>
    <mergeCell ref="G59:H59"/>
    <mergeCell ref="A59:E59"/>
    <mergeCell ref="G115:H115"/>
    <mergeCell ref="J171:K171"/>
    <mergeCell ref="J199:K199"/>
  </mergeCells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자산(2023)</vt:lpstr>
      <vt:lpstr>01. 급여</vt:lpstr>
      <vt:lpstr>91. 주식</vt:lpstr>
      <vt:lpstr>SK이노베이션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2023-08-31T12:17:21Z</dcterms:modified>
</cp:coreProperties>
</file>