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ythonWorkspace\01_ast_vrfc\"/>
    </mc:Choice>
  </mc:AlternateContent>
  <xr:revisionPtr revIDLastSave="0" documentId="13_ncr:1_{9E766FEC-D732-4EA5-9252-881363B36A46}" xr6:coauthVersionLast="47" xr6:coauthVersionMax="47" xr10:uidLastSave="{00000000-0000-0000-0000-000000000000}"/>
  <bookViews>
    <workbookView xWindow="-120" yWindow="-120" windowWidth="38640" windowHeight="15720" tabRatio="540" activeTab="1" xr2:uid="{00000000-000D-0000-FFFF-FFFF00000000}"/>
  </bookViews>
  <sheets>
    <sheet name="자산(2023)" sheetId="1" r:id="rId1"/>
    <sheet name="91. 주식" sheetId="3" r:id="rId2"/>
    <sheet name="01. 급여" sheetId="2" r:id="rId3"/>
    <sheet name="SK이노베이션" sheetId="4" r:id="rId4"/>
    <sheet name="자산(2022)" sheetId="5" r:id="rId5"/>
    <sheet name="92. IRP 투자" sheetId="6" r:id="rId6"/>
    <sheet name="자산(2021)" sheetId="7" r:id="rId7"/>
    <sheet name="02. 고정 지출" sheetId="8" r:id="rId8"/>
    <sheet name="21. 재산 내역" sheetId="9" r:id="rId9"/>
    <sheet name="자산(2020)" sheetId="10" r:id="rId10"/>
    <sheet name="자산(2019)" sheetId="11" r:id="rId11"/>
    <sheet name="자산(2018)" sheetId="12" r:id="rId12"/>
    <sheet name="자산(2017)" sheetId="13" r:id="rId13"/>
    <sheet name="자산(2016)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3" l="1"/>
  <c r="S27" i="3" s="1"/>
  <c r="S23" i="3"/>
  <c r="G31" i="3"/>
  <c r="H31" i="3"/>
  <c r="I31" i="3"/>
  <c r="I74" i="3"/>
  <c r="I66" i="3"/>
  <c r="I58" i="3"/>
  <c r="I50" i="3"/>
  <c r="I42" i="3"/>
  <c r="I18" i="3"/>
  <c r="V18" i="3"/>
  <c r="C26" i="3"/>
  <c r="C18" i="3"/>
  <c r="H16" i="3"/>
  <c r="G16" i="3"/>
  <c r="I16" i="3" s="1"/>
  <c r="G15" i="3"/>
  <c r="I15" i="3" s="1"/>
  <c r="G14" i="3"/>
  <c r="G18" i="3" s="1"/>
  <c r="R27" i="3"/>
  <c r="T25" i="3"/>
  <c r="V25" i="3" s="1"/>
  <c r="T24" i="3"/>
  <c r="V24" i="3" s="1"/>
  <c r="T23" i="3"/>
  <c r="U14" i="3"/>
  <c r="U18" i="3" s="1"/>
  <c r="G42" i="3"/>
  <c r="G34" i="3"/>
  <c r="G26" i="3"/>
  <c r="I26" i="3" s="1"/>
  <c r="T18" i="3"/>
  <c r="P27" i="3"/>
  <c r="S18" i="3"/>
  <c r="R18" i="3"/>
  <c r="P18" i="3"/>
  <c r="C42" i="3"/>
  <c r="C34" i="3"/>
  <c r="C9" i="3"/>
  <c r="S9" i="3"/>
  <c r="R9" i="3"/>
  <c r="P9" i="3"/>
  <c r="H26" i="3"/>
  <c r="T16" i="3"/>
  <c r="V16" i="3" s="1"/>
  <c r="U15" i="3"/>
  <c r="T15" i="3"/>
  <c r="V15" i="3" s="1"/>
  <c r="T14" i="3"/>
  <c r="V14" i="3" s="1"/>
  <c r="F18" i="3"/>
  <c r="E18" i="3"/>
  <c r="D37" i="3"/>
  <c r="D29" i="3"/>
  <c r="D21" i="3"/>
  <c r="G56" i="3"/>
  <c r="G57" i="3"/>
  <c r="G64" i="3"/>
  <c r="G65" i="3"/>
  <c r="G72" i="3"/>
  <c r="G73" i="3"/>
  <c r="G80" i="3"/>
  <c r="G81" i="3"/>
  <c r="G88" i="3"/>
  <c r="G89" i="3"/>
  <c r="G96" i="3"/>
  <c r="G97" i="3"/>
  <c r="G104" i="3"/>
  <c r="G105" i="3"/>
  <c r="G112" i="3"/>
  <c r="G113" i="3"/>
  <c r="G111" i="3"/>
  <c r="G120" i="3"/>
  <c r="G121" i="3"/>
  <c r="G119" i="3"/>
  <c r="G128" i="3"/>
  <c r="G129" i="3"/>
  <c r="G135" i="3"/>
  <c r="G136" i="3"/>
  <c r="G142" i="3"/>
  <c r="G143" i="3"/>
  <c r="G149" i="3"/>
  <c r="G150" i="3"/>
  <c r="G156" i="3"/>
  <c r="G157" i="3"/>
  <c r="G170" i="3"/>
  <c r="G171" i="3"/>
  <c r="G163" i="3"/>
  <c r="G164" i="3"/>
  <c r="G177" i="3"/>
  <c r="G178" i="3"/>
  <c r="G184" i="3"/>
  <c r="G185" i="3"/>
  <c r="G183" i="3"/>
  <c r="G191" i="3"/>
  <c r="G192" i="3"/>
  <c r="G198" i="3"/>
  <c r="G199" i="3"/>
  <c r="G205" i="3"/>
  <c r="G206" i="3"/>
  <c r="G212" i="3"/>
  <c r="G213" i="3"/>
  <c r="G219" i="3"/>
  <c r="G220" i="3"/>
  <c r="G229" i="3"/>
  <c r="G230" i="3"/>
  <c r="G239" i="3"/>
  <c r="G240" i="3"/>
  <c r="G238" i="3"/>
  <c r="G246" i="3"/>
  <c r="G247" i="3"/>
  <c r="G253" i="3"/>
  <c r="G254" i="3"/>
  <c r="G252" i="3"/>
  <c r="G260" i="3"/>
  <c r="G261" i="3"/>
  <c r="G267" i="3"/>
  <c r="G268" i="3"/>
  <c r="G274" i="3"/>
  <c r="G275" i="3"/>
  <c r="G273" i="3"/>
  <c r="G266" i="3"/>
  <c r="G259" i="3"/>
  <c r="G245" i="3"/>
  <c r="G225" i="3"/>
  <c r="G228" i="3"/>
  <c r="G235" i="3"/>
  <c r="G218" i="3"/>
  <c r="G211" i="3"/>
  <c r="G204" i="3"/>
  <c r="G197" i="3"/>
  <c r="G190" i="3"/>
  <c r="G176" i="3"/>
  <c r="G169" i="3"/>
  <c r="G162" i="3"/>
  <c r="G165" i="3" s="1"/>
  <c r="G155" i="3"/>
  <c r="G148" i="3"/>
  <c r="G141" i="3"/>
  <c r="G134" i="3"/>
  <c r="G127" i="3"/>
  <c r="G103" i="3"/>
  <c r="G95" i="3"/>
  <c r="G87" i="3"/>
  <c r="G79" i="3"/>
  <c r="G71" i="3"/>
  <c r="G63" i="3"/>
  <c r="G55" i="3"/>
  <c r="G47" i="3"/>
  <c r="G48" i="3"/>
  <c r="G49" i="3"/>
  <c r="G40" i="3"/>
  <c r="G41" i="3"/>
  <c r="G39" i="3"/>
  <c r="G32" i="3"/>
  <c r="G33" i="3"/>
  <c r="G24" i="3"/>
  <c r="G25" i="3"/>
  <c r="G23" i="3"/>
  <c r="U25" i="3" l="1"/>
  <c r="V23" i="3"/>
  <c r="U24" i="3"/>
  <c r="T27" i="3"/>
  <c r="V27" i="3" s="1"/>
  <c r="H14" i="3"/>
  <c r="H18" i="3" s="1"/>
  <c r="K12" i="3" s="1"/>
  <c r="D12" i="3" s="1"/>
  <c r="I14" i="3"/>
  <c r="H15" i="3"/>
  <c r="U23" i="3"/>
  <c r="T9" i="3"/>
  <c r="U16" i="3"/>
  <c r="G186" i="3"/>
  <c r="H9" i="3"/>
  <c r="D3" i="3" s="1"/>
  <c r="E9" i="3"/>
  <c r="F9" i="3"/>
  <c r="G9" i="3"/>
  <c r="D276" i="3"/>
  <c r="D269" i="3"/>
  <c r="D262" i="3"/>
  <c r="D255" i="3"/>
  <c r="D248" i="3"/>
  <c r="D241" i="3"/>
  <c r="D236" i="3"/>
  <c r="D231" i="3"/>
  <c r="D226" i="3"/>
  <c r="D221" i="3"/>
  <c r="D214" i="3"/>
  <c r="D207" i="3"/>
  <c r="D200" i="3"/>
  <c r="D193" i="3"/>
  <c r="D186" i="3"/>
  <c r="D179" i="3"/>
  <c r="D172" i="3"/>
  <c r="D165" i="3"/>
  <c r="D158" i="3"/>
  <c r="D151" i="3"/>
  <c r="D144" i="3"/>
  <c r="D137" i="3"/>
  <c r="D130" i="3"/>
  <c r="D122" i="3"/>
  <c r="D114" i="3"/>
  <c r="D106" i="3"/>
  <c r="D98" i="3"/>
  <c r="D90" i="3"/>
  <c r="D82" i="3"/>
  <c r="D74" i="3"/>
  <c r="D66" i="3"/>
  <c r="D58" i="3"/>
  <c r="D50" i="3"/>
  <c r="E26" i="3"/>
  <c r="F25" i="3"/>
  <c r="F24" i="3"/>
  <c r="I23" i="3"/>
  <c r="K356" i="14"/>
  <c r="K357" i="14" s="1"/>
  <c r="K354" i="14"/>
  <c r="K353" i="14"/>
  <c r="H344" i="14"/>
  <c r="K332" i="14"/>
  <c r="K333" i="14" s="1"/>
  <c r="B332" i="14"/>
  <c r="B331" i="14"/>
  <c r="B191" i="14" s="1"/>
  <c r="B324" i="14"/>
  <c r="K323" i="14"/>
  <c r="B323" i="14"/>
  <c r="B295" i="14" s="1"/>
  <c r="B267" i="14" s="1"/>
  <c r="B321" i="14"/>
  <c r="B320" i="14"/>
  <c r="B319" i="14"/>
  <c r="B318" i="14"/>
  <c r="B290" i="14" s="1"/>
  <c r="B262" i="14" s="1"/>
  <c r="H316" i="14"/>
  <c r="B317" i="14" s="1"/>
  <c r="B316" i="14"/>
  <c r="K304" i="14"/>
  <c r="K305" i="14" s="1"/>
  <c r="B303" i="14"/>
  <c r="B304" i="14" s="1"/>
  <c r="B296" i="14"/>
  <c r="B268" i="14" s="1"/>
  <c r="B240" i="14" s="1"/>
  <c r="K295" i="14"/>
  <c r="B293" i="14"/>
  <c r="B265" i="14" s="1"/>
  <c r="B237" i="14" s="1"/>
  <c r="B292" i="14"/>
  <c r="B264" i="14" s="1"/>
  <c r="B236" i="14" s="1"/>
  <c r="B208" i="14" s="1"/>
  <c r="B180" i="14" s="1"/>
  <c r="B152" i="14" s="1"/>
  <c r="B124" i="14" s="1"/>
  <c r="B96" i="14" s="1"/>
  <c r="B68" i="14" s="1"/>
  <c r="B40" i="14" s="1"/>
  <c r="B12" i="14" s="1"/>
  <c r="B291" i="14"/>
  <c r="H288" i="14"/>
  <c r="B289" i="14" s="1"/>
  <c r="B288" i="14"/>
  <c r="K276" i="14"/>
  <c r="K277" i="14" s="1"/>
  <c r="B275" i="14"/>
  <c r="K267" i="14"/>
  <c r="B263" i="14"/>
  <c r="B235" i="14" s="1"/>
  <c r="B207" i="14" s="1"/>
  <c r="B179" i="14" s="1"/>
  <c r="B151" i="14" s="1"/>
  <c r="B123" i="14" s="1"/>
  <c r="B261" i="14"/>
  <c r="H260" i="14"/>
  <c r="B260" i="14"/>
  <c r="K248" i="14"/>
  <c r="K249" i="14" s="1"/>
  <c r="B247" i="14"/>
  <c r="K239" i="14"/>
  <c r="H232" i="14"/>
  <c r="B233" i="14" s="1"/>
  <c r="B232" i="14"/>
  <c r="K220" i="14"/>
  <c r="K221" i="14" s="1"/>
  <c r="B219" i="14"/>
  <c r="K211" i="14"/>
  <c r="B205" i="14"/>
  <c r="B210" i="14" s="1"/>
  <c r="H204" i="14"/>
  <c r="B204" i="14"/>
  <c r="K193" i="14"/>
  <c r="K192" i="14"/>
  <c r="K183" i="14"/>
  <c r="H176" i="14"/>
  <c r="B177" i="14" s="1"/>
  <c r="B176" i="14"/>
  <c r="K164" i="14"/>
  <c r="K165" i="14" s="1"/>
  <c r="K155" i="14"/>
  <c r="B149" i="14"/>
  <c r="H148" i="14"/>
  <c r="B148" i="14"/>
  <c r="K137" i="14"/>
  <c r="K136" i="14"/>
  <c r="B135" i="14"/>
  <c r="K127" i="14"/>
  <c r="B121" i="14"/>
  <c r="H120" i="14"/>
  <c r="B120" i="14"/>
  <c r="K108" i="14"/>
  <c r="K109" i="14" s="1"/>
  <c r="B107" i="14"/>
  <c r="K99" i="14"/>
  <c r="H92" i="14"/>
  <c r="B93" i="14" s="1"/>
  <c r="B92" i="14"/>
  <c r="K80" i="14"/>
  <c r="K81" i="14" s="1"/>
  <c r="B79" i="14"/>
  <c r="K71" i="14"/>
  <c r="B65" i="14"/>
  <c r="H64" i="14"/>
  <c r="B64" i="14"/>
  <c r="K53" i="14"/>
  <c r="K52" i="14"/>
  <c r="K43" i="14"/>
  <c r="B38" i="14"/>
  <c r="B10" i="14" s="1"/>
  <c r="H36" i="14"/>
  <c r="B37" i="14" s="1"/>
  <c r="B36" i="14"/>
  <c r="O24" i="14"/>
  <c r="K24" i="14"/>
  <c r="K15" i="14"/>
  <c r="K25" i="14" s="1"/>
  <c r="B9" i="14"/>
  <c r="H8" i="14"/>
  <c r="B8" i="14"/>
  <c r="K273" i="13"/>
  <c r="K272" i="13"/>
  <c r="O270" i="13"/>
  <c r="P270" i="13" s="1"/>
  <c r="B270" i="13"/>
  <c r="K267" i="13"/>
  <c r="H260" i="13"/>
  <c r="B257" i="13" s="1"/>
  <c r="B262" i="13" s="1"/>
  <c r="K252" i="13"/>
  <c r="K251" i="13"/>
  <c r="B248" i="13"/>
  <c r="K245" i="13"/>
  <c r="H239" i="13"/>
  <c r="B236" i="13" s="1"/>
  <c r="B241" i="13" s="1"/>
  <c r="B239" i="13"/>
  <c r="B238" i="13"/>
  <c r="B217" i="13" s="1"/>
  <c r="B196" i="13" s="1"/>
  <c r="B175" i="13" s="1"/>
  <c r="B154" i="13" s="1"/>
  <c r="B237" i="13"/>
  <c r="K231" i="13"/>
  <c r="K230" i="13"/>
  <c r="B227" i="13"/>
  <c r="K224" i="13"/>
  <c r="H218" i="13"/>
  <c r="B218" i="13"/>
  <c r="B197" i="13" s="1"/>
  <c r="B176" i="13" s="1"/>
  <c r="B155" i="13" s="1"/>
  <c r="B134" i="13" s="1"/>
  <c r="B113" i="13" s="1"/>
  <c r="B92" i="13" s="1"/>
  <c r="B216" i="13"/>
  <c r="B215" i="13"/>
  <c r="B220" i="13" s="1"/>
  <c r="K210" i="13"/>
  <c r="K209" i="13"/>
  <c r="B206" i="13"/>
  <c r="K203" i="13"/>
  <c r="H197" i="13"/>
  <c r="B195" i="13"/>
  <c r="B194" i="13"/>
  <c r="B199" i="13" s="1"/>
  <c r="B208" i="13" s="1"/>
  <c r="H203" i="13" s="1"/>
  <c r="K188" i="13"/>
  <c r="K189" i="13" s="1"/>
  <c r="B185" i="13"/>
  <c r="K182" i="13"/>
  <c r="H176" i="13"/>
  <c r="B173" i="13" s="1"/>
  <c r="B178" i="13" s="1"/>
  <c r="B174" i="13"/>
  <c r="K167" i="13"/>
  <c r="B164" i="13"/>
  <c r="K161" i="13"/>
  <c r="H155" i="13"/>
  <c r="B153" i="13"/>
  <c r="B152" i="13"/>
  <c r="K146" i="13"/>
  <c r="K147" i="13" s="1"/>
  <c r="B143" i="13"/>
  <c r="K140" i="13"/>
  <c r="H134" i="13"/>
  <c r="B132" i="13"/>
  <c r="B131" i="13"/>
  <c r="K125" i="13"/>
  <c r="K126" i="13" s="1"/>
  <c r="B122" i="13"/>
  <c r="K119" i="13"/>
  <c r="H113" i="13"/>
  <c r="B110" i="13" s="1"/>
  <c r="B111" i="13"/>
  <c r="K104" i="13"/>
  <c r="K105" i="13" s="1"/>
  <c r="B101" i="13"/>
  <c r="K98" i="13"/>
  <c r="H92" i="13"/>
  <c r="B89" i="13"/>
  <c r="K83" i="13"/>
  <c r="K84" i="13" s="1"/>
  <c r="B80" i="13"/>
  <c r="K77" i="13"/>
  <c r="H71" i="13"/>
  <c r="B68" i="13"/>
  <c r="K63" i="13"/>
  <c r="K62" i="13"/>
  <c r="B59" i="13"/>
  <c r="K56" i="13"/>
  <c r="H50" i="13"/>
  <c r="B47" i="13" s="1"/>
  <c r="K41" i="13"/>
  <c r="B38" i="13"/>
  <c r="K35" i="13"/>
  <c r="K42" i="13" s="1"/>
  <c r="H29" i="13"/>
  <c r="B26" i="13"/>
  <c r="K20" i="13"/>
  <c r="B17" i="13"/>
  <c r="K14" i="13"/>
  <c r="K21" i="13" s="1"/>
  <c r="H8" i="13"/>
  <c r="B5" i="13" s="1"/>
  <c r="K245" i="12"/>
  <c r="K246" i="12" s="1"/>
  <c r="B243" i="12"/>
  <c r="K239" i="12"/>
  <c r="H234" i="12"/>
  <c r="B234" i="12"/>
  <c r="B213" i="12" s="1"/>
  <c r="B231" i="12"/>
  <c r="B225" i="12"/>
  <c r="H220" i="12" s="1"/>
  <c r="K224" i="12"/>
  <c r="K225" i="12" s="1"/>
  <c r="B222" i="12"/>
  <c r="K218" i="12"/>
  <c r="B215" i="12"/>
  <c r="B224" i="12" s="1"/>
  <c r="H219" i="12" s="1"/>
  <c r="H213" i="12"/>
  <c r="B210" i="12"/>
  <c r="K203" i="12"/>
  <c r="K204" i="12" s="1"/>
  <c r="B201" i="12"/>
  <c r="K197" i="12"/>
  <c r="H192" i="12"/>
  <c r="B189" i="12"/>
  <c r="K183" i="12"/>
  <c r="K182" i="12"/>
  <c r="B180" i="12"/>
  <c r="K176" i="12"/>
  <c r="H171" i="12"/>
  <c r="B168" i="12" s="1"/>
  <c r="K161" i="12"/>
  <c r="K162" i="12" s="1"/>
  <c r="B159" i="12"/>
  <c r="K155" i="12"/>
  <c r="H150" i="12"/>
  <c r="B147" i="12"/>
  <c r="K140" i="12"/>
  <c r="K141" i="12" s="1"/>
  <c r="B138" i="12"/>
  <c r="K134" i="12"/>
  <c r="B131" i="12"/>
  <c r="B140" i="12" s="1"/>
  <c r="H135" i="12" s="1"/>
  <c r="H129" i="12"/>
  <c r="B126" i="12"/>
  <c r="K119" i="12"/>
  <c r="B117" i="12"/>
  <c r="K113" i="12"/>
  <c r="K120" i="12" s="1"/>
  <c r="H108" i="12"/>
  <c r="B105" i="12" s="1"/>
  <c r="B110" i="12" s="1"/>
  <c r="K98" i="12"/>
  <c r="K99" i="12" s="1"/>
  <c r="B96" i="12"/>
  <c r="K92" i="12"/>
  <c r="H88" i="12"/>
  <c r="B85" i="12" s="1"/>
  <c r="B90" i="12" s="1"/>
  <c r="K78" i="12"/>
  <c r="B76" i="12"/>
  <c r="K72" i="12"/>
  <c r="K79" i="12" s="1"/>
  <c r="H68" i="12"/>
  <c r="B65" i="12"/>
  <c r="B70" i="12" s="1"/>
  <c r="K58" i="12"/>
  <c r="K59" i="12" s="1"/>
  <c r="B56" i="12"/>
  <c r="K52" i="12"/>
  <c r="H48" i="12"/>
  <c r="B45" i="12"/>
  <c r="B50" i="12" s="1"/>
  <c r="B39" i="12"/>
  <c r="H34" i="12" s="1"/>
  <c r="K38" i="12"/>
  <c r="B36" i="12"/>
  <c r="K32" i="12"/>
  <c r="K39" i="12" s="1"/>
  <c r="H28" i="12"/>
  <c r="B27" i="12"/>
  <c r="B26" i="12"/>
  <c r="B25" i="12"/>
  <c r="B30" i="12" s="1"/>
  <c r="B38" i="12" s="1"/>
  <c r="H33" i="12" s="1"/>
  <c r="K18" i="12"/>
  <c r="K19" i="12" s="1"/>
  <c r="B16" i="12"/>
  <c r="K12" i="12"/>
  <c r="H8" i="12"/>
  <c r="B7" i="12"/>
  <c r="B10" i="12" s="1"/>
  <c r="B6" i="12"/>
  <c r="B5" i="12"/>
  <c r="K276" i="11"/>
  <c r="K275" i="11"/>
  <c r="H271" i="11"/>
  <c r="H270" i="11"/>
  <c r="K269" i="11"/>
  <c r="H265" i="11"/>
  <c r="K255" i="11"/>
  <c r="B253" i="11"/>
  <c r="K249" i="11"/>
  <c r="K256" i="11" s="1"/>
  <c r="H244" i="11"/>
  <c r="B244" i="11"/>
  <c r="B243" i="11"/>
  <c r="B222" i="11" s="1"/>
  <c r="B242" i="11"/>
  <c r="K234" i="11"/>
  <c r="K235" i="11" s="1"/>
  <c r="B232" i="11"/>
  <c r="K228" i="11"/>
  <c r="H223" i="11"/>
  <c r="H224" i="11" s="1"/>
  <c r="B223" i="11"/>
  <c r="B202" i="11" s="1"/>
  <c r="B221" i="11"/>
  <c r="B200" i="11" s="1"/>
  <c r="K213" i="11"/>
  <c r="K214" i="11" s="1"/>
  <c r="B211" i="11"/>
  <c r="K207" i="11"/>
  <c r="H203" i="11"/>
  <c r="H202" i="11"/>
  <c r="B201" i="11"/>
  <c r="B180" i="11" s="1"/>
  <c r="B159" i="11" s="1"/>
  <c r="B138" i="11" s="1"/>
  <c r="B199" i="11"/>
  <c r="K192" i="11"/>
  <c r="K193" i="11" s="1"/>
  <c r="B190" i="11"/>
  <c r="K186" i="11"/>
  <c r="H181" i="11"/>
  <c r="H182" i="11" s="1"/>
  <c r="B179" i="11"/>
  <c r="B158" i="11" s="1"/>
  <c r="B137" i="11" s="1"/>
  <c r="B178" i="11"/>
  <c r="K172" i="11"/>
  <c r="K171" i="11"/>
  <c r="B169" i="11"/>
  <c r="K165" i="11"/>
  <c r="H161" i="11"/>
  <c r="H160" i="11"/>
  <c r="B157" i="11"/>
  <c r="K151" i="11"/>
  <c r="K150" i="11"/>
  <c r="B148" i="11"/>
  <c r="K144" i="11"/>
  <c r="H139" i="11"/>
  <c r="B136" i="11" s="1"/>
  <c r="K130" i="11"/>
  <c r="K129" i="11"/>
  <c r="B127" i="11"/>
  <c r="K123" i="11"/>
  <c r="H118" i="11"/>
  <c r="H119" i="11" s="1"/>
  <c r="B115" i="11"/>
  <c r="K108" i="11"/>
  <c r="K109" i="11" s="1"/>
  <c r="B106" i="11"/>
  <c r="K102" i="11"/>
  <c r="H96" i="11"/>
  <c r="B93" i="11" s="1"/>
  <c r="K87" i="11"/>
  <c r="K86" i="11"/>
  <c r="B84" i="11"/>
  <c r="K80" i="11"/>
  <c r="H74" i="11"/>
  <c r="B71" i="11" s="1"/>
  <c r="K64" i="11"/>
  <c r="K65" i="11" s="1"/>
  <c r="B62" i="11"/>
  <c r="K58" i="11"/>
  <c r="H52" i="11"/>
  <c r="B49" i="11"/>
  <c r="K42" i="11"/>
  <c r="K43" i="11" s="1"/>
  <c r="B40" i="11"/>
  <c r="K36" i="11"/>
  <c r="H30" i="11"/>
  <c r="B27" i="11" s="1"/>
  <c r="K21" i="11"/>
  <c r="K20" i="11"/>
  <c r="B18" i="11"/>
  <c r="K14" i="11"/>
  <c r="H8" i="11"/>
  <c r="B5" i="11" s="1"/>
  <c r="K285" i="10"/>
  <c r="K284" i="10"/>
  <c r="H280" i="10"/>
  <c r="H279" i="10"/>
  <c r="K278" i="10"/>
  <c r="H272" i="10"/>
  <c r="K262" i="10"/>
  <c r="K263" i="10" s="1"/>
  <c r="B260" i="10"/>
  <c r="K256" i="10"/>
  <c r="H250" i="10"/>
  <c r="B250" i="10"/>
  <c r="B228" i="10" s="1"/>
  <c r="B206" i="10" s="1"/>
  <c r="B184" i="10" s="1"/>
  <c r="B162" i="10" s="1"/>
  <c r="B140" i="10" s="1"/>
  <c r="B118" i="10" s="1"/>
  <c r="B249" i="10"/>
  <c r="B227" i="10" s="1"/>
  <c r="B205" i="10" s="1"/>
  <c r="B248" i="10"/>
  <c r="B226" i="10" s="1"/>
  <c r="B204" i="10" s="1"/>
  <c r="B182" i="10" s="1"/>
  <c r="B160" i="10" s="1"/>
  <c r="B138" i="10" s="1"/>
  <c r="B116" i="10" s="1"/>
  <c r="B247" i="10"/>
  <c r="B254" i="10" s="1"/>
  <c r="K240" i="10"/>
  <c r="B238" i="10"/>
  <c r="K234" i="10"/>
  <c r="H228" i="10"/>
  <c r="B225" i="10" s="1"/>
  <c r="K219" i="10"/>
  <c r="K218" i="10"/>
  <c r="B216" i="10"/>
  <c r="K212" i="10"/>
  <c r="H206" i="10"/>
  <c r="B203" i="10" s="1"/>
  <c r="K196" i="10"/>
  <c r="K197" i="10" s="1"/>
  <c r="B194" i="10"/>
  <c r="K190" i="10"/>
  <c r="H184" i="10"/>
  <c r="B183" i="10"/>
  <c r="B161" i="10" s="1"/>
  <c r="B139" i="10" s="1"/>
  <c r="B117" i="10" s="1"/>
  <c r="B181" i="10"/>
  <c r="K174" i="10"/>
  <c r="K175" i="10" s="1"/>
  <c r="B172" i="10"/>
  <c r="K168" i="10"/>
  <c r="H162" i="10"/>
  <c r="B159" i="10"/>
  <c r="K153" i="10"/>
  <c r="K152" i="10"/>
  <c r="B150" i="10"/>
  <c r="K146" i="10"/>
  <c r="H140" i="10"/>
  <c r="B137" i="10"/>
  <c r="K130" i="10"/>
  <c r="K131" i="10" s="1"/>
  <c r="B128" i="10"/>
  <c r="K124" i="10"/>
  <c r="H118" i="10"/>
  <c r="B115" i="10" s="1"/>
  <c r="K109" i="10"/>
  <c r="K108" i="10"/>
  <c r="B106" i="10"/>
  <c r="K102" i="10"/>
  <c r="H96" i="10"/>
  <c r="B93" i="10" s="1"/>
  <c r="K86" i="10"/>
  <c r="K87" i="10" s="1"/>
  <c r="B84" i="10"/>
  <c r="K80" i="10"/>
  <c r="H74" i="10"/>
  <c r="B74" i="10"/>
  <c r="B72" i="10"/>
  <c r="B71" i="10"/>
  <c r="K64" i="10"/>
  <c r="K65" i="10" s="1"/>
  <c r="B62" i="10"/>
  <c r="K58" i="10"/>
  <c r="H52" i="10"/>
  <c r="B49" i="10" s="1"/>
  <c r="B50" i="10"/>
  <c r="K43" i="10"/>
  <c r="K42" i="10"/>
  <c r="B40" i="10"/>
  <c r="K36" i="10"/>
  <c r="H30" i="10"/>
  <c r="B27" i="10" s="1"/>
  <c r="K20" i="10"/>
  <c r="K21" i="10" s="1"/>
  <c r="B18" i="10"/>
  <c r="K14" i="10"/>
  <c r="H8" i="10"/>
  <c r="B5" i="10"/>
  <c r="F16" i="9"/>
  <c r="D16" i="9"/>
  <c r="C16" i="9"/>
  <c r="F15" i="9"/>
  <c r="C15" i="9"/>
  <c r="F14" i="9"/>
  <c r="C14" i="9"/>
  <c r="M13" i="9"/>
  <c r="M14" i="9" s="1"/>
  <c r="M15" i="9" s="1"/>
  <c r="M16" i="9" s="1"/>
  <c r="M17" i="9" s="1"/>
  <c r="M18" i="9" s="1"/>
  <c r="M19" i="9" s="1"/>
  <c r="F13" i="9"/>
  <c r="C13" i="9"/>
  <c r="F12" i="9"/>
  <c r="C12" i="9"/>
  <c r="F11" i="9"/>
  <c r="C11" i="9"/>
  <c r="D11" i="9" s="1"/>
  <c r="F10" i="9"/>
  <c r="C10" i="9"/>
  <c r="D10" i="9" s="1"/>
  <c r="F9" i="9"/>
  <c r="D9" i="9"/>
  <c r="C9" i="9"/>
  <c r="F8" i="9"/>
  <c r="D8" i="9"/>
  <c r="C8" i="9"/>
  <c r="F7" i="9"/>
  <c r="D7" i="9"/>
  <c r="C7" i="9"/>
  <c r="F6" i="9"/>
  <c r="C6" i="9"/>
  <c r="D6" i="9" s="1"/>
  <c r="F5" i="9"/>
  <c r="D5" i="9"/>
  <c r="C5" i="9"/>
  <c r="F202" i="8"/>
  <c r="F203" i="8" s="1"/>
  <c r="E202" i="8"/>
  <c r="E203" i="8" s="1"/>
  <c r="D202" i="8"/>
  <c r="F199" i="8"/>
  <c r="E199" i="8"/>
  <c r="D199" i="8"/>
  <c r="D203" i="8" s="1"/>
  <c r="F184" i="8"/>
  <c r="F183" i="8"/>
  <c r="E183" i="8"/>
  <c r="E184" i="8" s="1"/>
  <c r="D183" i="8"/>
  <c r="D184" i="8" s="1"/>
  <c r="F180" i="8"/>
  <c r="E180" i="8"/>
  <c r="D180" i="8"/>
  <c r="G180" i="8" s="1"/>
  <c r="E153" i="8"/>
  <c r="F152" i="8"/>
  <c r="E152" i="8"/>
  <c r="D152" i="8"/>
  <c r="D153" i="8" s="1"/>
  <c r="G149" i="8"/>
  <c r="F149" i="8"/>
  <c r="F153" i="8" s="1"/>
  <c r="E149" i="8"/>
  <c r="D149" i="8"/>
  <c r="D122" i="8"/>
  <c r="G119" i="8"/>
  <c r="F119" i="8"/>
  <c r="E119" i="8"/>
  <c r="D119" i="8"/>
  <c r="D95" i="8"/>
  <c r="F92" i="8"/>
  <c r="E92" i="8"/>
  <c r="D92" i="8"/>
  <c r="D63" i="8"/>
  <c r="H62" i="8"/>
  <c r="H60" i="8"/>
  <c r="F60" i="8"/>
  <c r="E60" i="8"/>
  <c r="G60" i="8" s="1"/>
  <c r="D60" i="8"/>
  <c r="D41" i="8"/>
  <c r="D18" i="8"/>
  <c r="G18" i="8" s="1"/>
  <c r="K235" i="7"/>
  <c r="H231" i="7"/>
  <c r="H230" i="7"/>
  <c r="K229" i="7"/>
  <c r="K236" i="7" s="1"/>
  <c r="K225" i="7"/>
  <c r="H223" i="7"/>
  <c r="B220" i="7"/>
  <c r="K214" i="7"/>
  <c r="K213" i="7"/>
  <c r="B211" i="7"/>
  <c r="K208" i="7"/>
  <c r="H203" i="7"/>
  <c r="B202" i="7"/>
  <c r="B201" i="7"/>
  <c r="B200" i="7"/>
  <c r="K194" i="7"/>
  <c r="K193" i="7"/>
  <c r="B191" i="7"/>
  <c r="K188" i="7"/>
  <c r="H183" i="7"/>
  <c r="B180" i="7" s="1"/>
  <c r="B182" i="7"/>
  <c r="K173" i="7"/>
  <c r="K174" i="7" s="1"/>
  <c r="N171" i="7"/>
  <c r="B171" i="7"/>
  <c r="N169" i="7"/>
  <c r="K168" i="7"/>
  <c r="H163" i="7"/>
  <c r="N162" i="7"/>
  <c r="B162" i="7"/>
  <c r="B145" i="7" s="1"/>
  <c r="B159" i="7"/>
  <c r="K153" i="7"/>
  <c r="K152" i="7"/>
  <c r="H150" i="7"/>
  <c r="B150" i="7"/>
  <c r="K149" i="7"/>
  <c r="H146" i="7"/>
  <c r="B142" i="7" s="1"/>
  <c r="K135" i="7"/>
  <c r="K136" i="7" s="1"/>
  <c r="H133" i="7"/>
  <c r="B133" i="7"/>
  <c r="K132" i="7"/>
  <c r="H129" i="7"/>
  <c r="B125" i="7" s="1"/>
  <c r="K118" i="7"/>
  <c r="H116" i="7"/>
  <c r="B116" i="7"/>
  <c r="K115" i="7"/>
  <c r="K119" i="7" s="1"/>
  <c r="H112" i="7"/>
  <c r="B108" i="7"/>
  <c r="K102" i="7"/>
  <c r="K101" i="7"/>
  <c r="H99" i="7"/>
  <c r="B99" i="7"/>
  <c r="K98" i="7"/>
  <c r="H95" i="7"/>
  <c r="B91" i="7"/>
  <c r="K85" i="7"/>
  <c r="K84" i="7"/>
  <c r="H82" i="7"/>
  <c r="B82" i="7"/>
  <c r="K81" i="7"/>
  <c r="H78" i="7"/>
  <c r="B74" i="7" s="1"/>
  <c r="K67" i="7"/>
  <c r="K68" i="7" s="1"/>
  <c r="H65" i="7"/>
  <c r="B65" i="7"/>
  <c r="K64" i="7"/>
  <c r="H61" i="7"/>
  <c r="H60" i="7"/>
  <c r="B59" i="7"/>
  <c r="N58" i="7"/>
  <c r="B56" i="7"/>
  <c r="K49" i="7"/>
  <c r="K50" i="7" s="1"/>
  <c r="H47" i="7"/>
  <c r="B47" i="7"/>
  <c r="K46" i="7"/>
  <c r="H42" i="7"/>
  <c r="H43" i="7" s="1"/>
  <c r="B39" i="7"/>
  <c r="K32" i="7"/>
  <c r="K33" i="7" s="1"/>
  <c r="H30" i="7"/>
  <c r="B30" i="7"/>
  <c r="K29" i="7"/>
  <c r="H26" i="7"/>
  <c r="H25" i="7"/>
  <c r="B22" i="7" s="1"/>
  <c r="K15" i="7"/>
  <c r="H13" i="7"/>
  <c r="B13" i="7"/>
  <c r="K12" i="7"/>
  <c r="H8" i="7"/>
  <c r="H9" i="7" s="1"/>
  <c r="B5" i="7"/>
  <c r="K38" i="6"/>
  <c r="I38" i="6"/>
  <c r="G38" i="6"/>
  <c r="F38" i="6"/>
  <c r="J37" i="6"/>
  <c r="K39" i="6" s="1"/>
  <c r="H37" i="6"/>
  <c r="J36" i="6"/>
  <c r="H36" i="6"/>
  <c r="J35" i="6"/>
  <c r="H35" i="6"/>
  <c r="H38" i="6" s="1"/>
  <c r="J34" i="6"/>
  <c r="H39" i="6" s="1"/>
  <c r="H34" i="6"/>
  <c r="K30" i="6"/>
  <c r="K29" i="6"/>
  <c r="J29" i="6"/>
  <c r="I29" i="6"/>
  <c r="G29" i="6"/>
  <c r="F29" i="6"/>
  <c r="J28" i="6"/>
  <c r="H28" i="6"/>
  <c r="J27" i="6"/>
  <c r="H27" i="6"/>
  <c r="T26" i="6"/>
  <c r="J26" i="6"/>
  <c r="H26" i="6"/>
  <c r="H29" i="6" s="1"/>
  <c r="J25" i="6"/>
  <c r="H30" i="6" s="1"/>
  <c r="H25" i="6"/>
  <c r="T24" i="6"/>
  <c r="T28" i="6" s="1"/>
  <c r="T23" i="6"/>
  <c r="I20" i="6"/>
  <c r="G20" i="6"/>
  <c r="F20" i="6"/>
  <c r="L19" i="6"/>
  <c r="K19" i="6"/>
  <c r="J19" i="6"/>
  <c r="H19" i="6"/>
  <c r="L18" i="6"/>
  <c r="K18" i="6"/>
  <c r="J18" i="6"/>
  <c r="H18" i="6"/>
  <c r="K17" i="6"/>
  <c r="J17" i="6"/>
  <c r="H17" i="6"/>
  <c r="J16" i="6"/>
  <c r="H16" i="6"/>
  <c r="H20" i="6" s="1"/>
  <c r="K12" i="6"/>
  <c r="L12" i="6" s="1"/>
  <c r="H12" i="6"/>
  <c r="J11" i="6"/>
  <c r="I12" i="6" s="1"/>
  <c r="I11" i="6"/>
  <c r="G11" i="6"/>
  <c r="F11" i="6"/>
  <c r="L10" i="6"/>
  <c r="H10" i="6"/>
  <c r="K10" i="6" s="1"/>
  <c r="H9" i="6"/>
  <c r="L9" i="6" s="1"/>
  <c r="L8" i="6"/>
  <c r="K8" i="6"/>
  <c r="H8" i="6"/>
  <c r="K7" i="6"/>
  <c r="H7" i="6"/>
  <c r="K220" i="5"/>
  <c r="K219" i="5"/>
  <c r="H217" i="5"/>
  <c r="K216" i="5"/>
  <c r="H212" i="5"/>
  <c r="K202" i="5"/>
  <c r="H200" i="5"/>
  <c r="B200" i="5"/>
  <c r="K199" i="5"/>
  <c r="H195" i="5"/>
  <c r="B194" i="5"/>
  <c r="B41" i="5" s="1"/>
  <c r="B192" i="5"/>
  <c r="K186" i="5"/>
  <c r="K185" i="5"/>
  <c r="H183" i="5"/>
  <c r="B183" i="5"/>
  <c r="K182" i="5"/>
  <c r="H178" i="5"/>
  <c r="B175" i="5" s="1"/>
  <c r="B180" i="5" s="1"/>
  <c r="B186" i="5" s="1"/>
  <c r="B177" i="5"/>
  <c r="K169" i="5"/>
  <c r="K168" i="5"/>
  <c r="B168" i="5"/>
  <c r="H166" i="5"/>
  <c r="B166" i="5"/>
  <c r="K165" i="5"/>
  <c r="H161" i="5"/>
  <c r="B158" i="5" s="1"/>
  <c r="B163" i="5" s="1"/>
  <c r="B169" i="5" s="1"/>
  <c r="B160" i="5"/>
  <c r="K151" i="5"/>
  <c r="K152" i="5" s="1"/>
  <c r="H149" i="5"/>
  <c r="B149" i="5"/>
  <c r="B151" i="5" s="1"/>
  <c r="K148" i="5"/>
  <c r="O145" i="5"/>
  <c r="P145" i="5" s="1"/>
  <c r="P144" i="5"/>
  <c r="O144" i="5"/>
  <c r="H144" i="5"/>
  <c r="O143" i="5"/>
  <c r="P143" i="5" s="1"/>
  <c r="B143" i="5"/>
  <c r="P142" i="5"/>
  <c r="O142" i="5"/>
  <c r="B141" i="5"/>
  <c r="B146" i="5" s="1"/>
  <c r="K135" i="5"/>
  <c r="K134" i="5"/>
  <c r="H132" i="5"/>
  <c r="B132" i="5"/>
  <c r="K131" i="5"/>
  <c r="B129" i="5"/>
  <c r="B134" i="5" s="1"/>
  <c r="H127" i="5"/>
  <c r="B126" i="5"/>
  <c r="B124" i="5"/>
  <c r="K118" i="5"/>
  <c r="K117" i="5"/>
  <c r="H115" i="5"/>
  <c r="B115" i="5"/>
  <c r="K114" i="5"/>
  <c r="H110" i="5"/>
  <c r="B109" i="5"/>
  <c r="B107" i="5"/>
  <c r="B112" i="5" s="1"/>
  <c r="K101" i="5"/>
  <c r="K100" i="5"/>
  <c r="H98" i="5"/>
  <c r="B98" i="5"/>
  <c r="K97" i="5"/>
  <c r="H93" i="5"/>
  <c r="B92" i="5"/>
  <c r="B90" i="5"/>
  <c r="B95" i="5" s="1"/>
  <c r="B100" i="5" s="1"/>
  <c r="K83" i="5"/>
  <c r="H81" i="5"/>
  <c r="B81" i="5"/>
  <c r="K80" i="5"/>
  <c r="K84" i="5" s="1"/>
  <c r="H76" i="5"/>
  <c r="B75" i="5"/>
  <c r="B73" i="5"/>
  <c r="K66" i="5"/>
  <c r="H64" i="5"/>
  <c r="B64" i="5"/>
  <c r="K63" i="5"/>
  <c r="H59" i="5"/>
  <c r="B58" i="5"/>
  <c r="B56" i="5"/>
  <c r="K50" i="5"/>
  <c r="K49" i="5"/>
  <c r="H47" i="5"/>
  <c r="B47" i="5"/>
  <c r="K46" i="5"/>
  <c r="H43" i="5"/>
  <c r="B39" i="5" s="1"/>
  <c r="B44" i="5" s="1"/>
  <c r="K33" i="5"/>
  <c r="K32" i="5"/>
  <c r="H30" i="5"/>
  <c r="B30" i="5"/>
  <c r="K29" i="5"/>
  <c r="H26" i="5"/>
  <c r="B22" i="5" s="1"/>
  <c r="B24" i="5"/>
  <c r="K15" i="5"/>
  <c r="K16" i="5" s="1"/>
  <c r="H13" i="5"/>
  <c r="B13" i="5"/>
  <c r="K12" i="5"/>
  <c r="H9" i="5"/>
  <c r="B5" i="5" s="1"/>
  <c r="J9" i="4"/>
  <c r="I9" i="4"/>
  <c r="K9" i="4" s="1"/>
  <c r="G9" i="4"/>
  <c r="I5" i="4"/>
  <c r="G5" i="4"/>
  <c r="K4" i="4"/>
  <c r="J4" i="4"/>
  <c r="I4" i="4"/>
  <c r="G4" i="4"/>
  <c r="K3" i="4"/>
  <c r="J3" i="4"/>
  <c r="I3" i="4"/>
  <c r="G3" i="4"/>
  <c r="E276" i="3"/>
  <c r="C276" i="3"/>
  <c r="F275" i="3"/>
  <c r="F274" i="3"/>
  <c r="F273" i="3"/>
  <c r="H273" i="3" s="1"/>
  <c r="E269" i="3"/>
  <c r="C269" i="3"/>
  <c r="F268" i="3"/>
  <c r="F267" i="3"/>
  <c r="F266" i="3"/>
  <c r="E262" i="3"/>
  <c r="C262" i="3"/>
  <c r="F261" i="3"/>
  <c r="F260" i="3"/>
  <c r="F259" i="3"/>
  <c r="I259" i="3" s="1"/>
  <c r="E255" i="3"/>
  <c r="C255" i="3"/>
  <c r="F254" i="3"/>
  <c r="F253" i="3"/>
  <c r="F252" i="3"/>
  <c r="E248" i="3"/>
  <c r="C248" i="3"/>
  <c r="F247" i="3"/>
  <c r="F246" i="3"/>
  <c r="F245" i="3"/>
  <c r="E241" i="3"/>
  <c r="C241" i="3"/>
  <c r="F240" i="3"/>
  <c r="F239" i="3"/>
  <c r="F238" i="3"/>
  <c r="E236" i="3"/>
  <c r="C236" i="3"/>
  <c r="F235" i="3"/>
  <c r="F236" i="3" s="1"/>
  <c r="E231" i="3"/>
  <c r="C231" i="3"/>
  <c r="F230" i="3"/>
  <c r="H230" i="3" s="1"/>
  <c r="F229" i="3"/>
  <c r="F228" i="3"/>
  <c r="E226" i="3"/>
  <c r="C226" i="3"/>
  <c r="F225" i="3"/>
  <c r="F226" i="3" s="1"/>
  <c r="E221" i="3"/>
  <c r="C221" i="3"/>
  <c r="F220" i="3"/>
  <c r="I220" i="3" s="1"/>
  <c r="F219" i="3"/>
  <c r="G221" i="3"/>
  <c r="F218" i="3"/>
  <c r="E214" i="3"/>
  <c r="C214" i="3"/>
  <c r="F213" i="3"/>
  <c r="H213" i="3" s="1"/>
  <c r="F212" i="3"/>
  <c r="F211" i="3"/>
  <c r="E207" i="3"/>
  <c r="C207" i="3"/>
  <c r="F206" i="3"/>
  <c r="F205" i="3"/>
  <c r="F204" i="3"/>
  <c r="H204" i="3" s="1"/>
  <c r="E200" i="3"/>
  <c r="C200" i="3"/>
  <c r="F199" i="3"/>
  <c r="F198" i="3"/>
  <c r="H198" i="3" s="1"/>
  <c r="F197" i="3"/>
  <c r="E193" i="3"/>
  <c r="C193" i="3"/>
  <c r="F192" i="3"/>
  <c r="F191" i="3"/>
  <c r="F190" i="3"/>
  <c r="I190" i="3" s="1"/>
  <c r="E186" i="3"/>
  <c r="C186" i="3"/>
  <c r="F185" i="3"/>
  <c r="F184" i="3"/>
  <c r="F183" i="3"/>
  <c r="E179" i="3"/>
  <c r="C179" i="3"/>
  <c r="F178" i="3"/>
  <c r="I177" i="3"/>
  <c r="F177" i="3"/>
  <c r="F176" i="3"/>
  <c r="E172" i="3"/>
  <c r="C172" i="3"/>
  <c r="F171" i="3"/>
  <c r="I171" i="3" s="1"/>
  <c r="F170" i="3"/>
  <c r="H169" i="3"/>
  <c r="E165" i="3"/>
  <c r="C165" i="3"/>
  <c r="F164" i="3"/>
  <c r="F163" i="3"/>
  <c r="I162" i="3"/>
  <c r="E158" i="3"/>
  <c r="C158" i="3"/>
  <c r="F157" i="3"/>
  <c r="F156" i="3"/>
  <c r="E151" i="3"/>
  <c r="C151" i="3"/>
  <c r="F150" i="3"/>
  <c r="F149" i="3"/>
  <c r="E144" i="3"/>
  <c r="C144" i="3"/>
  <c r="F143" i="3"/>
  <c r="H142" i="3"/>
  <c r="F142" i="3"/>
  <c r="I141" i="3"/>
  <c r="E137" i="3"/>
  <c r="C137" i="3"/>
  <c r="F136" i="3"/>
  <c r="F135" i="3"/>
  <c r="H134" i="3"/>
  <c r="E130" i="3"/>
  <c r="C130" i="3"/>
  <c r="F129" i="3"/>
  <c r="F128" i="3"/>
  <c r="H127" i="3"/>
  <c r="E122" i="3"/>
  <c r="C122" i="3"/>
  <c r="F121" i="3"/>
  <c r="F120" i="3"/>
  <c r="E114" i="3"/>
  <c r="C114" i="3"/>
  <c r="F113" i="3"/>
  <c r="F112" i="3"/>
  <c r="H111" i="3"/>
  <c r="E106" i="3"/>
  <c r="C106" i="3"/>
  <c r="F105" i="3"/>
  <c r="F104" i="3"/>
  <c r="I103" i="3"/>
  <c r="E98" i="3"/>
  <c r="C98" i="3"/>
  <c r="F97" i="3"/>
  <c r="F96" i="3"/>
  <c r="I95" i="3"/>
  <c r="E90" i="3"/>
  <c r="C90" i="3"/>
  <c r="F89" i="3"/>
  <c r="F88" i="3"/>
  <c r="E82" i="3"/>
  <c r="C82" i="3"/>
  <c r="F81" i="3"/>
  <c r="F80" i="3"/>
  <c r="E74" i="3"/>
  <c r="C74" i="3"/>
  <c r="F73" i="3"/>
  <c r="G74" i="3"/>
  <c r="F72" i="3"/>
  <c r="H71" i="3"/>
  <c r="E66" i="3"/>
  <c r="C66" i="3"/>
  <c r="F65" i="3"/>
  <c r="F64" i="3"/>
  <c r="E58" i="3"/>
  <c r="C58" i="3"/>
  <c r="F57" i="3"/>
  <c r="I57" i="3" s="1"/>
  <c r="F56" i="3"/>
  <c r="H55" i="3"/>
  <c r="E50" i="3"/>
  <c r="C50" i="3"/>
  <c r="F49" i="3"/>
  <c r="F48" i="3"/>
  <c r="E42" i="3"/>
  <c r="F41" i="3"/>
  <c r="F40" i="3"/>
  <c r="E34" i="3"/>
  <c r="F33" i="3"/>
  <c r="F32" i="3"/>
  <c r="U182" i="2"/>
  <c r="T182" i="2"/>
  <c r="V182" i="2" s="1"/>
  <c r="S182" i="2"/>
  <c r="Q182" i="2"/>
  <c r="U181" i="2"/>
  <c r="T181" i="2"/>
  <c r="V181" i="2" s="1"/>
  <c r="S181" i="2"/>
  <c r="Q181" i="2"/>
  <c r="U180" i="2"/>
  <c r="T180" i="2"/>
  <c r="V180" i="2" s="1"/>
  <c r="S180" i="2"/>
  <c r="Q180" i="2"/>
  <c r="T179" i="2"/>
  <c r="S179" i="2"/>
  <c r="U179" i="2" s="1"/>
  <c r="V179" i="2" s="1"/>
  <c r="Q179" i="2"/>
  <c r="T178" i="2"/>
  <c r="S178" i="2"/>
  <c r="U178" i="2" s="1"/>
  <c r="Q178" i="2"/>
  <c r="U177" i="2"/>
  <c r="T177" i="2"/>
  <c r="S177" i="2"/>
  <c r="Q177" i="2"/>
  <c r="T176" i="2"/>
  <c r="S176" i="2"/>
  <c r="U176" i="2" s="1"/>
  <c r="Q176" i="2"/>
  <c r="U175" i="2"/>
  <c r="T175" i="2"/>
  <c r="V175" i="2" s="1"/>
  <c r="S175" i="2"/>
  <c r="Q175" i="2"/>
  <c r="T174" i="2"/>
  <c r="S174" i="2"/>
  <c r="U174" i="2" s="1"/>
  <c r="Q174" i="2"/>
  <c r="T173" i="2"/>
  <c r="S173" i="2"/>
  <c r="U173" i="2" s="1"/>
  <c r="Q173" i="2"/>
  <c r="T172" i="2"/>
  <c r="V172" i="2" s="1"/>
  <c r="S172" i="2"/>
  <c r="U172" i="2" s="1"/>
  <c r="Q172" i="2"/>
  <c r="V171" i="2"/>
  <c r="T171" i="2"/>
  <c r="S171" i="2"/>
  <c r="U171" i="2" s="1"/>
  <c r="Q171" i="2"/>
  <c r="T170" i="2"/>
  <c r="S170" i="2"/>
  <c r="U170" i="2" s="1"/>
  <c r="V170" i="2" s="1"/>
  <c r="Q170" i="2"/>
  <c r="T169" i="2"/>
  <c r="S169" i="2"/>
  <c r="U169" i="2" s="1"/>
  <c r="V169" i="2" s="1"/>
  <c r="Q169" i="2"/>
  <c r="I169" i="2"/>
  <c r="N167" i="2"/>
  <c r="I167" i="2"/>
  <c r="H167" i="2"/>
  <c r="G167" i="2"/>
  <c r="F167" i="2"/>
  <c r="E167" i="2"/>
  <c r="D167" i="2"/>
  <c r="G169" i="2" s="1"/>
  <c r="L169" i="2" s="1"/>
  <c r="C167" i="2"/>
  <c r="M166" i="2"/>
  <c r="L166" i="2"/>
  <c r="V165" i="2"/>
  <c r="X165" i="2" s="1"/>
  <c r="U165" i="2"/>
  <c r="T165" i="2"/>
  <c r="Q165" i="2"/>
  <c r="L165" i="2"/>
  <c r="M165" i="2" s="1"/>
  <c r="U164" i="2"/>
  <c r="V164" i="2" s="1"/>
  <c r="X164" i="2" s="1"/>
  <c r="T164" i="2"/>
  <c r="Q164" i="2"/>
  <c r="L164" i="2"/>
  <c r="M164" i="2" s="1"/>
  <c r="U163" i="2"/>
  <c r="V163" i="2" s="1"/>
  <c r="X163" i="2" s="1"/>
  <c r="T163" i="2"/>
  <c r="Q163" i="2"/>
  <c r="M163" i="2"/>
  <c r="L163" i="2"/>
  <c r="L162" i="2"/>
  <c r="M162" i="2" s="1"/>
  <c r="L161" i="2"/>
  <c r="M161" i="2" s="1"/>
  <c r="T160" i="2"/>
  <c r="U160" i="2" s="1"/>
  <c r="Q160" i="2"/>
  <c r="L160" i="2"/>
  <c r="M160" i="2" s="1"/>
  <c r="T159" i="2"/>
  <c r="U159" i="2" s="1"/>
  <c r="Q159" i="2"/>
  <c r="M159" i="2"/>
  <c r="L159" i="2"/>
  <c r="L167" i="2" s="1"/>
  <c r="T158" i="2"/>
  <c r="U158" i="2" s="1"/>
  <c r="Q158" i="2"/>
  <c r="M158" i="2"/>
  <c r="L158" i="2"/>
  <c r="T157" i="2"/>
  <c r="U157" i="2" s="1"/>
  <c r="Q157" i="2"/>
  <c r="I151" i="2"/>
  <c r="H151" i="2"/>
  <c r="G151" i="2"/>
  <c r="F151" i="2"/>
  <c r="E151" i="2"/>
  <c r="D151" i="2"/>
  <c r="C151" i="2"/>
  <c r="M150" i="2"/>
  <c r="L150" i="2"/>
  <c r="M149" i="2"/>
  <c r="L149" i="2"/>
  <c r="L148" i="2"/>
  <c r="M148" i="2" s="1"/>
  <c r="L147" i="2"/>
  <c r="M147" i="2" s="1"/>
  <c r="L146" i="2"/>
  <c r="M146" i="2" s="1"/>
  <c r="M145" i="2"/>
  <c r="L145" i="2"/>
  <c r="M144" i="2"/>
  <c r="L144" i="2"/>
  <c r="N143" i="2"/>
  <c r="N151" i="2" s="1"/>
  <c r="M142" i="2"/>
  <c r="L142" i="2"/>
  <c r="L141" i="2"/>
  <c r="M141" i="2" s="1"/>
  <c r="L140" i="2"/>
  <c r="M140" i="2" s="1"/>
  <c r="M138" i="2"/>
  <c r="L138" i="2"/>
  <c r="L137" i="2"/>
  <c r="M137" i="2" s="1"/>
  <c r="L136" i="2"/>
  <c r="L151" i="2" s="1"/>
  <c r="N129" i="2"/>
  <c r="I129" i="2"/>
  <c r="H129" i="2"/>
  <c r="G129" i="2"/>
  <c r="F129" i="2"/>
  <c r="E129" i="2"/>
  <c r="D129" i="2"/>
  <c r="C129" i="2"/>
  <c r="M128" i="2"/>
  <c r="L128" i="2"/>
  <c r="L127" i="2"/>
  <c r="M127" i="2" s="1"/>
  <c r="L126" i="2"/>
  <c r="M126" i="2" s="1"/>
  <c r="L125" i="2"/>
  <c r="M125" i="2" s="1"/>
  <c r="L124" i="2"/>
  <c r="M124" i="2" s="1"/>
  <c r="M123" i="2"/>
  <c r="M121" i="2"/>
  <c r="L121" i="2"/>
  <c r="M120" i="2"/>
  <c r="L120" i="2"/>
  <c r="L119" i="2"/>
  <c r="L129" i="2" s="1"/>
  <c r="L118" i="2"/>
  <c r="M118" i="2" s="1"/>
  <c r="N111" i="2"/>
  <c r="L111" i="2"/>
  <c r="I111" i="2"/>
  <c r="H111" i="2"/>
  <c r="G111" i="2"/>
  <c r="F111" i="2"/>
  <c r="E111" i="2"/>
  <c r="D111" i="2"/>
  <c r="C111" i="2"/>
  <c r="M110" i="2"/>
  <c r="L110" i="2"/>
  <c r="L109" i="2"/>
  <c r="M109" i="2" s="1"/>
  <c r="L108" i="2"/>
  <c r="M108" i="2" s="1"/>
  <c r="L107" i="2"/>
  <c r="M107" i="2" s="1"/>
  <c r="M106" i="2"/>
  <c r="L106" i="2"/>
  <c r="M105" i="2"/>
  <c r="L105" i="2"/>
  <c r="L104" i="2"/>
  <c r="M104" i="2" s="1"/>
  <c r="M103" i="2"/>
  <c r="L103" i="2"/>
  <c r="M102" i="2"/>
  <c r="L102" i="2"/>
  <c r="T101" i="2"/>
  <c r="Q101" i="2"/>
  <c r="L101" i="2"/>
  <c r="M101" i="2" s="1"/>
  <c r="L100" i="2"/>
  <c r="M100" i="2" s="1"/>
  <c r="M99" i="2"/>
  <c r="L99" i="2"/>
  <c r="N92" i="2"/>
  <c r="K92" i="2"/>
  <c r="J92" i="2"/>
  <c r="I92" i="2"/>
  <c r="H92" i="2"/>
  <c r="G92" i="2"/>
  <c r="F92" i="2"/>
  <c r="E92" i="2"/>
  <c r="D92" i="2"/>
  <c r="C92" i="2"/>
  <c r="L91" i="2"/>
  <c r="M91" i="2" s="1"/>
  <c r="M90" i="2"/>
  <c r="L90" i="2"/>
  <c r="M89" i="2"/>
  <c r="L89" i="2"/>
  <c r="L88" i="2"/>
  <c r="M88" i="2" s="1"/>
  <c r="M87" i="2"/>
  <c r="L87" i="2"/>
  <c r="M86" i="2"/>
  <c r="L86" i="2"/>
  <c r="L85" i="2"/>
  <c r="M85" i="2" s="1"/>
  <c r="L84" i="2"/>
  <c r="M84" i="2" s="1"/>
  <c r="L83" i="2"/>
  <c r="M83" i="2" s="1"/>
  <c r="M82" i="2"/>
  <c r="L82" i="2"/>
  <c r="M81" i="2"/>
  <c r="L81" i="2"/>
  <c r="L80" i="2"/>
  <c r="L92" i="2" s="1"/>
  <c r="C74" i="2"/>
  <c r="N73" i="2"/>
  <c r="K73" i="2"/>
  <c r="J73" i="2"/>
  <c r="I73" i="2"/>
  <c r="H73" i="2"/>
  <c r="I74" i="2" s="1"/>
  <c r="G73" i="2"/>
  <c r="F73" i="2"/>
  <c r="E73" i="2"/>
  <c r="D73" i="2"/>
  <c r="C73" i="2"/>
  <c r="L72" i="2"/>
  <c r="M72" i="2" s="1"/>
  <c r="M71" i="2"/>
  <c r="L71" i="2"/>
  <c r="M70" i="2"/>
  <c r="L70" i="2"/>
  <c r="L69" i="2"/>
  <c r="M69" i="2" s="1"/>
  <c r="L68" i="2"/>
  <c r="M68" i="2" s="1"/>
  <c r="L67" i="2"/>
  <c r="M67" i="2" s="1"/>
  <c r="M66" i="2"/>
  <c r="L66" i="2"/>
  <c r="M65" i="2"/>
  <c r="L65" i="2"/>
  <c r="L64" i="2"/>
  <c r="M64" i="2" s="1"/>
  <c r="M63" i="2"/>
  <c r="L63" i="2"/>
  <c r="M62" i="2"/>
  <c r="L62" i="2"/>
  <c r="L61" i="2"/>
  <c r="L73" i="2" s="1"/>
  <c r="C54" i="2"/>
  <c r="C55" i="2" s="1"/>
  <c r="N53" i="2"/>
  <c r="M53" i="2"/>
  <c r="L53" i="2"/>
  <c r="K53" i="2"/>
  <c r="J53" i="2"/>
  <c r="E53" i="2"/>
  <c r="C53" i="2"/>
  <c r="F52" i="2"/>
  <c r="F53" i="2" s="1"/>
  <c r="D52" i="2"/>
  <c r="H51" i="2"/>
  <c r="G51" i="2"/>
  <c r="D51" i="2"/>
  <c r="G50" i="2"/>
  <c r="H50" i="2" s="1"/>
  <c r="D50" i="2"/>
  <c r="H49" i="2"/>
  <c r="G49" i="2"/>
  <c r="D49" i="2"/>
  <c r="G48" i="2"/>
  <c r="H48" i="2" s="1"/>
  <c r="D48" i="2"/>
  <c r="G47" i="2"/>
  <c r="H47" i="2" s="1"/>
  <c r="D47" i="2"/>
  <c r="G46" i="2"/>
  <c r="D46" i="2"/>
  <c r="D53" i="2" s="1"/>
  <c r="I42" i="2"/>
  <c r="C42" i="2"/>
  <c r="N41" i="2"/>
  <c r="K41" i="2"/>
  <c r="J41" i="2"/>
  <c r="I41" i="2"/>
  <c r="H41" i="2"/>
  <c r="G41" i="2"/>
  <c r="F41" i="2"/>
  <c r="E41" i="2"/>
  <c r="D41" i="2"/>
  <c r="C41" i="2"/>
  <c r="M40" i="2"/>
  <c r="L40" i="2"/>
  <c r="M39" i="2"/>
  <c r="L39" i="2"/>
  <c r="L38" i="2"/>
  <c r="M38" i="2" s="1"/>
  <c r="M41" i="2" s="1"/>
  <c r="M37" i="2"/>
  <c r="L37" i="2"/>
  <c r="K31" i="2"/>
  <c r="J31" i="2"/>
  <c r="I31" i="2"/>
  <c r="G30" i="2"/>
  <c r="H30" i="2" s="1"/>
  <c r="K30" i="2" s="1"/>
  <c r="F30" i="2"/>
  <c r="F29" i="2"/>
  <c r="F28" i="2"/>
  <c r="F27" i="2"/>
  <c r="F26" i="2"/>
  <c r="G25" i="2"/>
  <c r="H25" i="2" s="1"/>
  <c r="D25" i="2"/>
  <c r="F24" i="2"/>
  <c r="G24" i="2" s="1"/>
  <c r="H24" i="2" s="1"/>
  <c r="D24" i="2"/>
  <c r="S23" i="2"/>
  <c r="F23" i="2"/>
  <c r="G23" i="2" s="1"/>
  <c r="H23" i="2" s="1"/>
  <c r="D23" i="2"/>
  <c r="F22" i="2"/>
  <c r="D22" i="2"/>
  <c r="T21" i="2"/>
  <c r="F21" i="2"/>
  <c r="G21" i="2" s="1"/>
  <c r="H21" i="2" s="1"/>
  <c r="D21" i="2"/>
  <c r="T20" i="2"/>
  <c r="D20" i="2"/>
  <c r="F20" i="2" s="1"/>
  <c r="T19" i="2"/>
  <c r="F19" i="2"/>
  <c r="D19" i="2"/>
  <c r="J15" i="2"/>
  <c r="I15" i="2"/>
  <c r="G9" i="2"/>
  <c r="F9" i="2"/>
  <c r="H9" i="2" s="1"/>
  <c r="D9" i="2"/>
  <c r="S8" i="2"/>
  <c r="F8" i="2"/>
  <c r="D8" i="2"/>
  <c r="F7" i="2"/>
  <c r="G7" i="2" s="1"/>
  <c r="H7" i="2" s="1"/>
  <c r="K7" i="2" s="1"/>
  <c r="D7" i="2"/>
  <c r="D6" i="2"/>
  <c r="F6" i="2" s="1"/>
  <c r="F5" i="2"/>
  <c r="F15" i="2" s="1"/>
  <c r="G4" i="2"/>
  <c r="H4" i="2" s="1"/>
  <c r="K4" i="2" s="1"/>
  <c r="F4" i="2"/>
  <c r="H3" i="2"/>
  <c r="G3" i="2"/>
  <c r="F3" i="2"/>
  <c r="U27" i="3" l="1"/>
  <c r="U9" i="3"/>
  <c r="F34" i="3"/>
  <c r="I34" i="3" s="1"/>
  <c r="D21" i="8"/>
  <c r="F66" i="3"/>
  <c r="I230" i="3"/>
  <c r="F165" i="3"/>
  <c r="F50" i="3"/>
  <c r="F172" i="3"/>
  <c r="F82" i="3"/>
  <c r="F151" i="3"/>
  <c r="I120" i="3"/>
  <c r="H235" i="3"/>
  <c r="H236" i="3" s="1"/>
  <c r="I261" i="3"/>
  <c r="F200" i="3"/>
  <c r="I32" i="3"/>
  <c r="I65" i="3"/>
  <c r="I169" i="3"/>
  <c r="I170" i="3"/>
  <c r="I142" i="3"/>
  <c r="H228" i="3"/>
  <c r="F248" i="3"/>
  <c r="I97" i="3"/>
  <c r="I113" i="3"/>
  <c r="I129" i="3"/>
  <c r="F144" i="3"/>
  <c r="I229" i="3"/>
  <c r="F186" i="3"/>
  <c r="H184" i="3"/>
  <c r="I198" i="3"/>
  <c r="G214" i="3"/>
  <c r="C209" i="3" s="1"/>
  <c r="H164" i="3"/>
  <c r="G82" i="3"/>
  <c r="F193" i="3"/>
  <c r="I247" i="3"/>
  <c r="I33" i="3"/>
  <c r="H80" i="3"/>
  <c r="F179" i="3"/>
  <c r="F207" i="3"/>
  <c r="F26" i="3"/>
  <c r="I80" i="3"/>
  <c r="F114" i="3"/>
  <c r="F130" i="3"/>
  <c r="I191" i="3"/>
  <c r="F231" i="3"/>
  <c r="I239" i="3"/>
  <c r="I136" i="3"/>
  <c r="I149" i="3"/>
  <c r="I204" i="3"/>
  <c r="H260" i="3"/>
  <c r="H64" i="3"/>
  <c r="H150" i="3"/>
  <c r="H205" i="3"/>
  <c r="I238" i="3"/>
  <c r="H261" i="3"/>
  <c r="I273" i="3"/>
  <c r="H23" i="3"/>
  <c r="I128" i="3"/>
  <c r="I164" i="3"/>
  <c r="I197" i="3"/>
  <c r="G172" i="3"/>
  <c r="F241" i="3"/>
  <c r="I24" i="3"/>
  <c r="F42" i="3"/>
  <c r="G151" i="3"/>
  <c r="F58" i="3"/>
  <c r="H129" i="3"/>
  <c r="I266" i="3"/>
  <c r="I25" i="3"/>
  <c r="F158" i="3"/>
  <c r="G179" i="3"/>
  <c r="H156" i="3"/>
  <c r="H177" i="3"/>
  <c r="I199" i="3"/>
  <c r="F214" i="3"/>
  <c r="F90" i="3"/>
  <c r="F106" i="3"/>
  <c r="H32" i="3"/>
  <c r="I73" i="3"/>
  <c r="H104" i="3"/>
  <c r="H120" i="3"/>
  <c r="I134" i="3"/>
  <c r="H170" i="3"/>
  <c r="F262" i="3"/>
  <c r="I105" i="3"/>
  <c r="G137" i="3"/>
  <c r="F216" i="3"/>
  <c r="C216" i="3"/>
  <c r="I111" i="3"/>
  <c r="G158" i="3"/>
  <c r="I253" i="3"/>
  <c r="I183" i="3"/>
  <c r="I218" i="3"/>
  <c r="I235" i="3"/>
  <c r="I275" i="3"/>
  <c r="H24" i="3"/>
  <c r="H136" i="3"/>
  <c r="I211" i="3"/>
  <c r="H254" i="3"/>
  <c r="I64" i="3"/>
  <c r="I41" i="3"/>
  <c r="I56" i="3"/>
  <c r="H65" i="3"/>
  <c r="H103" i="3"/>
  <c r="H128" i="3"/>
  <c r="H229" i="3"/>
  <c r="F269" i="3"/>
  <c r="H143" i="3"/>
  <c r="H41" i="3"/>
  <c r="H89" i="3"/>
  <c r="H25" i="3"/>
  <c r="I112" i="3"/>
  <c r="H112" i="3"/>
  <c r="H88" i="3"/>
  <c r="G236" i="3"/>
  <c r="H211" i="3"/>
  <c r="I213" i="3"/>
  <c r="H259" i="3"/>
  <c r="G50" i="3"/>
  <c r="I150" i="3"/>
  <c r="H171" i="3"/>
  <c r="H197" i="3"/>
  <c r="H247" i="3"/>
  <c r="H199" i="3"/>
  <c r="I48" i="3"/>
  <c r="H81" i="3"/>
  <c r="H95" i="3"/>
  <c r="I71" i="3"/>
  <c r="I81" i="3"/>
  <c r="F74" i="3"/>
  <c r="F98" i="3"/>
  <c r="I206" i="3"/>
  <c r="B50" i="5"/>
  <c r="B49" i="5"/>
  <c r="B29" i="13"/>
  <c r="B50" i="13"/>
  <c r="B71" i="13"/>
  <c r="B8" i="13" s="1"/>
  <c r="B10" i="13" s="1"/>
  <c r="G53" i="2"/>
  <c r="N169" i="2"/>
  <c r="M167" i="2"/>
  <c r="M111" i="2"/>
  <c r="G20" i="2"/>
  <c r="H20" i="2"/>
  <c r="F31" i="2"/>
  <c r="V178" i="2"/>
  <c r="B111" i="7"/>
  <c r="B128" i="7"/>
  <c r="B94" i="7"/>
  <c r="B58" i="7"/>
  <c r="B62" i="7" s="1"/>
  <c r="B77" i="7"/>
  <c r="G6" i="2"/>
  <c r="H6" i="2"/>
  <c r="K6" i="2" s="1"/>
  <c r="B118" i="5"/>
  <c r="B117" i="5"/>
  <c r="B173" i="12"/>
  <c r="B30" i="10"/>
  <c r="B52" i="10"/>
  <c r="B56" i="10" s="1"/>
  <c r="B322" i="14"/>
  <c r="B142" i="11"/>
  <c r="M136" i="2"/>
  <c r="M151" i="2" s="1"/>
  <c r="G19" i="2"/>
  <c r="H19" i="2" s="1"/>
  <c r="I19" i="2" s="1"/>
  <c r="V174" i="2"/>
  <c r="G58" i="3"/>
  <c r="I87" i="3"/>
  <c r="H87" i="3"/>
  <c r="I104" i="3"/>
  <c r="I155" i="3"/>
  <c r="H163" i="3"/>
  <c r="H176" i="3"/>
  <c r="G226" i="3"/>
  <c r="I225" i="3"/>
  <c r="H225" i="3"/>
  <c r="H226" i="3" s="1"/>
  <c r="H245" i="3"/>
  <c r="H267" i="3"/>
  <c r="K5" i="4"/>
  <c r="J5" i="4"/>
  <c r="B181" i="7"/>
  <c r="B161" i="7" s="1"/>
  <c r="B144" i="7" s="1"/>
  <c r="B147" i="7" s="1"/>
  <c r="B206" i="7"/>
  <c r="B19" i="12"/>
  <c r="H14" i="12" s="1"/>
  <c r="B18" i="12"/>
  <c r="H13" i="12" s="1"/>
  <c r="B230" i="13"/>
  <c r="H225" i="13" s="1"/>
  <c r="B229" i="13"/>
  <c r="H224" i="13" s="1"/>
  <c r="B273" i="13"/>
  <c r="H268" i="13" s="1"/>
  <c r="B272" i="13"/>
  <c r="H267" i="13" s="1"/>
  <c r="B95" i="14"/>
  <c r="B67" i="14" s="1"/>
  <c r="B39" i="14" s="1"/>
  <c r="B11" i="14" s="1"/>
  <c r="B126" i="14"/>
  <c r="B266" i="14"/>
  <c r="B234" i="14"/>
  <c r="G5" i="2"/>
  <c r="G26" i="2"/>
  <c r="H26" i="2" s="1"/>
  <c r="H79" i="3"/>
  <c r="H96" i="3"/>
  <c r="H113" i="3"/>
  <c r="G144" i="3"/>
  <c r="I148" i="3"/>
  <c r="H148" i="3"/>
  <c r="I163" i="3"/>
  <c r="I176" i="3"/>
  <c r="F221" i="3"/>
  <c r="I245" i="3"/>
  <c r="H253" i="3"/>
  <c r="I260" i="3"/>
  <c r="I267" i="3"/>
  <c r="H275" i="3"/>
  <c r="K203" i="5"/>
  <c r="D44" i="8"/>
  <c r="G41" i="8"/>
  <c r="D14" i="9"/>
  <c r="D15" i="9"/>
  <c r="B144" i="10"/>
  <c r="B150" i="12"/>
  <c r="B152" i="12" s="1"/>
  <c r="B171" i="12"/>
  <c r="B192" i="12"/>
  <c r="B194" i="12" s="1"/>
  <c r="I121" i="3"/>
  <c r="H121" i="3"/>
  <c r="H155" i="3"/>
  <c r="G8" i="2"/>
  <c r="G15" i="2" s="1"/>
  <c r="G22" i="2"/>
  <c r="H22" i="2" s="1"/>
  <c r="G52" i="2"/>
  <c r="H5" i="2"/>
  <c r="K5" i="2" s="1"/>
  <c r="H52" i="2"/>
  <c r="I52" i="2" s="1"/>
  <c r="I53" i="2" s="1"/>
  <c r="I55" i="2" s="1"/>
  <c r="I79" i="3"/>
  <c r="I96" i="3"/>
  <c r="H105" i="3"/>
  <c r="F122" i="3"/>
  <c r="H141" i="3"/>
  <c r="I156" i="3"/>
  <c r="H183" i="3"/>
  <c r="H190" i="3"/>
  <c r="G193" i="3"/>
  <c r="G207" i="3"/>
  <c r="H218" i="3"/>
  <c r="H238" i="3"/>
  <c r="G241" i="3"/>
  <c r="B96" i="10"/>
  <c r="B205" i="11"/>
  <c r="K168" i="13"/>
  <c r="B117" i="11"/>
  <c r="B116" i="11"/>
  <c r="H245" i="11"/>
  <c r="B241" i="11"/>
  <c r="B247" i="11" s="1"/>
  <c r="B79" i="12"/>
  <c r="H74" i="12" s="1"/>
  <c r="B78" i="12"/>
  <c r="H73" i="12" s="1"/>
  <c r="B223" i="14"/>
  <c r="H46" i="2"/>
  <c r="H53" i="2" s="1"/>
  <c r="M61" i="2"/>
  <c r="M73" i="2" s="1"/>
  <c r="M119" i="2"/>
  <c r="M129" i="2" s="1"/>
  <c r="H47" i="3"/>
  <c r="I55" i="3"/>
  <c r="G66" i="3"/>
  <c r="I63" i="3"/>
  <c r="I88" i="3"/>
  <c r="H149" i="3"/>
  <c r="K67" i="5"/>
  <c r="B188" i="13"/>
  <c r="H183" i="13" s="1"/>
  <c r="B187" i="13"/>
  <c r="H182" i="13" s="1"/>
  <c r="B239" i="14"/>
  <c r="B276" i="14"/>
  <c r="I252" i="3"/>
  <c r="H252" i="3"/>
  <c r="B29" i="10"/>
  <c r="B51" i="10"/>
  <c r="B73" i="10"/>
  <c r="B95" i="10"/>
  <c r="B7" i="10" s="1"/>
  <c r="I246" i="3"/>
  <c r="H246" i="3"/>
  <c r="I268" i="3"/>
  <c r="H268" i="3"/>
  <c r="K16" i="7"/>
  <c r="B210" i="10"/>
  <c r="G27" i="2"/>
  <c r="H27" i="2" s="1"/>
  <c r="I39" i="3"/>
  <c r="H39" i="3"/>
  <c r="I47" i="3"/>
  <c r="H63" i="3"/>
  <c r="H97" i="3"/>
  <c r="G130" i="3"/>
  <c r="I127" i="3"/>
  <c r="I157" i="3"/>
  <c r="H157" i="3"/>
  <c r="I184" i="3"/>
  <c r="H191" i="3"/>
  <c r="G200" i="3"/>
  <c r="I219" i="3"/>
  <c r="H219" i="3"/>
  <c r="H239" i="3"/>
  <c r="I254" i="3"/>
  <c r="B7" i="5"/>
  <c r="B10" i="5" s="1"/>
  <c r="B15" i="5" s="1"/>
  <c r="B16" i="5" s="1"/>
  <c r="B78" i="5"/>
  <c r="B101" i="5"/>
  <c r="B294" i="14"/>
  <c r="G28" i="2"/>
  <c r="H28" i="2" s="1"/>
  <c r="V176" i="2"/>
  <c r="H56" i="3"/>
  <c r="I72" i="3"/>
  <c r="H72" i="3"/>
  <c r="I89" i="3"/>
  <c r="G106" i="3"/>
  <c r="G114" i="3"/>
  <c r="F137" i="3"/>
  <c r="H178" i="3"/>
  <c r="I205" i="3"/>
  <c r="G231" i="3"/>
  <c r="C223" i="3" s="1"/>
  <c r="I228" i="3"/>
  <c r="B185" i="5"/>
  <c r="L7" i="6"/>
  <c r="H11" i="6"/>
  <c r="I212" i="3"/>
  <c r="H212" i="3"/>
  <c r="L41" i="2"/>
  <c r="H40" i="3"/>
  <c r="H48" i="3"/>
  <c r="I135" i="3"/>
  <c r="H135" i="3"/>
  <c r="I178" i="3"/>
  <c r="I185" i="3"/>
  <c r="H185" i="3"/>
  <c r="I192" i="3"/>
  <c r="H192" i="3"/>
  <c r="H220" i="3"/>
  <c r="I240" i="3"/>
  <c r="H240" i="3"/>
  <c r="G262" i="3"/>
  <c r="C257" i="3" s="1"/>
  <c r="B135" i="5"/>
  <c r="J20" i="6"/>
  <c r="L16" i="6"/>
  <c r="K16" i="6"/>
  <c r="K20" i="6" s="1"/>
  <c r="H21" i="6"/>
  <c r="J38" i="6"/>
  <c r="I39" i="6" s="1"/>
  <c r="H92" i="8"/>
  <c r="H94" i="8" s="1"/>
  <c r="G92" i="8"/>
  <c r="B166" i="10"/>
  <c r="B232" i="10"/>
  <c r="B141" i="12"/>
  <c r="H136" i="12" s="1"/>
  <c r="B14" i="14"/>
  <c r="B154" i="14"/>
  <c r="B238" i="14"/>
  <c r="H119" i="3"/>
  <c r="G122" i="3"/>
  <c r="B99" i="12"/>
  <c r="H94" i="12" s="1"/>
  <c r="B98" i="12"/>
  <c r="H93" i="12" s="1"/>
  <c r="B157" i="13"/>
  <c r="B133" i="13"/>
  <c r="I274" i="3"/>
  <c r="H274" i="3"/>
  <c r="G276" i="3"/>
  <c r="C271" i="3" s="1"/>
  <c r="K3" i="2"/>
  <c r="H57" i="3"/>
  <c r="H73" i="3"/>
  <c r="H74" i="3" s="1"/>
  <c r="K69" i="3" s="1"/>
  <c r="D69" i="3" s="1"/>
  <c r="I119" i="3"/>
  <c r="I143" i="3"/>
  <c r="H206" i="3"/>
  <c r="H207" i="3" s="1"/>
  <c r="K202" i="3" s="1"/>
  <c r="F276" i="3"/>
  <c r="B152" i="5"/>
  <c r="B197" i="5"/>
  <c r="K21" i="6"/>
  <c r="L17" i="6"/>
  <c r="B78" i="10"/>
  <c r="B31" i="13"/>
  <c r="B98" i="14"/>
  <c r="B42" i="14"/>
  <c r="I40" i="3"/>
  <c r="G255" i="3"/>
  <c r="C250" i="3" s="1"/>
  <c r="G29" i="2"/>
  <c r="H29" i="2" s="1"/>
  <c r="K29" i="2" s="1"/>
  <c r="T22" i="2" s="1"/>
  <c r="T23" i="2" s="1"/>
  <c r="M80" i="2"/>
  <c r="M92" i="2" s="1"/>
  <c r="V177" i="2"/>
  <c r="I49" i="3"/>
  <c r="H49" i="3"/>
  <c r="G90" i="3"/>
  <c r="G248" i="3"/>
  <c r="C243" i="3" s="1"/>
  <c r="B122" i="10"/>
  <c r="K241" i="10"/>
  <c r="B139" i="11"/>
  <c r="B118" i="11" s="1"/>
  <c r="B181" i="11"/>
  <c r="B160" i="11" s="1"/>
  <c r="B163" i="11" s="1"/>
  <c r="B251" i="13"/>
  <c r="H246" i="13" s="1"/>
  <c r="B250" i="13"/>
  <c r="H245" i="13" s="1"/>
  <c r="B212" i="14"/>
  <c r="B184" i="14"/>
  <c r="B156" i="14"/>
  <c r="B128" i="14"/>
  <c r="B100" i="14"/>
  <c r="B72" i="14" s="1"/>
  <c r="B44" i="14" s="1"/>
  <c r="D13" i="9"/>
  <c r="D12" i="9"/>
  <c r="B263" i="10"/>
  <c r="H258" i="10" s="1"/>
  <c r="B262" i="10"/>
  <c r="H257" i="10" s="1"/>
  <c r="V173" i="2"/>
  <c r="H33" i="3"/>
  <c r="G98" i="3"/>
  <c r="H162" i="3"/>
  <c r="F255" i="3"/>
  <c r="H266" i="3"/>
  <c r="G269" i="3"/>
  <c r="C264" i="3" s="1"/>
  <c r="B27" i="5"/>
  <c r="B61" i="5"/>
  <c r="K9" i="6"/>
  <c r="K11" i="6" s="1"/>
  <c r="I30" i="6"/>
  <c r="B188" i="10"/>
  <c r="B28" i="10"/>
  <c r="B34" i="10" s="1"/>
  <c r="B94" i="10"/>
  <c r="B6" i="10" s="1"/>
  <c r="B12" i="10" s="1"/>
  <c r="B59" i="12"/>
  <c r="H54" i="12" s="1"/>
  <c r="B58" i="12"/>
  <c r="H53" i="12" s="1"/>
  <c r="B119" i="12"/>
  <c r="H114" i="12" s="1"/>
  <c r="B120" i="12"/>
  <c r="H115" i="12" s="1"/>
  <c r="B209" i="13"/>
  <c r="H204" i="13" s="1"/>
  <c r="B182" i="14"/>
  <c r="B236" i="12"/>
  <c r="H140" i="11"/>
  <c r="B163" i="14"/>
  <c r="B220" i="11"/>
  <c r="B226" i="11" s="1"/>
  <c r="H172" i="3" l="1"/>
  <c r="K167" i="3" s="1"/>
  <c r="D167" i="3" s="1"/>
  <c r="H137" i="3"/>
  <c r="K132" i="3" s="1"/>
  <c r="D132" i="3" s="1"/>
  <c r="H114" i="3"/>
  <c r="K109" i="3" s="1"/>
  <c r="D109" i="3" s="1"/>
  <c r="H106" i="3"/>
  <c r="K101" i="3" s="1"/>
  <c r="D101" i="3" s="1"/>
  <c r="H262" i="3"/>
  <c r="K257" i="3" s="1"/>
  <c r="H231" i="3"/>
  <c r="K223" i="3" s="1"/>
  <c r="H214" i="3"/>
  <c r="K209" i="3" s="1"/>
  <c r="H82" i="3"/>
  <c r="K77" i="3" s="1"/>
  <c r="D77" i="3" s="1"/>
  <c r="H276" i="3"/>
  <c r="K271" i="3" s="1"/>
  <c r="H200" i="3"/>
  <c r="K195" i="3" s="1"/>
  <c r="F209" i="3"/>
  <c r="H158" i="3"/>
  <c r="K153" i="3" s="1"/>
  <c r="D153" i="3" s="1"/>
  <c r="H98" i="3"/>
  <c r="K93" i="3" s="1"/>
  <c r="D93" i="3" s="1"/>
  <c r="H122" i="3"/>
  <c r="K117" i="3" s="1"/>
  <c r="D117" i="3" s="1"/>
  <c r="H66" i="3"/>
  <c r="K61" i="3" s="1"/>
  <c r="D61" i="3" s="1"/>
  <c r="H151" i="3"/>
  <c r="K146" i="3" s="1"/>
  <c r="D146" i="3" s="1"/>
  <c r="H179" i="3"/>
  <c r="K174" i="3" s="1"/>
  <c r="D174" i="3" s="1"/>
  <c r="H90" i="3"/>
  <c r="K85" i="3" s="1"/>
  <c r="D85" i="3" s="1"/>
  <c r="H130" i="3"/>
  <c r="K125" i="3" s="1"/>
  <c r="D125" i="3" s="1"/>
  <c r="H144" i="3"/>
  <c r="K139" i="3" s="1"/>
  <c r="D139" i="3" s="1"/>
  <c r="H165" i="3"/>
  <c r="K160" i="3" s="1"/>
  <c r="D160" i="3" s="1"/>
  <c r="H248" i="3"/>
  <c r="K243" i="3" s="1"/>
  <c r="H34" i="3"/>
  <c r="H58" i="3"/>
  <c r="K53" i="3" s="1"/>
  <c r="D53" i="3" s="1"/>
  <c r="C233" i="3"/>
  <c r="H50" i="3"/>
  <c r="K45" i="3" s="1"/>
  <c r="D45" i="3" s="1"/>
  <c r="H221" i="3"/>
  <c r="K216" i="3" s="1"/>
  <c r="B153" i="7"/>
  <c r="B152" i="7"/>
  <c r="B21" i="10"/>
  <c r="H16" i="10" s="1"/>
  <c r="B20" i="10"/>
  <c r="H15" i="10" s="1"/>
  <c r="B20" i="13"/>
  <c r="H15" i="13" s="1"/>
  <c r="B19" i="13"/>
  <c r="H14" i="13" s="1"/>
  <c r="B64" i="10"/>
  <c r="H59" i="10" s="1"/>
  <c r="B65" i="10"/>
  <c r="H60" i="10" s="1"/>
  <c r="B43" i="10"/>
  <c r="H38" i="10" s="1"/>
  <c r="B42" i="10"/>
  <c r="H37" i="10" s="1"/>
  <c r="B172" i="11"/>
  <c r="H167" i="11" s="1"/>
  <c r="B171" i="11"/>
  <c r="H166" i="11" s="1"/>
  <c r="B204" i="12"/>
  <c r="H199" i="12" s="1"/>
  <c r="B203" i="12"/>
  <c r="H198" i="12" s="1"/>
  <c r="N4" i="5"/>
  <c r="H212" i="14"/>
  <c r="B41" i="13"/>
  <c r="H36" i="13" s="1"/>
  <c r="B40" i="13"/>
  <c r="H35" i="13" s="1"/>
  <c r="H241" i="3"/>
  <c r="K233" i="3" s="1"/>
  <c r="B335" i="14"/>
  <c r="H324" i="14" s="1"/>
  <c r="B334" i="14"/>
  <c r="H323" i="14" s="1"/>
  <c r="B30" i="11"/>
  <c r="B52" i="11"/>
  <c r="B96" i="11"/>
  <c r="B8" i="11" s="1"/>
  <c r="B74" i="11"/>
  <c r="K15" i="2"/>
  <c r="T8" i="2"/>
  <c r="T4" i="2"/>
  <c r="F202" i="3"/>
  <c r="C202" i="3"/>
  <c r="H193" i="3"/>
  <c r="K188" i="3" s="1"/>
  <c r="D188" i="3" s="1"/>
  <c r="G31" i="2"/>
  <c r="B167" i="14"/>
  <c r="B139" i="14"/>
  <c r="H128" i="14" s="1"/>
  <c r="H31" i="2"/>
  <c r="L21" i="6"/>
  <c r="B162" i="12"/>
  <c r="H157" i="12" s="1"/>
  <c r="B161" i="12"/>
  <c r="H156" i="12" s="1"/>
  <c r="L39" i="6"/>
  <c r="H8" i="2"/>
  <c r="B197" i="10"/>
  <c r="H192" i="10" s="1"/>
  <c r="B196" i="10"/>
  <c r="H191" i="10" s="1"/>
  <c r="B175" i="10"/>
  <c r="H170" i="10" s="1"/>
  <c r="B174" i="10"/>
  <c r="H169" i="10" s="1"/>
  <c r="B307" i="14"/>
  <c r="H296" i="14" s="1"/>
  <c r="B306" i="14"/>
  <c r="H295" i="14" s="1"/>
  <c r="H186" i="3"/>
  <c r="K181" i="3" s="1"/>
  <c r="D181" i="3" s="1"/>
  <c r="B112" i="13"/>
  <c r="B136" i="13"/>
  <c r="B28" i="11"/>
  <c r="B72" i="11"/>
  <c r="B94" i="11"/>
  <c r="B50" i="11"/>
  <c r="B56" i="11" s="1"/>
  <c r="B153" i="10"/>
  <c r="H148" i="10" s="1"/>
  <c r="B152" i="10"/>
  <c r="H147" i="10" s="1"/>
  <c r="B279" i="14"/>
  <c r="H268" i="14" s="1"/>
  <c r="B278" i="14"/>
  <c r="H267" i="14" s="1"/>
  <c r="B151" i="11"/>
  <c r="H146" i="11" s="1"/>
  <c r="B150" i="11"/>
  <c r="H145" i="11" s="1"/>
  <c r="B183" i="12"/>
  <c r="H178" i="12" s="1"/>
  <c r="B182" i="12"/>
  <c r="H177" i="12" s="1"/>
  <c r="B240" i="10"/>
  <c r="H235" i="10" s="1"/>
  <c r="B241" i="10"/>
  <c r="H236" i="10" s="1"/>
  <c r="B255" i="11"/>
  <c r="H250" i="11" s="1"/>
  <c r="B256" i="11"/>
  <c r="H251" i="11" s="1"/>
  <c r="B166" i="7"/>
  <c r="B203" i="5"/>
  <c r="B202" i="5"/>
  <c r="B70" i="14"/>
  <c r="B67" i="5"/>
  <c r="B66" i="5"/>
  <c r="B167" i="13"/>
  <c r="H162" i="13" s="1"/>
  <c r="B166" i="13"/>
  <c r="H161" i="13" s="1"/>
  <c r="B29" i="11"/>
  <c r="B51" i="11"/>
  <c r="B73" i="11"/>
  <c r="B95" i="11"/>
  <c r="B7" i="11" s="1"/>
  <c r="B55" i="14"/>
  <c r="B27" i="14"/>
  <c r="B130" i="10"/>
  <c r="H125" i="10" s="1"/>
  <c r="B131" i="10"/>
  <c r="H126" i="10" s="1"/>
  <c r="B235" i="11"/>
  <c r="H230" i="11" s="1"/>
  <c r="B234" i="11"/>
  <c r="H229" i="11" s="1"/>
  <c r="B33" i="5"/>
  <c r="B32" i="5"/>
  <c r="I21" i="6"/>
  <c r="B111" i="14"/>
  <c r="H100" i="14" s="1"/>
  <c r="B121" i="11"/>
  <c r="B83" i="5"/>
  <c r="B84" i="5"/>
  <c r="B251" i="14"/>
  <c r="B250" i="14"/>
  <c r="B87" i="10"/>
  <c r="H82" i="10" s="1"/>
  <c r="B86" i="10"/>
  <c r="H81" i="10" s="1"/>
  <c r="H269" i="3"/>
  <c r="K264" i="3" s="1"/>
  <c r="H42" i="3"/>
  <c r="H255" i="3"/>
  <c r="K250" i="3" s="1"/>
  <c r="B214" i="7"/>
  <c r="B213" i="7"/>
  <c r="H209" i="7" s="1"/>
  <c r="H15" i="2"/>
  <c r="B186" i="7"/>
  <c r="F195" i="3"/>
  <c r="B184" i="11"/>
  <c r="B164" i="14"/>
  <c r="B166" i="14" s="1"/>
  <c r="H155" i="14" s="1"/>
  <c r="B246" i="12"/>
  <c r="H241" i="12" s="1"/>
  <c r="B245" i="12"/>
  <c r="H240" i="12" s="1"/>
  <c r="B214" i="11"/>
  <c r="H209" i="11" s="1"/>
  <c r="B213" i="11"/>
  <c r="H208" i="11" s="1"/>
  <c r="B67" i="7"/>
  <c r="B68" i="7"/>
  <c r="B100" i="10"/>
  <c r="B76" i="7"/>
  <c r="B79" i="7" s="1"/>
  <c r="B110" i="7"/>
  <c r="B113" i="7" s="1"/>
  <c r="B127" i="7"/>
  <c r="B93" i="7"/>
  <c r="B96" i="7" s="1"/>
  <c r="B24" i="7"/>
  <c r="B27" i="7" s="1"/>
  <c r="B41" i="7"/>
  <c r="B44" i="7" s="1"/>
  <c r="B195" i="14"/>
  <c r="H184" i="14" s="1"/>
  <c r="B194" i="14"/>
  <c r="H183" i="14" s="1"/>
  <c r="B219" i="10"/>
  <c r="H214" i="10" s="1"/>
  <c r="B218" i="10"/>
  <c r="H213" i="10" s="1"/>
  <c r="B248" i="14"/>
  <c r="B211" i="14"/>
  <c r="B220" i="14" s="1"/>
  <c r="B222" i="14" s="1"/>
  <c r="H211" i="14" s="1"/>
  <c r="B183" i="14"/>
  <c r="B192" i="14" s="1"/>
  <c r="B155" i="14"/>
  <c r="B127" i="14"/>
  <c r="B136" i="14" s="1"/>
  <c r="B138" i="14" s="1"/>
  <c r="B99" i="14"/>
  <c r="D195" i="3" l="1"/>
  <c r="H127" i="14"/>
  <c r="B33" i="7"/>
  <c r="B32" i="7"/>
  <c r="B101" i="7"/>
  <c r="B102" i="7"/>
  <c r="B118" i="7"/>
  <c r="B119" i="7"/>
  <c r="B7" i="7"/>
  <c r="B10" i="7" s="1"/>
  <c r="B130" i="7"/>
  <c r="H44" i="14"/>
  <c r="B193" i="11"/>
  <c r="H188" i="11" s="1"/>
  <c r="B192" i="11"/>
  <c r="H187" i="11" s="1"/>
  <c r="B85" i="7"/>
  <c r="B84" i="7"/>
  <c r="B71" i="14"/>
  <c r="B108" i="14"/>
  <c r="B110" i="14" s="1"/>
  <c r="H99" i="14" s="1"/>
  <c r="B109" i="10"/>
  <c r="H104" i="10" s="1"/>
  <c r="B108" i="10"/>
  <c r="H103" i="10" s="1"/>
  <c r="B83" i="14"/>
  <c r="H72" i="14" s="1"/>
  <c r="B65" i="11"/>
  <c r="H60" i="11" s="1"/>
  <c r="B64" i="11"/>
  <c r="H59" i="11" s="1"/>
  <c r="B6" i="11"/>
  <c r="B12" i="11" s="1"/>
  <c r="B100" i="11"/>
  <c r="B130" i="11"/>
  <c r="H125" i="11" s="1"/>
  <c r="B129" i="11"/>
  <c r="H124" i="11" s="1"/>
  <c r="B78" i="11"/>
  <c r="B174" i="7"/>
  <c r="B173" i="7"/>
  <c r="H169" i="7" s="1"/>
  <c r="B34" i="11"/>
  <c r="B194" i="7"/>
  <c r="B193" i="7"/>
  <c r="H189" i="7" s="1"/>
  <c r="H239" i="14"/>
  <c r="H240" i="14"/>
  <c r="B50" i="7"/>
  <c r="B49" i="7"/>
  <c r="B146" i="13"/>
  <c r="H141" i="13" s="1"/>
  <c r="B145" i="13"/>
  <c r="H140" i="13" s="1"/>
  <c r="H16" i="14"/>
  <c r="B91" i="13"/>
  <c r="B115" i="13"/>
  <c r="H156" i="14"/>
  <c r="B43" i="14" l="1"/>
  <c r="B80" i="14"/>
  <c r="B82" i="14" s="1"/>
  <c r="H71" i="14" s="1"/>
  <c r="B108" i="11"/>
  <c r="H103" i="11" s="1"/>
  <c r="B109" i="11"/>
  <c r="H104" i="11" s="1"/>
  <c r="B16" i="7"/>
  <c r="B15" i="7"/>
  <c r="B21" i="11"/>
  <c r="H16" i="11" s="1"/>
  <c r="B20" i="11"/>
  <c r="H15" i="11" s="1"/>
  <c r="B125" i="13"/>
  <c r="H120" i="13" s="1"/>
  <c r="B124" i="13"/>
  <c r="H119" i="13" s="1"/>
  <c r="B87" i="11"/>
  <c r="H82" i="11" s="1"/>
  <c r="B86" i="11"/>
  <c r="H81" i="11" s="1"/>
  <c r="B135" i="7"/>
  <c r="B136" i="7"/>
  <c r="B42" i="11"/>
  <c r="H37" i="11" s="1"/>
  <c r="B43" i="11"/>
  <c r="H38" i="11" s="1"/>
  <c r="B70" i="13"/>
  <c r="B73" i="13" s="1"/>
  <c r="B49" i="13"/>
  <c r="B52" i="13" s="1"/>
  <c r="B94" i="13"/>
  <c r="B104" i="13" l="1"/>
  <c r="H99" i="13" s="1"/>
  <c r="B103" i="13"/>
  <c r="H98" i="13" s="1"/>
  <c r="B61" i="13"/>
  <c r="H56" i="13" s="1"/>
  <c r="B62" i="13"/>
  <c r="H57" i="13" s="1"/>
  <c r="B83" i="13"/>
  <c r="H78" i="13" s="1"/>
  <c r="B82" i="13"/>
  <c r="H77" i="13" s="1"/>
  <c r="B15" i="14"/>
  <c r="B24" i="14" s="1"/>
  <c r="B26" i="14" s="1"/>
  <c r="H15" i="14" s="1"/>
  <c r="B52" i="14"/>
  <c r="B54" i="14" s="1"/>
  <c r="H43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TAMA_HAart_404</author>
    <author>Registered User</author>
    <author>Windows 사용자</author>
  </authors>
  <commentList>
    <comment ref="G6" authorId="0" shapeId="0" xr:uid="{C6E4F541-F2FF-4375-9B01-62BFB8B1BAD0}">
      <text>
        <r>
          <rPr>
            <sz val="11"/>
            <rFont val="돋움"/>
            <family val="3"/>
            <charset val="129"/>
          </rPr>
          <t xml:space="preserve">
- 카카오 뱅크 세이프 박스(파킹통장) 개설
1. 계좌번호: 3310-12-49266637, 계좌종류: 세이프박스, 계설일: 22.09.19, 연 2.2%, 보관한도: 1억원(천만원에 한도 증설)
 1) 연계 계좌번호 3333-02-3808954(3333023808954)이 계좌에 입금 후 세이프박스에 넣기 처리해야 함 
2022.09.19(월): 500만원 입금 ==&gt; 출금
2023.02.20(월): 700만원 입금
2023.03.11(토): 400만원 입금 --&gt; 합계: 1,100만원
2023.06.13(화): 1,000만원 입금 
2023.07.14(금): 500만원 입금
--&gt; 계: 26,039,654원(연 2.4%) </t>
        </r>
      </text>
    </comment>
    <comment ref="A13" authorId="0" shapeId="0" xr:uid="{39F8D78E-9C78-4645-A634-2343CC93837A}">
      <text>
        <r>
          <rPr>
            <sz val="11"/>
            <rFont val="돋움"/>
            <family val="3"/>
            <charset val="129"/>
          </rPr>
          <t xml:space="preserve">
2022.12.29(목) 현아트빌 404호 취득세(3,080,000원) 납부 완료, 등기 신청
</t>
        </r>
      </text>
    </comment>
    <comment ref="A22" authorId="1" shapeId="0" xr:uid="{00000000-0006-0000-0000-000001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B22" authorId="1" shapeId="0" xr:uid="{00000000-0006-0000-0000-000002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G22" authorId="0" shapeId="0" xr:uid="{00000000-0006-0000-0000-000003000000}">
      <text>
        <r>
          <rPr>
            <sz val="11"/>
            <rFont val="돋움"/>
            <family val="3"/>
            <charset val="129"/>
          </rPr>
          <t xml:space="preserve">
- 토스뱅크 파킹 통장(연이자 2%) 개설: 3천만원 이체(저축) [2022.03.27(일)]
</t>
        </r>
      </text>
    </comment>
    <comment ref="A23" authorId="1" shapeId="0" xr:uid="{00000000-0006-0000-0000-000004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G23" authorId="0" shapeId="0" xr:uid="{00000000-0006-0000-0000-000005000000}">
      <text>
        <r>
          <rPr>
            <sz val="11"/>
            <rFont val="돋움"/>
            <family val="3"/>
            <charset val="129"/>
          </rPr>
          <t xml:space="preserve">
- 카카오 뱅크 세이프 박스(파킹통장) 개설
1. 계좌번호: 3310-12-49266637, 계좌종류: 세이프박스, 계설일: 22.09.19, 연 2.2%, 보관한도: 1억원(천만원에 한도 증설)
 1) 연계 계좌번호 3333-02-3808954(3333023808954)이 계좌에 입금 후 세이프박스에 넣기 처리해야 함 
2022.09.19(월): 500만원 입금 ==&gt; 출금
2023.02.20(월): 700만원 입금
2023.03.11(토): 400만원 입금 --&gt; 합계: 1,100만원
2023.06.13(화): 1,000만원 입금 
2023.07.14(금): 500만원 입금
--&gt; 계: 26,039,654원(연 2.4%) </t>
        </r>
      </text>
    </comment>
    <comment ref="A24" authorId="1" shapeId="0" xr:uid="{00000000-0006-0000-0000-000006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C24" authorId="1" shapeId="0" xr:uid="{00000000-0006-0000-0000-000007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G24" authorId="0" shapeId="0" xr:uid="{00000000-0006-0000-0000-000008000000}">
      <text>
        <r>
          <rPr>
            <sz val="11"/>
            <rFont val="돋움"/>
            <family val="3"/>
            <charset val="129"/>
          </rPr>
          <t xml:space="preserve"> 
- [신협 예금] 유니온 정기 예탁금 가입 ==&gt; 2022.11.19(토) 가입  @@@
1. 계좌번호: 158-022-165534
2. 금리: 연 5.7%,  강남 신협(모바일로 가입)
3. 계약금액: 42,000,000원
4. 만기일: 2023-11-19
5. 강남 신협 보통 예금 계좌: 132-124-947036, 예금주: 진태만
</t>
        </r>
      </text>
    </comment>
    <comment ref="G25" authorId="0" shapeId="0" xr:uid="{00000000-0006-0000-0000-000009000000}">
      <text>
        <r>
          <rPr>
            <sz val="11"/>
            <rFont val="돋움"/>
            <family val="3"/>
            <charset val="129"/>
          </rPr>
          <t xml:space="preserve"> 
- 오케이저축은행 예금 가입[2023.01.11(수)] 가입  @@@
□ 출금 계좌: 64-61-13-2890484
□ 상품명 : OK e-안심정기예금(복리)
□ 신규금액 : 삼천만원
□ 자동이체계좌 : 해당사항 없음
□ 기본이율 : 연5.4%(세전) [5,262,989원: 세전]
□ 과세구분 : 개인과세
□ 계약일자 : 2023-01-11
□ 계약기간 : 36개월(2026-01-11)
□ 계약만기시 : 만기해지후송금
□ 연결계좌 : (신한은행) 110437783130</t>
        </r>
      </text>
    </comment>
    <comment ref="A26" authorId="1" shapeId="0" xr:uid="{00000000-0006-0000-0000-00000A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27" authorId="2" shapeId="0" xr:uid="{00000000-0006-0000-0000-00000B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29" authorId="0" shapeId="0" xr:uid="{00000000-0006-0000-0000-00000C000000}">
      <text>
        <r>
          <rPr>
            <sz val="11"/>
            <rFont val="돋움"/>
            <family val="3"/>
            <charset val="129"/>
          </rPr>
          <t xml:space="preserve">
2022.12.29(목) 현아트빌 404호 취득세(3,080,000원) 납부 완료, 등기 신청
</t>
        </r>
      </text>
    </comment>
    <comment ref="B29" authorId="0" shapeId="0" xr:uid="{00000000-0006-0000-0000-00000D000000}">
      <text>
        <r>
          <rPr>
            <sz val="11"/>
            <rFont val="돋움"/>
            <family val="3"/>
            <charset val="129"/>
          </rPr>
          <t xml:space="preserve">
- 경매 내역        
NO  내역   일자   금액   비고 
 1  전세 보증금  2021-01-30 285,000,000   
 2  경매 보증금  2022-11-10 24,160,000  
 3  경매 낙찰 금액  2022-11-11 280,000,000 ■■■  
 4  잔금 납부  2022-12-28 255,840,000  납부해야할 잔금
 5  상계 금액  2022-12-28 29,160,000  
 6  실제 전세 배당금  2022-12-28 280,000,000  
 7  실제 전세 배당금  2022-12-28 24,160,000   
 9  실제 전세 배당금  2022-12-29 276,828,048  실제 받을 잔금■
 10  실제 통장에 입금된 금액  2022-12-29 20,978,628   
 11  실제 통장에 입금된 금액2 2022-12-29 9,420   
==&gt; 전세 계약(21.01.31) --&gt; 계금액   285,000,000 ■■■  
</t>
        </r>
      </text>
    </comment>
    <comment ref="A38" authorId="1" shapeId="0" xr:uid="{00000000-0006-0000-0000-00000E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B38" authorId="1" shapeId="0" xr:uid="{00000000-0006-0000-0000-00000F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G38" authorId="0" shapeId="0" xr:uid="{00000000-0006-0000-0000-000010000000}">
      <text>
        <r>
          <rPr>
            <sz val="11"/>
            <rFont val="돋움"/>
            <family val="3"/>
            <charset val="129"/>
          </rPr>
          <t xml:space="preserve">
- 토스뱅크 파킹 통장(연이자 2%) 개설: 3천만원 이체(저축) [2022.03.27(일)]
</t>
        </r>
      </text>
    </comment>
    <comment ref="A39" authorId="1" shapeId="0" xr:uid="{00000000-0006-0000-0000-000011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G39" authorId="0" shapeId="0" xr:uid="{00000000-0006-0000-0000-000012000000}">
      <text>
        <r>
          <rPr>
            <sz val="11"/>
            <rFont val="돋움"/>
            <family val="3"/>
            <charset val="129"/>
          </rPr>
          <t xml:space="preserve">
- 카카오 뱅크 세이프 박스(파킹통장) 개설
1. 계좌번호: 3310-12-49266637, 계좌종류: 세이프박스, 계설일: 22.09.19, 연 2.2%, 보관한도: 1억원(천만원에 한도 증설)
 1) 연계 계좌번호 3333-02-3808954(3333023808954)이 계좌에 입금 후 세이프박스에 넣기 처리해야 함 
2022.09.19(월): 500만원 입금 ==&gt; 출금
2023.02.20(월): 700만원 입금
2023.03.11(토): 400만원 입금 --&gt; 합계: 1,100만원
2023.06.13(화): 1,000만원 입금 
2023.07.14(금): 500만원 입금
--&gt; 계: 26,039,654원(연 2.4%) </t>
        </r>
      </text>
    </comment>
    <comment ref="A40" authorId="1" shapeId="0" xr:uid="{00000000-0006-0000-0000-000013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C40" authorId="1" shapeId="0" xr:uid="{00000000-0006-0000-0000-000014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G40" authorId="0" shapeId="0" xr:uid="{00000000-0006-0000-0000-000015000000}">
      <text>
        <r>
          <rPr>
            <sz val="11"/>
            <rFont val="돋움"/>
            <family val="3"/>
            <charset val="129"/>
          </rPr>
          <t xml:space="preserve"> 
- [신협 예금] 유니온 정기 예탁금 가입 ==&gt; 2022.11.19(토) 가입  @@@
1. 계좌번호: 158-022-165534
2. 금리: 연 5.7%,  강남 신협(모바일로 가입)
3. 계약금액: 42,000,000원
4. 만기일: 2023-11-19
5. 강남 신협 보통 예금 계좌: 132-124-947036, 예금주: 진태만
</t>
        </r>
      </text>
    </comment>
    <comment ref="G41" authorId="0" shapeId="0" xr:uid="{00000000-0006-0000-0000-000016000000}">
      <text>
        <r>
          <rPr>
            <sz val="11"/>
            <rFont val="돋움"/>
            <family val="3"/>
            <charset val="129"/>
          </rPr>
          <t xml:space="preserve"> 
- 오케이저축은행 예금 가입[2023.01.11(수)] 가입  @@@
□ 출금 계좌: 64-61-13-2890484
□ 상품명 : OK e-안심정기예금(복리)
□ 신규금액 : 삼천만원
□ 자동이체계좌 : 해당사항 없음
□ 기본이율 : 연5.4%(세전) [5,262,989원: 세전]
□ 과세구분 : 개인과세
□ 계약일자 : 2023-01-11
□ 계약기간 : 36개월(2026-01-11)
□ 계약만기시 : 만기해지후송금
□ 연결계좌 : (신한은행) 110437783130</t>
        </r>
      </text>
    </comment>
    <comment ref="A42" authorId="1" shapeId="0" xr:uid="{00000000-0006-0000-0000-000017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43" authorId="2" shapeId="0" xr:uid="{00000000-0006-0000-0000-000018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45" authorId="0" shapeId="0" xr:uid="{00000000-0006-0000-0000-000019000000}">
      <text>
        <r>
          <rPr>
            <sz val="11"/>
            <rFont val="돋움"/>
            <family val="3"/>
            <charset val="129"/>
          </rPr>
          <t xml:space="preserve">
2022.12.29(목) 현아트빌 404호 취득세(3,080,000원) 납부 완료, 등기 신청
</t>
        </r>
      </text>
    </comment>
    <comment ref="B45" authorId="0" shapeId="0" xr:uid="{00000000-0006-0000-0000-00001A000000}">
      <text>
        <r>
          <rPr>
            <sz val="11"/>
            <rFont val="돋움"/>
            <family val="3"/>
            <charset val="129"/>
          </rPr>
          <t xml:space="preserve">
- 경매 내역        
NO  내역   일자   금액   비고 
 1  전세 보증금  2021-01-30 285,000,000   
 2  경매 보증금  2022-11-10 24,160,000  
 3  경매 낙찰 금액  2022-11-11 280,000,000 ■■■  
 4  잔금 납부  2022-12-28 255,840,000  납부해야할 잔금
 5  상계 금액  2022-12-28 29,160,000  
 6  실제 전세 배당금  2022-12-28 280,000,000  
 7  실제 전세 배당금  2022-12-28 24,160,000   
 9  실제 전세 배당금  2022-12-29 276,828,048  실제 받을 잔금■
 10  실제 통장에 입금된 금액  2022-12-29 20,978,628   
 11  실제 통장에 입금된 금액2 2022-12-29 9,420   
==&gt; 전세 계약(21.01.31) --&gt; 계금액   285,000,000 ■■■  
</t>
        </r>
      </text>
    </comment>
    <comment ref="A54" authorId="1" shapeId="0" xr:uid="{00000000-0006-0000-0000-00001B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B54" authorId="1" shapeId="0" xr:uid="{00000000-0006-0000-0000-00001C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G54" authorId="0" shapeId="0" xr:uid="{00000000-0006-0000-0000-00001D000000}">
      <text>
        <r>
          <rPr>
            <sz val="11"/>
            <rFont val="돋움"/>
            <family val="3"/>
            <charset val="129"/>
          </rPr>
          <t xml:space="preserve">
- 토스뱅크 파킹 통장(연이자 2%) 개설: 3천만원 이체(저축) [2022.03.27(일)]
</t>
        </r>
      </text>
    </comment>
    <comment ref="A55" authorId="1" shapeId="0" xr:uid="{00000000-0006-0000-0000-00001E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G55" authorId="0" shapeId="0" xr:uid="{00000000-0006-0000-0000-00001F000000}">
      <text>
        <r>
          <rPr>
            <sz val="11"/>
            <rFont val="돋움"/>
            <family val="3"/>
            <charset val="129"/>
          </rPr>
          <t xml:space="preserve">
- 카카오 뱅크 세이프 박스(파킹통장) 개설
1. 계좌번호: 3310-12-49266637, 계좌종류: 세이프박스, 계설일: 22.09.19, 연 2.2%, 보관한도: 1억원(천만원에 한도 증설)
 1) 연계 계좌번호 3333-02-3808954(3333023808954)이 계좌에 입금 후 세이프박스에 넣기 처리해야 함 
2022.09.19(월): 500만원 입금 ==&gt; 출금
2023.02.20(월): 700만원 입금
2023.03.11(토): 400만원 입금 --&gt; 합계: 1,100만원 </t>
        </r>
      </text>
    </comment>
    <comment ref="A56" authorId="1" shapeId="0" xr:uid="{00000000-0006-0000-0000-000020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C56" authorId="1" shapeId="0" xr:uid="{00000000-0006-0000-0000-000021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G56" authorId="0" shapeId="0" xr:uid="{00000000-0006-0000-0000-000022000000}">
      <text>
        <r>
          <rPr>
            <sz val="11"/>
            <rFont val="돋움"/>
            <family val="3"/>
            <charset val="129"/>
          </rPr>
          <t xml:space="preserve"> 
- [신협 예금] 유니온 정기 예탁금 가입 ==&gt; 2022.11.19(토) 가입  @@@
1. 계좌번호: 158-022-165534
2. 금리: 연 5.7%,  강남 신협(모바일로 가입)
3. 계약금액: 42,000,000원
4. 만기일: 2023-11-19
5. 강남 신협 보통 예금 계좌: 132-124-947036, 예금주: 진태만
</t>
        </r>
      </text>
    </comment>
    <comment ref="G57" authorId="0" shapeId="0" xr:uid="{00000000-0006-0000-0000-000023000000}">
      <text>
        <r>
          <rPr>
            <sz val="11"/>
            <rFont val="돋움"/>
            <family val="3"/>
            <charset val="129"/>
          </rPr>
          <t xml:space="preserve"> 
- 오케이저축은행 예금 가입[2023.01.11(수)] 가입  @@@
□ 출금 계좌: 64-61-13-2890484
□ 상품명 : OK e-안심정기예금(복리)
□ 신규금액 : 삼천만원
□ 자동이체계좌 : 해당사항 없음
□ 기본이율 : 연5.4%(세전) [5,262,989원: 세전]
□ 과세구분 : 개인과세
□ 계약일자 : 2023-01-11
□ 계약기간 : 36개월(2026-01-11)
□ 계약만기시 : 만기해지후송금
□ 연결계좌 : (신한은행) 110437783130</t>
        </r>
      </text>
    </comment>
    <comment ref="A58" authorId="1" shapeId="0" xr:uid="{00000000-0006-0000-0000-000024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59" authorId="2" shapeId="0" xr:uid="{00000000-0006-0000-0000-000025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61" authorId="0" shapeId="0" xr:uid="{00000000-0006-0000-0000-000026000000}">
      <text>
        <r>
          <rPr>
            <sz val="11"/>
            <rFont val="돋움"/>
            <family val="3"/>
            <charset val="129"/>
          </rPr>
          <t xml:space="preserve">
2022.12.29(목) 현아트빌 404호 취득세(3,080,000원) 납부 완료, 등기 신청
</t>
        </r>
      </text>
    </comment>
    <comment ref="B61" authorId="0" shapeId="0" xr:uid="{00000000-0006-0000-0000-000027000000}">
      <text>
        <r>
          <rPr>
            <sz val="11"/>
            <rFont val="돋움"/>
            <family val="3"/>
            <charset val="129"/>
          </rPr>
          <t xml:space="preserve">
- 경매 내역        
NO  내역   일자   금액   비고 
 1  전세 보증금  2021-01-30 285,000,000   
 2  경매 보증금  2022-11-10 24,160,000  
 3  경매 낙찰 금액  2022-11-11 280,000,000 ■■■  
 4  잔금 납부  2022-12-28 255,840,000  납부해야할 잔금
 5  상계 금액  2022-12-28 29,160,000  
 6  실제 전세 배당금  2022-12-28 280,000,000  
 7  실제 전세 배당금  2022-12-28 24,160,000   
 9  실제 전세 배당금  2022-12-29 276,828,048  실제 받을 잔금■
 10  실제 통장에 입금된 금액  2022-12-29 20,978,628   
 11  실제 통장에 입금된 금액2 2022-12-29 9,420   
==&gt; 전세 계약(21.01.31) --&gt; 계금액   285,000,000 ■■■  
</t>
        </r>
      </text>
    </comment>
    <comment ref="A70" authorId="1" shapeId="0" xr:uid="{00000000-0006-0000-0000-000028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B70" authorId="1" shapeId="0" xr:uid="{00000000-0006-0000-0000-000029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G70" authorId="0" shapeId="0" xr:uid="{00000000-0006-0000-0000-00002A000000}">
      <text>
        <r>
          <rPr>
            <sz val="11"/>
            <rFont val="돋움"/>
            <family val="3"/>
            <charset val="129"/>
          </rPr>
          <t xml:space="preserve">
- 토스뱅크 파킹 통장(연이자 2%) 개설: 3천만원 이체(저축) [2022.03.27(일)]
</t>
        </r>
      </text>
    </comment>
    <comment ref="A71" authorId="1" shapeId="0" xr:uid="{00000000-0006-0000-0000-00002B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G71" authorId="0" shapeId="0" xr:uid="{00000000-0006-0000-0000-00002C000000}">
      <text>
        <r>
          <rPr>
            <sz val="11"/>
            <rFont val="돋움"/>
            <family val="3"/>
            <charset val="129"/>
          </rPr>
          <t xml:space="preserve">
- 카카오 뱅크 세이프 박스(파킹통장) 개설
1. 계좌번호: 3310-12-49266637, 계좌종류: 세이프박스, 계설일: 22.09.19, 연 2.2%, 보관한도: 1억원(천만원에 한도 증설)
 1) 연계 계좌번호 3333-12-38089543(이 계좌에 입금 후 세이프박스에 넣기 처리해야 함 
2022.09.19(월): 500만원 입금 ==&gt; 출금
2023.02.20(월): 700만원 입금
2023.03.11(토): 400만원 입금 --&gt; 합계: 1,100만원</t>
        </r>
      </text>
    </comment>
    <comment ref="A72" authorId="1" shapeId="0" xr:uid="{00000000-0006-0000-0000-00002D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C72" authorId="1" shapeId="0" xr:uid="{00000000-0006-0000-0000-00002E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G72" authorId="0" shapeId="0" xr:uid="{00000000-0006-0000-0000-00002F000000}">
      <text>
        <r>
          <rPr>
            <sz val="11"/>
            <rFont val="돋움"/>
            <family val="3"/>
            <charset val="129"/>
          </rPr>
          <t xml:space="preserve"> 
- [신협 예금] 유니온 정기 예탁금 가입 ==&gt; 2022.11.19(토) 가입  @@@
1. 계좌번호: 158-022-165534
2. 금리: 연 5.7%,  강남 신협(모바일로 가입)
3. 계약금액: 42,000,000원
4. 만기일: 2023-11-19
5. 강남 신협 보통 예금 계좌: 132-124-947036, 예금주: 진태만
</t>
        </r>
      </text>
    </comment>
    <comment ref="G73" authorId="0" shapeId="0" xr:uid="{00000000-0006-0000-0000-000030000000}">
      <text>
        <r>
          <rPr>
            <sz val="11"/>
            <rFont val="돋움"/>
            <family val="3"/>
            <charset val="129"/>
          </rPr>
          <t xml:space="preserve"> 
- 오케이저축은행 예금 가입[2023.01.11(수)] 가입  @@@
□ 출금 계좌: 64-61-13-2890484
□ 상품명 : OK e-안심정기예금(복리)
□ 신규금액 : 삼천만원
□ 자동이체계좌 : 해당사항 없음
□ 기본이율 : 연5.4%(세전) [5,262,989원: 세전]
□ 과세구분 : 개인과세
□ 계약일자 : 2023-01-11
□ 계약기간 : 36개월(2026-01-11)
□ 계약만기시 : 만기해지후송금
□ 연결계좌 : (신한은행) 110437783130</t>
        </r>
      </text>
    </comment>
    <comment ref="A74" authorId="1" shapeId="0" xr:uid="{00000000-0006-0000-0000-000031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75" authorId="2" shapeId="0" xr:uid="{00000000-0006-0000-0000-000032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77" authorId="0" shapeId="0" xr:uid="{00000000-0006-0000-0000-000033000000}">
      <text>
        <r>
          <rPr>
            <sz val="11"/>
            <rFont val="돋움"/>
            <family val="3"/>
            <charset val="129"/>
          </rPr>
          <t xml:space="preserve">
2022.12.29(목) 현아트빌 404호 취득세(3,080,000원) 납부 완료, 등기 신청
</t>
        </r>
      </text>
    </comment>
    <comment ref="B77" authorId="0" shapeId="0" xr:uid="{00000000-0006-0000-0000-000034000000}">
      <text>
        <r>
          <rPr>
            <sz val="11"/>
            <rFont val="돋움"/>
            <family val="3"/>
            <charset val="129"/>
          </rPr>
          <t xml:space="preserve">
- 경매 내역        
NO  내역   일자   금액   비고 
 1  전세 보증금  2021-01-30 285,000,000   
 2  경매 보증금  2022-11-10 24,160,000  
 3  경매 낙찰 금액  2022-11-11 280,000,000 ■■■  
 4  잔금 납부  2022-12-28 255,840,000  납부해야할 잔금
 5  상계 금액  2022-12-28 29,160,000  
 6  실제 전세 배당금  2022-12-28 280,000,000  
 7  실제 전세 배당금  2022-12-28 24,160,000   
 9  실제 전세 배당금  2022-12-29 276,828,048  실제 받을 잔금■
 10  실제 통장에 입금된 금액  2022-12-29 20,978,628   
 11  실제 통장에 입금된 금액2 2022-12-29 9,420   
==&gt; 전세 계약(21.01.31) --&gt; 계금액   285,000,000 ■■■  
</t>
        </r>
      </text>
    </comment>
    <comment ref="A86" authorId="1" shapeId="0" xr:uid="{00000000-0006-0000-0000-000035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B86" authorId="1" shapeId="0" xr:uid="{00000000-0006-0000-0000-000036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G86" authorId="0" shapeId="0" xr:uid="{00000000-0006-0000-0000-000037000000}">
      <text>
        <r>
          <rPr>
            <sz val="11"/>
            <rFont val="돋움"/>
            <family val="3"/>
            <charset val="129"/>
          </rPr>
          <t xml:space="preserve">
- 토스뱅크 파킹 통장(연이자 2%) 개설: 3천만원 이체(저축) [2022.03.27(일)]
</t>
        </r>
      </text>
    </comment>
    <comment ref="A87" authorId="1" shapeId="0" xr:uid="{00000000-0006-0000-0000-000038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G87" authorId="0" shapeId="0" xr:uid="{00000000-0006-0000-0000-000039000000}">
      <text>
        <r>
          <rPr>
            <sz val="11"/>
            <rFont val="돋움"/>
            <family val="3"/>
            <charset val="129"/>
          </rPr>
          <t xml:space="preserve">
- 카카오 뱅크 세이프 박스(파킹통장) 개설
1. 계좌번호: 3310-12-49266637, 계좌종류: 세이프박스, 계설일: 22.09.19, 연 2.2%, 보관한도: 1억원(천만원에 한도 증설)
 1) 연계 계좌번호 3333-12-38089543(이 계좌에 입금 후 세이프박스에 넣기 처리해야 함 
2022.09.19(월): 500만원 입금 ==&gt; 출금
2023.02.20(월): 700만원 입금
2023.03.11(토): 400만원 입금 --&gt; 합계: 1,100만원</t>
        </r>
      </text>
    </comment>
    <comment ref="A88" authorId="1" shapeId="0" xr:uid="{00000000-0006-0000-0000-00003A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C88" authorId="1" shapeId="0" xr:uid="{00000000-0006-0000-0000-00003B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G88" authorId="0" shapeId="0" xr:uid="{00000000-0006-0000-0000-00003C000000}">
      <text>
        <r>
          <rPr>
            <sz val="11"/>
            <rFont val="돋움"/>
            <family val="3"/>
            <charset val="129"/>
          </rPr>
          <t xml:space="preserve"> 
- [신협 예금] 유니온 정기 예탁금 가입 ==&gt; 2022.11.19(토) 가입  @@@
1. 계좌번호: 158-022-165534
2. 금리: 연 5.7%,  강남 신협(모바일로 가입)
3. 계약금액: 42,000,000원
4. 만기일: 2023-11-19
5. 강남 신협 보통 예금 계좌: 132-124-947036, 예금주: 진태만
</t>
        </r>
      </text>
    </comment>
    <comment ref="G89" authorId="0" shapeId="0" xr:uid="{00000000-0006-0000-0000-00003D000000}">
      <text>
        <r>
          <rPr>
            <sz val="11"/>
            <rFont val="돋움"/>
            <family val="3"/>
            <charset val="129"/>
          </rPr>
          <t xml:space="preserve"> 
- 오케이저축은행 예금 가입[2023.01.11(수)] 가입  @@@
□ 출금 계좌: 64-61-13-2890484
□ 상품명 : OK e-안심정기예금(복리)
□ 신규금액 : 삼천만원
□ 자동이체계좌 : 해당사항 없음
□ 기본이율 : 연5.4%(세전) [5,262,989원: 세전]
□ 과세구분 : 개인과세
□ 계약일자 : 2023-01-11
□ 계약기간 : 36개월(2026-01-11)
□ 계약만기시 : 만기해지후송금
□ 연결계좌 : (신한은행) 110437783130</t>
        </r>
      </text>
    </comment>
    <comment ref="A90" authorId="1" shapeId="0" xr:uid="{00000000-0006-0000-0000-00003E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91" authorId="2" shapeId="0" xr:uid="{00000000-0006-0000-0000-00003F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93" authorId="0" shapeId="0" xr:uid="{00000000-0006-0000-0000-000040000000}">
      <text>
        <r>
          <rPr>
            <sz val="11"/>
            <rFont val="돋움"/>
            <family val="3"/>
            <charset val="129"/>
          </rPr>
          <t xml:space="preserve">
2022.12.29(목) 현아트빌 404호 취득세(3,080,000원) 납부 완료, 등기 신청
</t>
        </r>
      </text>
    </comment>
    <comment ref="B93" authorId="0" shapeId="0" xr:uid="{00000000-0006-0000-0000-000041000000}">
      <text>
        <r>
          <rPr>
            <sz val="11"/>
            <rFont val="돋움"/>
            <family val="3"/>
            <charset val="129"/>
          </rPr>
          <t xml:space="preserve">
- 경매 내역        
NO  내역   일자   금액   비고 
 1  전세 보증금  2021-01-30 285,000,000   
 2  경매 보증금  2022-11-10 24,160,000  
 3  경매 낙찰 금액  2022-11-11 280,000,000 ■■■  
 4  잔금 납부  2022-12-28 255,840,000  납부해야할 잔금
 5  상계 금액  2022-12-28 29,160,000  
 6  실제 전세 배당금  2022-12-28 280,000,000  
 7  실제 전세 배당금  2022-12-28 24,160,000   
 9  실제 전세 배당금  2022-12-29 276,828,048  실제 받을 잔금■
 10  실제 통장에 입금된 금액  2022-12-29 20,978,628   
 11  실제 통장에 입금된 금액2 2022-12-29 9,420   
==&gt; 전세 계약(21.01.31) --&gt; 계금액   285,000,000 ■■■  
</t>
        </r>
      </text>
    </comment>
    <comment ref="A102" authorId="1" shapeId="0" xr:uid="{00000000-0006-0000-0000-000042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B102" authorId="1" shapeId="0" xr:uid="{00000000-0006-0000-0000-000043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G102" authorId="0" shapeId="0" xr:uid="{00000000-0006-0000-0000-000044000000}">
      <text>
        <r>
          <rPr>
            <sz val="11"/>
            <rFont val="돋움"/>
            <family val="3"/>
            <charset val="129"/>
          </rPr>
          <t xml:space="preserve">
- 토스뱅크 파킹 통장(연이자 2%) 개설: 3천만원 이체(저축) [2022.03.27(일)]
</t>
        </r>
      </text>
    </comment>
    <comment ref="A103" authorId="1" shapeId="0" xr:uid="{00000000-0006-0000-0000-000045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G103" authorId="0" shapeId="0" xr:uid="{00000000-0006-0000-0000-000046000000}">
      <text>
        <r>
          <rPr>
            <sz val="11"/>
            <rFont val="돋움"/>
            <family val="3"/>
            <charset val="129"/>
          </rPr>
          <t xml:space="preserve">
- 카카오 뱅크 세이프 박스(파킹통장) 개설
1. 계좌번호: 3310-12-49266637, 계좌종류: 세이프박스, 계설일: 22.09.19, 연 2.2%, 보관한도: 1억원(천만원에 한도 증설)
 1) 연계 계좌번호 3333-12-38089543(이 계좌에 입금 후 세이프박스에 넣기 처리해야 함 
2022.09.19(월): 500만원 입금 ==&gt; 출금
2023.02.20(월): 700만원 입금</t>
        </r>
      </text>
    </comment>
    <comment ref="A104" authorId="1" shapeId="0" xr:uid="{00000000-0006-0000-0000-000047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C104" authorId="1" shapeId="0" xr:uid="{00000000-0006-0000-0000-000048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G104" authorId="0" shapeId="0" xr:uid="{00000000-0006-0000-0000-000049000000}">
      <text>
        <r>
          <rPr>
            <sz val="11"/>
            <rFont val="돋움"/>
            <family val="3"/>
            <charset val="129"/>
          </rPr>
          <t xml:space="preserve"> 
- [신협 예금] 유니온 정기 예탁금 가입 ==&gt; 2022.11.19(토) 가입  @@@
1. 계좌번호: 158=022-165534
2. 금리: 연 5.7%,  강남 신협(모바일로 가입)
3. 계약금액: 42,000,000원
4. 만기일: 2023-11-19
5. 강남 신협 보통 예금 계좌: 132-124-947036, 예금주: 진태만
</t>
        </r>
      </text>
    </comment>
    <comment ref="G105" authorId="0" shapeId="0" xr:uid="{00000000-0006-0000-0000-00004A000000}">
      <text>
        <r>
          <rPr>
            <sz val="11"/>
            <rFont val="돋움"/>
            <family val="3"/>
            <charset val="129"/>
          </rPr>
          <t xml:space="preserve"> 
- 오케이저축은행 예금 가입[2023.01.11(수)] 가입  @@@
□ 출금 계좌: 64-61-13-2890484
□ 상품명 : OK e-안심정기예금(복리)
□ 신규금액 : 삼천만원
□ 자동이체계좌 : 해당사항 없음
□ 기본이율 : 연5.4%(세전) [5,262,989원: 세전]
□ 과세구분 : 개인과세
□ 계약일자 : 2023-01-11
□ 계약기간 : 36개월(2026-01-11)
□ 계약만기시 : 만기해지후송금
□ 연결계좌 : (신한은행) 110437783130</t>
        </r>
      </text>
    </comment>
    <comment ref="A106" authorId="1" shapeId="0" xr:uid="{00000000-0006-0000-0000-00004B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07" authorId="2" shapeId="0" xr:uid="{00000000-0006-0000-0000-00004C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108" authorId="1" shapeId="0" xr:uid="{00000000-0006-0000-0000-00004D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109" authorId="0" shapeId="0" xr:uid="{00000000-0006-0000-0000-00004E000000}">
      <text>
        <r>
          <rPr>
            <sz val="11"/>
            <rFont val="돋움"/>
            <family val="3"/>
            <charset val="129"/>
          </rPr>
          <t xml:space="preserve">
2022.12.29(목) 현아트빌 404호 취득세(3,080,000원) 납부 완료, 등기 신청
</t>
        </r>
      </text>
    </comment>
    <comment ref="B109" authorId="0" shapeId="0" xr:uid="{00000000-0006-0000-0000-00004F000000}">
      <text>
        <r>
          <rPr>
            <sz val="11"/>
            <rFont val="돋움"/>
            <family val="3"/>
            <charset val="129"/>
          </rPr>
          <t xml:space="preserve">
- 경매 내역        
NO  내역   일자   금액   비고 
 1  전세 보증금  2021-01-30 285,000,000   
 2  경매 보증금  2022-11-10 24,160,000  
 3  경매 낙찰 금액  2022-11-11 280,000,000 ■■■  
 4  잔금 납부  2022-12-28 255,840,000  납부해야할 잔금
 5  상계 금액  2022-12-28 29,160,000  
 6  실제 전세 배당금  2022-12-28 280,000,000  
 7  실제 전세 배당금  2022-12-28 24,160,000   
 9  실제 전세 배당금  2022-12-29 276,828,048  실제 받을 잔금■
 10  실제 통장에 입금된 금액  2022-12-29 20,978,628   
 11  실제 통장에 입금된 금액2 2022-12-29 9,420   
==&gt; 전세 계약(21.01.31) --&gt; 계금액   285,000,000 ■■■  
</t>
        </r>
      </text>
    </comment>
    <comment ref="A118" authorId="1" shapeId="0" xr:uid="{00000000-0006-0000-0000-000050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B118" authorId="1" shapeId="0" xr:uid="{00000000-0006-0000-0000-000051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G118" authorId="0" shapeId="0" xr:uid="{00000000-0006-0000-0000-000052000000}">
      <text>
        <r>
          <rPr>
            <sz val="11"/>
            <rFont val="돋움"/>
            <family val="3"/>
            <charset val="129"/>
          </rPr>
          <t xml:space="preserve">
- 토스뱅크 파킹 통장(연이자 2%) 개설: 3천만원 이체(저축) [2022.03.27(일)]
</t>
        </r>
      </text>
    </comment>
    <comment ref="A119" authorId="1" shapeId="0" xr:uid="{00000000-0006-0000-0000-000053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G119" authorId="0" shapeId="0" xr:uid="{00000000-0006-0000-0000-000054000000}">
      <text>
        <r>
          <rPr>
            <sz val="11"/>
            <rFont val="돋움"/>
            <family val="3"/>
            <charset val="129"/>
          </rPr>
          <t xml:space="preserve">
- 카카오 뱅크 세이프 박스(파킹통장) 개설
1. 계좌번호: 3310-12-49266637, 계좌종류: 세이프박스, 계설일: 22.09.19, 연 2.2%, 보관한도: 1억원(천만원에 한도 증설)
 1) 연계 계좌번호 3333-12-38089543(이 계좌에 입금 후 세이프박스에 넣기 처리해야 함 
2022.09.19(월): 500만원 입금 ==&gt; 출금
2023.02.20(월): 700만원 입금</t>
        </r>
      </text>
    </comment>
    <comment ref="A120" authorId="1" shapeId="0" xr:uid="{00000000-0006-0000-0000-000055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C120" authorId="1" shapeId="0" xr:uid="{00000000-0006-0000-0000-000056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G120" authorId="0" shapeId="0" xr:uid="{00000000-0006-0000-0000-000057000000}">
      <text>
        <r>
          <rPr>
            <sz val="11"/>
            <rFont val="돋움"/>
            <family val="3"/>
            <charset val="129"/>
          </rPr>
          <t xml:space="preserve"> 
- [신협 예금] 유니온 정기 예탁금 가입 ==&gt; 2022.11.19(토) 가입  @@@
1. 계좌번호: 158=022-165534
2. 금리: 연 5.7%,  강남 신협(모바일로 가입)
3. 계약금액: 42,000,000원
4. 만기일: 2023-11-19
5. 강남 신협 보통 예금 계좌: 132-124-947036, 예금주: 진태만
</t>
        </r>
      </text>
    </comment>
    <comment ref="G121" authorId="0" shapeId="0" xr:uid="{00000000-0006-0000-0000-000058000000}">
      <text>
        <r>
          <rPr>
            <sz val="11"/>
            <rFont val="돋움"/>
            <family val="3"/>
            <charset val="129"/>
          </rPr>
          <t xml:space="preserve"> 
- 오케이저축은행 예금 가입[2023.01.11(수)] 가입  @@@
□ 출금 계좌: 64-61-13-2890484
□ 상품명 : OK e-안심정기예금(복리)
□ 신규금액 : 삼천만원
□ 자동이체계좌 : 해당사항 없음
□ 기본이율 : 연5.4%(세전) [5,262,989원: 세전]
□ 과세구분 : 개인과세
□ 계약일자 : 2023-01-11
□ 계약기간 : 36개월(2026-01-11)
□ 계약만기시 : 만기해지후송금
□ 연결계좌 : (신한은행) 110437783130</t>
        </r>
      </text>
    </comment>
    <comment ref="A122" authorId="1" shapeId="0" xr:uid="{00000000-0006-0000-0000-000059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23" authorId="2" shapeId="0" xr:uid="{00000000-0006-0000-0000-00005A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124" authorId="1" shapeId="0" xr:uid="{00000000-0006-0000-0000-00005B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125" authorId="0" shapeId="0" xr:uid="{00000000-0006-0000-0000-00005C000000}">
      <text>
        <r>
          <rPr>
            <sz val="11"/>
            <rFont val="돋움"/>
            <family val="3"/>
            <charset val="129"/>
          </rPr>
          <t xml:space="preserve">
2022.12.29(목) 현아트빌 404호 취득세(3,080,000원) 납부 완료, 등기 신청
</t>
        </r>
      </text>
    </comment>
    <comment ref="B125" authorId="0" shapeId="0" xr:uid="{00000000-0006-0000-0000-00005D000000}">
      <text>
        <r>
          <rPr>
            <sz val="11"/>
            <rFont val="돋움"/>
            <family val="3"/>
            <charset val="129"/>
          </rPr>
          <t xml:space="preserve">
- 경매 내역        
NO  내역   일자   금액   비고 
 1  전세 보증금  2021-01-30 285,000,000   
 2  경매 보증금  2022-11-10 24,160,000  
 3  경매 낙찰 금액  2022-11-11 280,000,000 ■■■  
 4  잔금 납부  2022-12-28 255,840,000  납부해야할 잔금
 5  상계 금액  2022-12-28 29,160,000  
 6  실제 전세 배당금  2022-12-28 280,000,000  
 7  실제 전세 배당금  2022-12-28 24,160,000   
 9  실제 전세 배당금  2022-12-29 276,828,048  실제 받을 잔금■
 10  실제 통장에 입금된 금액  2022-12-29 20,978,628   
 11  실제 통장에 입금된 금액2 2022-12-29 9,420   
==&gt; 전세 계약(21.01.31) --&gt; 계금액   285,000,000 ■■■  
</t>
        </r>
      </text>
    </comment>
    <comment ref="A134" authorId="1" shapeId="0" xr:uid="{00000000-0006-0000-0000-00005E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B134" authorId="1" shapeId="0" xr:uid="{00000000-0006-0000-0000-00005F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G134" authorId="0" shapeId="0" xr:uid="{00000000-0006-0000-0000-000060000000}">
      <text>
        <r>
          <rPr>
            <sz val="11"/>
            <rFont val="돋움"/>
            <family val="3"/>
            <charset val="129"/>
          </rPr>
          <t xml:space="preserve">
- 토스뱅크 파킹 통장(연이자 2%) 개설: 3천만원 이체(저축) [2022.03.27(일)]
</t>
        </r>
      </text>
    </comment>
    <comment ref="A135" authorId="1" shapeId="0" xr:uid="{00000000-0006-0000-0000-000061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G135" authorId="0" shapeId="0" xr:uid="{00000000-0006-0000-0000-000062000000}">
      <text>
        <r>
          <rPr>
            <sz val="11"/>
            <rFont val="돋움"/>
            <family val="3"/>
            <charset val="129"/>
          </rPr>
          <t xml:space="preserve">
- 카카오 뱅크 세이프 박스(파킹통장) 개설
1. 계좌번호: 3310-12-49266637, 계좌종류: 세이프박스, 계설일: 22.09.19, 연 2.2%, 보관한도: 1억원(천만원에 한도 증설)
 1) 연계 계좌번호 3333-12-38089543(이 계좌에 입금 후 세이프박스에 넣기 처리해야 함 
 2) 2022.09.19(월): 500만원 입금
</t>
        </r>
      </text>
    </comment>
    <comment ref="C136" authorId="1" shapeId="0" xr:uid="{00000000-0006-0000-0000-000063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G136" authorId="0" shapeId="0" xr:uid="{00000000-0006-0000-0000-000064000000}">
      <text>
        <r>
          <rPr>
            <sz val="11"/>
            <rFont val="돋움"/>
            <family val="3"/>
            <charset val="129"/>
          </rPr>
          <t xml:space="preserve"> 
- [신협 예금] 유니온 정기 예탁금 가입 ==&gt; 2022.11.19(토) 가입  @@@
1. 계좌번호: 158=022-165534
2. 금리: 연 5.7%,  강남 신협(모바일로 가입)
3. 계약금액: 42,000,000원
4. 만기일: 2023-11-19
5. 강남 신협 보통 예금 계좌: 132-124-947036, 예금주: 진태만
</t>
        </r>
      </text>
    </comment>
    <comment ref="A137" authorId="1" shapeId="0" xr:uid="{00000000-0006-0000-0000-000065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E137" authorId="1" shapeId="0" xr:uid="{00000000-0006-0000-0000-000066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A139" authorId="1" shapeId="0" xr:uid="{00000000-0006-0000-0000-000067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40" authorId="2" shapeId="0" xr:uid="{00000000-0006-0000-0000-000068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141" authorId="1" shapeId="0" xr:uid="{00000000-0006-0000-0000-000069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142" authorId="0" shapeId="0" xr:uid="{00000000-0006-0000-0000-00006A000000}">
      <text>
        <r>
          <rPr>
            <sz val="11"/>
            <rFont val="돋움"/>
            <family val="3"/>
            <charset val="129"/>
          </rPr>
          <t xml:space="preserve">
2022.12.29(목) 현아트빌 404호 취득세(3,080,000원) 납부 완료, 등기 신청
</t>
        </r>
      </text>
    </comment>
    <comment ref="B142" authorId="0" shapeId="0" xr:uid="{00000000-0006-0000-0000-00006B000000}">
      <text>
        <r>
          <rPr>
            <sz val="11"/>
            <rFont val="돋움"/>
            <family val="3"/>
            <charset val="129"/>
          </rPr>
          <t xml:space="preserve">
- 경매 내역        
NO  내역   일자   금액   비고 
 1  전세 보증금  2021-01-30 285,000,000   
 2  경매 보증금  2022-11-10 24,160,000  
 3  경매 낙찰 금액  2022-11-11 280,000,000 ■■■  
 4  잔금 납부  2022-12-28 255,840,000  납부해야할 잔금
 5  상계 금액  2022-12-28 29,160,000  
 6  실제 전세 배당금  2022-12-28 280,000,000  
 7  실제 전세 배당금  2022-12-28 24,160,000   
 9  실제 전세 배당금  2022-12-29 276,828,048  실제 받을 잔금■
 10  실제 통장에 입금된 금액  2022-12-29 20,978,628   
 11  실제 통장에 입금된 금액2 2022-12-29 9,420   
==&gt; 전세 계약(21.01.31) --&gt; 계금액   285,000,000 ■■■  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Registered User</author>
    <author>Windows 사용자</author>
    <author>tama2</author>
  </authors>
  <commentList>
    <comment ref="G6" authorId="0" shapeId="0" xr:uid="{00000000-0006-0000-0A00-000001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7" authorId="0" shapeId="0" xr:uid="{00000000-0006-0000-0A00-000002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8" authorId="0" shapeId="0" xr:uid="{00000000-0006-0000-0A00-000003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10" authorId="0" shapeId="0" xr:uid="{00000000-0006-0000-0A00-000004000000}">
      <text>
        <r>
          <rPr>
            <sz val="11"/>
            <rFont val="돋움"/>
            <family val="3"/>
            <charset val="129"/>
          </rPr>
          <t xml:space="preserve">
- [더케이저축은행] e-정기예금(복리) 
1. 예금액: 4천 5백만원
2. 이자:  2.7 % ( 복리율: 2.7336% )  
3. 정기예금 계좌: 021-61-24-0106691
4. 만기일: 2020년 1월 5일
</t>
        </r>
      </text>
    </comment>
    <comment ref="A11" authorId="0" shapeId="0" xr:uid="{00000000-0006-0000-0A00-000005000000}">
      <text>
        <r>
          <rPr>
            <sz val="11"/>
            <rFont val="돋움"/>
            <family val="3"/>
            <charset val="129"/>
          </rPr>
          <t xml:space="preserve">
- OSB 저축은행 예금 
1. 예금액: 4천만원
2. 이자:  2.6%
3. 정기예금 계좌: 00311-34-1385393
4. 만기일: . 2020.08.21
</t>
        </r>
      </text>
    </comment>
    <comment ref="A14" authorId="1" shapeId="0" xr:uid="{00000000-0006-0000-0A00-000006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15" authorId="0" shapeId="0" xr:uid="{00000000-0006-0000-0A00-000007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6" authorId="0" shapeId="0" xr:uid="{00000000-0006-0000-0A00-000008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17" authorId="1" shapeId="0" xr:uid="{00000000-0006-0000-0A00-000009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17" authorId="2" shapeId="0" xr:uid="{00000000-0006-0000-0A00-00000A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G28" authorId="0" shapeId="0" xr:uid="{00000000-0006-0000-0A00-00000B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29" authorId="0" shapeId="0" xr:uid="{00000000-0006-0000-0A00-00000C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30" authorId="0" shapeId="0" xr:uid="{00000000-0006-0000-0A00-00000D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32" authorId="0" shapeId="0" xr:uid="{00000000-0006-0000-0A00-00000E000000}">
      <text>
        <r>
          <rPr>
            <sz val="11"/>
            <rFont val="돋움"/>
            <family val="3"/>
            <charset val="129"/>
          </rPr>
          <t xml:space="preserve">
- [더케이저축은행] e-정기예금(복리) 
1. 예금액: 4천 5백만원
2. 이자:  2.7 % ( 복리율: 2.7336% )  
3. 정기예금 계좌: 021-61-24-0106691
4. 만기일: 2020년 1월 5일
</t>
        </r>
      </text>
    </comment>
    <comment ref="A33" authorId="0" shapeId="0" xr:uid="{00000000-0006-0000-0A00-00000F000000}">
      <text>
        <r>
          <rPr>
            <sz val="11"/>
            <rFont val="돋움"/>
            <family val="3"/>
            <charset val="129"/>
          </rPr>
          <t xml:space="preserve">
- OSB 저축은행 예금 
1. 예금액: 4천만원
2. 이자:  2.6%
3. 정기예금 계좌: 00311-34-1385393
4. 만기일: . 2020.08.21
</t>
        </r>
      </text>
    </comment>
    <comment ref="A36" authorId="1" shapeId="0" xr:uid="{00000000-0006-0000-0A00-000010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37" authorId="0" shapeId="0" xr:uid="{00000000-0006-0000-0A00-000011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38" authorId="0" shapeId="0" xr:uid="{00000000-0006-0000-0A00-000012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39" authorId="1" shapeId="0" xr:uid="{00000000-0006-0000-0A00-000013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39" authorId="2" shapeId="0" xr:uid="{00000000-0006-0000-0A00-000014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G50" authorId="0" shapeId="0" xr:uid="{00000000-0006-0000-0A00-000015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51" authorId="0" shapeId="0" xr:uid="{00000000-0006-0000-0A00-000016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52" authorId="0" shapeId="0" xr:uid="{00000000-0006-0000-0A00-000017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54" authorId="0" shapeId="0" xr:uid="{00000000-0006-0000-0A00-000018000000}">
      <text>
        <r>
          <rPr>
            <sz val="11"/>
            <rFont val="돋움"/>
            <family val="3"/>
            <charset val="129"/>
          </rPr>
          <t xml:space="preserve">
- [더케이저축은행] e-정기예금(복리) 
1. 예금액: 4천 5백만원
2. 이자:  2.7 % ( 복리율: 2.7336% )  
3. 정기예금 계좌: 021-61-24-0106691
4. 만기일: 2020년 1월 5일
</t>
        </r>
      </text>
    </comment>
    <comment ref="A55" authorId="0" shapeId="0" xr:uid="{00000000-0006-0000-0A00-000019000000}">
      <text>
        <r>
          <rPr>
            <sz val="11"/>
            <rFont val="돋움"/>
            <family val="3"/>
            <charset val="129"/>
          </rPr>
          <t xml:space="preserve">
- OSB 저축은행 예금 
1. 예금액: 4천만원
2. 이자:  2.6%
3. 정기예금 계좌: 00311-34-1385393
4. 만기일: . 2020.08.21
</t>
        </r>
      </text>
    </comment>
    <comment ref="A58" authorId="1" shapeId="0" xr:uid="{00000000-0006-0000-0A00-00001A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59" authorId="0" shapeId="0" xr:uid="{00000000-0006-0000-0A00-00001B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60" authorId="0" shapeId="0" xr:uid="{00000000-0006-0000-0A00-00001C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61" authorId="1" shapeId="0" xr:uid="{00000000-0006-0000-0A00-00001D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61" authorId="2" shapeId="0" xr:uid="{00000000-0006-0000-0A00-00001E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G72" authorId="0" shapeId="0" xr:uid="{00000000-0006-0000-0A00-00001F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73" authorId="0" shapeId="0" xr:uid="{00000000-0006-0000-0A00-000020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74" authorId="0" shapeId="0" xr:uid="{00000000-0006-0000-0A00-000021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76" authorId="0" shapeId="0" xr:uid="{00000000-0006-0000-0A00-000022000000}">
      <text>
        <r>
          <rPr>
            <sz val="11"/>
            <rFont val="돋움"/>
            <family val="3"/>
            <charset val="129"/>
          </rPr>
          <t xml:space="preserve">
- [더케이저축은행] e-정기예금(복리) 
1. 예금액: 4천 5백만원
2. 이자:  2.7 % ( 복리율: 2.7336% )  
3. 정기예금 계좌: 021-61-24-0106691
4. 만기일: 2020년 1월 5일
</t>
        </r>
      </text>
    </comment>
    <comment ref="A77" authorId="0" shapeId="0" xr:uid="{00000000-0006-0000-0A00-000023000000}">
      <text>
        <r>
          <rPr>
            <sz val="11"/>
            <rFont val="돋움"/>
            <family val="3"/>
            <charset val="129"/>
          </rPr>
          <t xml:space="preserve">
- OSB 저축은행 예금 
1. 예금액: 4천만원
2. 이자:  2.6%
3. 정기예금 계좌: 00311-34-1385393
4. 만기일: . 2020.08.21
</t>
        </r>
      </text>
    </comment>
    <comment ref="A80" authorId="1" shapeId="0" xr:uid="{00000000-0006-0000-0A00-000024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81" authorId="0" shapeId="0" xr:uid="{00000000-0006-0000-0A00-000025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82" authorId="0" shapeId="0" xr:uid="{00000000-0006-0000-0A00-000026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83" authorId="1" shapeId="0" xr:uid="{00000000-0006-0000-0A00-000027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83" authorId="2" shapeId="0" xr:uid="{00000000-0006-0000-0A00-000028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G94" authorId="0" shapeId="0" xr:uid="{00000000-0006-0000-0A00-000029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95" authorId="0" shapeId="0" xr:uid="{00000000-0006-0000-0A00-00002A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96" authorId="0" shapeId="0" xr:uid="{00000000-0006-0000-0A00-00002B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98" authorId="0" shapeId="0" xr:uid="{00000000-0006-0000-0A00-00002C000000}">
      <text>
        <r>
          <rPr>
            <sz val="11"/>
            <rFont val="돋움"/>
            <family val="3"/>
            <charset val="129"/>
          </rPr>
          <t xml:space="preserve">
- [더케이저축은행] e-정기예금(복리) 
1. 예금액: 4천 5백만원
2. 이자:  2.7 % ( 복리율: 2.7336% )  
3. 정기예금 계좌: 021-61-24-0106691
4. 만기일: 2020년 1월 5일
</t>
        </r>
      </text>
    </comment>
    <comment ref="A99" authorId="0" shapeId="0" xr:uid="{00000000-0006-0000-0A00-00002D000000}">
      <text>
        <r>
          <rPr>
            <sz val="11"/>
            <rFont val="돋움"/>
            <family val="3"/>
            <charset val="129"/>
          </rPr>
          <t xml:space="preserve">
- OSB 저축은행 예금 
1. 예금액: 4천만원
2. 이자:  2.6%
3. 정기예금 계좌: 00311-34-1385393
4. 만기일: . 2020.08.21
</t>
        </r>
      </text>
    </comment>
    <comment ref="A102" authorId="1" shapeId="0" xr:uid="{00000000-0006-0000-0A00-00002E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103" authorId="0" shapeId="0" xr:uid="{00000000-0006-0000-0A00-00002F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04" authorId="0" shapeId="0" xr:uid="{00000000-0006-0000-0A00-000030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105" authorId="1" shapeId="0" xr:uid="{00000000-0006-0000-0A00-000031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105" authorId="2" shapeId="0" xr:uid="{00000000-0006-0000-0A00-000032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G116" authorId="0" shapeId="0" xr:uid="{00000000-0006-0000-0A00-000033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117" authorId="0" shapeId="0" xr:uid="{00000000-0006-0000-0A00-000034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118" authorId="0" shapeId="0" xr:uid="{00000000-0006-0000-0A00-000035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119" authorId="0" shapeId="0" xr:uid="{00000000-0006-0000-0A00-000036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123" authorId="1" shapeId="0" xr:uid="{00000000-0006-0000-0A00-000037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124" authorId="0" shapeId="0" xr:uid="{00000000-0006-0000-0A00-000038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25" authorId="0" shapeId="0" xr:uid="{00000000-0006-0000-0A00-000039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126" authorId="1" shapeId="0" xr:uid="{00000000-0006-0000-0A00-00003A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126" authorId="2" shapeId="0" xr:uid="{00000000-0006-0000-0A00-00003B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G137" authorId="0" shapeId="0" xr:uid="{00000000-0006-0000-0A00-00003C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138" authorId="0" shapeId="0" xr:uid="{00000000-0006-0000-0A00-00003D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139" authorId="0" shapeId="0" xr:uid="{00000000-0006-0000-0A00-00003E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140" authorId="0" shapeId="0" xr:uid="{00000000-0006-0000-0A00-00003F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144" authorId="1" shapeId="0" xr:uid="{00000000-0006-0000-0A00-000040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145" authorId="0" shapeId="0" xr:uid="{00000000-0006-0000-0A00-000041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46" authorId="0" shapeId="0" xr:uid="{00000000-0006-0000-0A00-000042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147" authorId="1" shapeId="0" xr:uid="{00000000-0006-0000-0A00-000043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147" authorId="2" shapeId="0" xr:uid="{00000000-0006-0000-0A00-000044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G158" authorId="0" shapeId="0" xr:uid="{00000000-0006-0000-0A00-000045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159" authorId="0" shapeId="0" xr:uid="{00000000-0006-0000-0A00-000046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160" authorId="0" shapeId="0" xr:uid="{00000000-0006-0000-0A00-000047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161" authorId="0" shapeId="0" xr:uid="{00000000-0006-0000-0A00-000048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165" authorId="1" shapeId="0" xr:uid="{00000000-0006-0000-0A00-000049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166" authorId="0" shapeId="0" xr:uid="{00000000-0006-0000-0A00-00004A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67" authorId="0" shapeId="0" xr:uid="{00000000-0006-0000-0A00-00004B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168" authorId="1" shapeId="0" xr:uid="{00000000-0006-0000-0A00-00004C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168" authorId="2" shapeId="0" xr:uid="{00000000-0006-0000-0A00-00004D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G179" authorId="0" shapeId="0" xr:uid="{00000000-0006-0000-0A00-00004E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180" authorId="0" shapeId="0" xr:uid="{00000000-0006-0000-0A00-00004F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181" authorId="0" shapeId="0" xr:uid="{00000000-0006-0000-0A00-000050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182" authorId="0" shapeId="0" xr:uid="{00000000-0006-0000-0A00-000051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186" authorId="1" shapeId="0" xr:uid="{00000000-0006-0000-0A00-000052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187" authorId="0" shapeId="0" xr:uid="{00000000-0006-0000-0A00-000053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88" authorId="0" shapeId="0" xr:uid="{00000000-0006-0000-0A00-000054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189" authorId="1" shapeId="0" xr:uid="{00000000-0006-0000-0A00-000055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189" authorId="2" shapeId="0" xr:uid="{00000000-0006-0000-0A00-000056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G200" authorId="0" shapeId="0" xr:uid="{00000000-0006-0000-0A00-000057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201" authorId="0" shapeId="0" xr:uid="{00000000-0006-0000-0A00-000058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202" authorId="0" shapeId="0" xr:uid="{00000000-0006-0000-0A00-000059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203" authorId="0" shapeId="0" xr:uid="{00000000-0006-0000-0A00-00005A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207" authorId="1" shapeId="0" xr:uid="{00000000-0006-0000-0A00-00005B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208" authorId="0" shapeId="0" xr:uid="{00000000-0006-0000-0A00-00005C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209" authorId="0" shapeId="0" xr:uid="{00000000-0006-0000-0A00-00005D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210" authorId="1" shapeId="0" xr:uid="{00000000-0006-0000-0A00-00005E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210" authorId="2" shapeId="0" xr:uid="{00000000-0006-0000-0A00-00005F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G221" authorId="0" shapeId="0" xr:uid="{00000000-0006-0000-0A00-000060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222" authorId="0" shapeId="0" xr:uid="{00000000-0006-0000-0A00-000061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223" authorId="0" shapeId="0" xr:uid="{00000000-0006-0000-0A00-000062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224" authorId="0" shapeId="0" xr:uid="{00000000-0006-0000-0A00-000063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228" authorId="1" shapeId="0" xr:uid="{00000000-0006-0000-0A00-000064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229" authorId="0" shapeId="0" xr:uid="{00000000-0006-0000-0A00-000065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230" authorId="0" shapeId="0" xr:uid="{00000000-0006-0000-0A00-000066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231" authorId="1" shapeId="0" xr:uid="{00000000-0006-0000-0A00-000067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231" authorId="2" shapeId="0" xr:uid="{00000000-0006-0000-0A00-000068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G242" authorId="0" shapeId="0" xr:uid="{00000000-0006-0000-0A00-000069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243" authorId="0" shapeId="0" xr:uid="{00000000-0006-0000-0A00-00006A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244" authorId="0" shapeId="0" xr:uid="{00000000-0006-0000-0A00-00006B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245" authorId="0" shapeId="0" xr:uid="{00000000-0006-0000-0A00-00006C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249" authorId="1" shapeId="0" xr:uid="{00000000-0006-0000-0A00-00006D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250" authorId="0" shapeId="0" xr:uid="{00000000-0006-0000-0A00-00006E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251" authorId="0" shapeId="0" xr:uid="{00000000-0006-0000-0A00-00006F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252" authorId="1" shapeId="0" xr:uid="{00000000-0006-0000-0A00-000070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252" authorId="2" shapeId="0" xr:uid="{00000000-0006-0000-0A00-000071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G263" authorId="0" shapeId="0" xr:uid="{00000000-0006-0000-0A00-000072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264" authorId="0" shapeId="0" xr:uid="{00000000-0006-0000-0A00-000073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265" authorId="0" shapeId="0" xr:uid="{00000000-0006-0000-0A00-000074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269" authorId="1" shapeId="0" xr:uid="{00000000-0006-0000-0A00-000075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270" authorId="0" shapeId="0" xr:uid="{00000000-0006-0000-0A00-000076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271" authorId="0" shapeId="0" xr:uid="{00000000-0006-0000-0A00-000077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272" authorId="1" shapeId="0" xr:uid="{00000000-0006-0000-0A00-000078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272" authorId="2" shapeId="0" xr:uid="{00000000-0006-0000-0A00-000079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Registered User</author>
    <author>tama2</author>
  </authors>
  <commentList>
    <comment ref="G6" authorId="0" shapeId="0" xr:uid="{00000000-0006-0000-0B00-000001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7" authorId="0" shapeId="0" xr:uid="{00000000-0006-0000-0B00-000002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8" authorId="0" shapeId="0" xr:uid="{00000000-0006-0000-0B00-000003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13" authorId="0" shapeId="0" xr:uid="{00000000-0006-0000-0B00-000004000000}">
      <text>
        <r>
          <rPr>
            <sz val="11"/>
            <rFont val="돋움"/>
            <family val="3"/>
            <charset val="129"/>
          </rPr>
          <t xml:space="preserve">- 실비 보험
</t>
        </r>
      </text>
    </comment>
    <comment ref="A14" authorId="0" shapeId="0" xr:uid="{00000000-0006-0000-0B00-000005000000}">
      <text>
        <r>
          <rPr>
            <sz val="11"/>
            <rFont val="돋움"/>
            <family val="3"/>
            <charset val="129"/>
          </rPr>
          <t xml:space="preserve">- 실비 보험
</t>
        </r>
      </text>
    </comment>
    <comment ref="B15" authorId="1" shapeId="0" xr:uid="{00000000-0006-0000-0B00-000006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G26" authorId="0" shapeId="0" xr:uid="{00000000-0006-0000-0B00-000007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27" authorId="0" shapeId="0" xr:uid="{00000000-0006-0000-0B00-000008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28" authorId="0" shapeId="0" xr:uid="{00000000-0006-0000-0B00-000009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33" authorId="0" shapeId="0" xr:uid="{00000000-0006-0000-0B00-00000A000000}">
      <text>
        <r>
          <rPr>
            <sz val="11"/>
            <rFont val="돋움"/>
            <family val="3"/>
            <charset val="129"/>
          </rPr>
          <t xml:space="preserve">- 실비 보험
</t>
        </r>
      </text>
    </comment>
    <comment ref="A34" authorId="0" shapeId="0" xr:uid="{00000000-0006-0000-0B00-00000B000000}">
      <text>
        <r>
          <rPr>
            <sz val="11"/>
            <rFont val="돋움"/>
            <family val="3"/>
            <charset val="129"/>
          </rPr>
          <t xml:space="preserve">- 실비 보험
</t>
        </r>
      </text>
    </comment>
    <comment ref="B35" authorId="1" shapeId="0" xr:uid="{00000000-0006-0000-0B00-00000C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G46" authorId="0" shapeId="0" xr:uid="{00000000-0006-0000-0B00-00000D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47" authorId="0" shapeId="0" xr:uid="{00000000-0006-0000-0B00-00000E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48" authorId="0" shapeId="0" xr:uid="{00000000-0006-0000-0B00-00000F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53" authorId="0" shapeId="0" xr:uid="{00000000-0006-0000-0B00-000010000000}">
      <text>
        <r>
          <rPr>
            <sz val="11"/>
            <rFont val="돋움"/>
            <family val="3"/>
            <charset val="129"/>
          </rPr>
          <t xml:space="preserve">- 실비 보험
</t>
        </r>
      </text>
    </comment>
    <comment ref="A54" authorId="0" shapeId="0" xr:uid="{00000000-0006-0000-0B00-000011000000}">
      <text>
        <r>
          <rPr>
            <sz val="11"/>
            <rFont val="돋움"/>
            <family val="3"/>
            <charset val="129"/>
          </rPr>
          <t xml:space="preserve">- 실비 보험
</t>
        </r>
      </text>
    </comment>
    <comment ref="B55" authorId="1" shapeId="0" xr:uid="{00000000-0006-0000-0B00-000012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G66" authorId="0" shapeId="0" xr:uid="{00000000-0006-0000-0B00-000013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A67" authorId="0" shapeId="0" xr:uid="{00000000-0006-0000-0B00-000014000000}">
      <text>
        <r>
          <rPr>
            <sz val="11"/>
            <rFont val="돋움"/>
            <family val="3"/>
            <charset val="129"/>
          </rPr>
          <t>총금액: 10,301,333원  ==&gt; 2018.06.25 찾기</t>
        </r>
      </text>
    </comment>
    <comment ref="G67" authorId="0" shapeId="0" xr:uid="{00000000-0006-0000-0B00-000015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68" authorId="0" shapeId="0" xr:uid="{00000000-0006-0000-0B00-000016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73" authorId="0" shapeId="0" xr:uid="{00000000-0006-0000-0B00-000017000000}">
      <text>
        <r>
          <rPr>
            <sz val="11"/>
            <rFont val="돋움"/>
            <family val="3"/>
            <charset val="129"/>
          </rPr>
          <t xml:space="preserve">- 실비 보험
</t>
        </r>
      </text>
    </comment>
    <comment ref="A74" authorId="0" shapeId="0" xr:uid="{00000000-0006-0000-0B00-000018000000}">
      <text>
        <r>
          <rPr>
            <sz val="11"/>
            <rFont val="돋움"/>
            <family val="3"/>
            <charset val="129"/>
          </rPr>
          <t xml:space="preserve">- 실비 보험
</t>
        </r>
      </text>
    </comment>
    <comment ref="B75" authorId="1" shapeId="0" xr:uid="{00000000-0006-0000-0B00-000019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G86" authorId="0" shapeId="0" xr:uid="{00000000-0006-0000-0B00-00001A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A87" authorId="0" shapeId="0" xr:uid="{00000000-0006-0000-0B00-00001B000000}">
      <text>
        <r>
          <rPr>
            <sz val="11"/>
            <rFont val="돋움"/>
            <family val="3"/>
            <charset val="129"/>
          </rPr>
          <t>총금액: 10,301,333원  ==&gt; 2018.06.25 찾기</t>
        </r>
      </text>
    </comment>
    <comment ref="G87" authorId="0" shapeId="0" xr:uid="{00000000-0006-0000-0B00-00001C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88" authorId="0" shapeId="0" xr:uid="{00000000-0006-0000-0B00-00001D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93" authorId="0" shapeId="0" xr:uid="{00000000-0006-0000-0B00-00001E000000}">
      <text>
        <r>
          <rPr>
            <sz val="11"/>
            <rFont val="돋움"/>
            <family val="3"/>
            <charset val="129"/>
          </rPr>
          <t xml:space="preserve">- 실비 보험
</t>
        </r>
      </text>
    </comment>
    <comment ref="A94" authorId="0" shapeId="0" xr:uid="{00000000-0006-0000-0B00-00001F000000}">
      <text>
        <r>
          <rPr>
            <sz val="11"/>
            <rFont val="돋움"/>
            <family val="3"/>
            <charset val="129"/>
          </rPr>
          <t xml:space="preserve">- 실비 보험
</t>
        </r>
      </text>
    </comment>
    <comment ref="B95" authorId="1" shapeId="0" xr:uid="{00000000-0006-0000-0B00-000020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A107" authorId="0" shapeId="0" xr:uid="{00000000-0006-0000-0B00-000021000000}">
      <text>
        <r>
          <rPr>
            <sz val="11"/>
            <rFont val="돋움"/>
            <family val="3"/>
            <charset val="129"/>
          </rPr>
          <t>총금액: 10,301,333원  ==&gt; 2018.06.25 찾기</t>
        </r>
      </text>
    </comment>
    <comment ref="G107" authorId="0" shapeId="0" xr:uid="{00000000-0006-0000-0B00-000022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A108" authorId="0" shapeId="0" xr:uid="{00000000-0006-0000-0B00-000023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B116" authorId="1" shapeId="0" xr:uid="{00000000-0006-0000-0B00-000024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A128" authorId="0" shapeId="0" xr:uid="{00000000-0006-0000-0B00-000025000000}">
      <text>
        <r>
          <rPr>
            <sz val="11"/>
            <rFont val="돋움"/>
            <family val="3"/>
            <charset val="129"/>
          </rPr>
          <t>총금액: 10,301,333원  ==&gt; 2018.06.25 찾기</t>
        </r>
      </text>
    </comment>
    <comment ref="G128" authorId="0" shapeId="0" xr:uid="{00000000-0006-0000-0B00-000026000000}">
      <text>
        <r>
          <rPr>
            <sz val="11"/>
            <rFont val="돋움"/>
            <family val="3"/>
            <charset val="129"/>
          </rPr>
          <t>신한은행 인터넷 예금 가입(신한 S드림 정기예금(온라인특별금리-2), 금리: 2.03%): 계동지점 방문</t>
        </r>
      </text>
    </comment>
    <comment ref="A129" authorId="0" shapeId="0" xr:uid="{00000000-0006-0000-0B00-000027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B137" authorId="1" shapeId="0" xr:uid="{00000000-0006-0000-0B00-000028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B158" authorId="1" shapeId="0" xr:uid="{00000000-0006-0000-0B00-000029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B179" authorId="1" shapeId="0" xr:uid="{00000000-0006-0000-0B00-00002A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B200" authorId="1" shapeId="0" xr:uid="{00000000-0006-0000-0B00-00002B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B221" authorId="1" shapeId="0" xr:uid="{00000000-0006-0000-0B00-00002C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B242" authorId="1" shapeId="0" xr:uid="{00000000-0006-0000-0B00-00002D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B263" authorId="1" shapeId="0" xr:uid="{00000000-0006-0000-0B00-00002E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tama2</author>
  </authors>
  <commentList>
    <comment ref="B269" authorId="0" shapeId="0" xr:uid="{00000000-0006-0000-0C00-000001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tama2</author>
  </authors>
  <commentList>
    <comment ref="B23" authorId="0" shapeId="0" xr:uid="{00000000-0006-0000-0D00-000001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B51" authorId="0" shapeId="0" xr:uid="{00000000-0006-0000-0D00-000002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Registered User</author>
    <author>TAMA_HAart_404</author>
  </authors>
  <commentList>
    <comment ref="D3" authorId="0" shapeId="0" xr:uid="{FBCF9434-B347-4828-A1D0-3BA84DD55B86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3" authorId="0" shapeId="0" xr:uid="{00000000-0006-0000-0200-000003000000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3" authorId="0" shapeId="0" xr:uid="{00000000-0006-0000-0200-000004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5" authorId="0" shapeId="0" xr:uid="{1CD6130C-917B-4E9B-859B-78112BDD5BCD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6" authorId="0" shapeId="0" xr:uid="{7C0D8C05-00FD-4F8A-A144-6D0A9982D829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X6" authorId="1" shapeId="0" xr:uid="{91EF281E-2AD6-494B-B82D-7A263F6E6804}">
      <text>
        <r>
          <rPr>
            <sz val="11"/>
            <rFont val="돋움"/>
            <family val="3"/>
            <charset val="129"/>
          </rPr>
          <t xml:space="preserve">
- 카카오 뱅크 세이프 박스(파킹통장) 개설
1. 계좌번호: 3310-12-49266637, 계좌종류: 세이프박스, 계설일: 22.09.19, 연 2.2%, 보관한도: 1억원(천만원에 한도 증설)
 1) 연계 계좌번호 3333-02-3808954(3333023808954)이 계좌에 입금 후 세이프박스에 넣기 처리해야 함 
2022.09.19(월): 500만원 입금 ==&gt; 출금
2023.02.20(월): 700만원 입금
2023.03.11(토): 400만원 입금 --&gt; 합계: 1,100만원
2023.06.13(화): 1,000만원 입금 
2023.07.14(금): 500만원 입금
--&gt; 계: 26,039,654원(연 2.4%) </t>
        </r>
      </text>
    </comment>
    <comment ref="B7" authorId="0" shapeId="0" xr:uid="{00000000-0006-0000-0200-000008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B8" authorId="0" shapeId="0" xr:uid="{CF32EB95-11BD-4619-8CD2-02A77501A85C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12" authorId="0" shapeId="0" xr:uid="{B9C57AAD-CEC1-4066-830A-534E3E5D5FE6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12" authorId="0" shapeId="0" xr:uid="{1BD3DD3B-EEC5-4C31-8F78-C4570F621675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12" authorId="0" shapeId="0" xr:uid="{14F8C049-668A-4A1D-8962-B0F59B3DA49A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14" authorId="0" shapeId="0" xr:uid="{563FA023-F293-4253-BAE4-346E5923E624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15" authorId="0" shapeId="0" xr:uid="{E01E3423-71B2-4FBD-A5F9-088DE5314119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X15" authorId="1" shapeId="0" xr:uid="{322FF166-79DF-4848-8CC2-03E8B9D0791D}">
      <text>
        <r>
          <rPr>
            <sz val="11"/>
            <rFont val="돋움"/>
            <family val="3"/>
            <charset val="129"/>
          </rPr>
          <t xml:space="preserve">
- 카카오 뱅크 세이프 박스(파킹통장) 개설
1. 계좌번호: 3310-12-49266637, 계좌종류: 세이프박스, 계설일: 22.09.19, 연 2.2%, 보관한도: 1억원(천만원에 한도 증설)
 1) 연계 계좌번호 3333-02-3808954(3333023808954)이 계좌에 입금 후 세이프박스에 넣기 처리해야 함 
2022.09.19(월): 500만원 입금 ==&gt; 출금
2023.02.20(월): 700만원 입금
2023.03.11(토): 400만원 입금 --&gt; 합계: 1,100만원
2023.06.13(화): 1,000만원 입금 
2023.07.14(금): 500만원 입금
--&gt; 계: 26,039,654원(연 2.4%) </t>
        </r>
      </text>
    </comment>
    <comment ref="B16" authorId="0" shapeId="0" xr:uid="{1A0F2B9F-3615-42EE-9FF5-D4D0A39FD353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B17" authorId="0" shapeId="0" xr:uid="{4E58F64E-5C84-48F1-8360-8C15CD753104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21" authorId="0" shapeId="0" xr:uid="{9679E718-9249-4032-B6A1-A22D759CB4D4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21" authorId="0" shapeId="0" xr:uid="{84FCA729-C1F7-48FF-9E83-8998D038734A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21" authorId="0" shapeId="0" xr:uid="{737BD9EE-AB72-40FE-B84F-1A6F58163F75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23" authorId="0" shapeId="0" xr:uid="{7BD93377-DA4D-448D-A690-F54C019BDFED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24" authorId="0" shapeId="0" xr:uid="{EEB929EE-3F8D-4AB1-BAC9-C314FD1E243F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X24" authorId="1" shapeId="0" xr:uid="{60AB2390-14F9-474C-877D-2D5C0734FE60}">
      <text>
        <r>
          <rPr>
            <sz val="11"/>
            <rFont val="돋움"/>
            <family val="3"/>
            <charset val="129"/>
          </rPr>
          <t xml:space="preserve">
- 카카오 뱅크 세이프 박스(파킹통장) 개설
1. 계좌번호: 3310-12-49266637, 계좌종류: 세이프박스, 계설일: 22.09.19, 연 2.2%, 보관한도: 1억원(천만원에 한도 증설)
 1) 연계 계좌번호 3333-02-3808954(3333023808954)이 계좌에 입금 후 세이프박스에 넣기 처리해야 함 
2022.09.19(월): 500만원 입금 ==&gt; 출금
2023.02.20(월): 700만원 입금
2023.03.11(토): 400만원 입금 --&gt; 합계: 1,100만원
2023.06.13(화): 1,000만원 입금 
2023.07.14(금): 500만원 입금
--&gt; 계: 26,039,654원(연 2.4%) </t>
        </r>
      </text>
    </comment>
    <comment ref="B25" authorId="0" shapeId="0" xr:uid="{912CE85C-5CE1-41D4-A513-5547BB65C24A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29" authorId="0" shapeId="0" xr:uid="{8A6EF2B9-A234-4392-B4DC-F198FDD1AF36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29" authorId="0" shapeId="0" xr:uid="{CC1116BC-BBF2-4F68-9859-1529B113EABC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29" authorId="0" shapeId="0" xr:uid="{22A2B6DC-5D7E-4088-8CB9-DB5E6879C719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31" authorId="0" shapeId="0" xr:uid="{00000000-0006-0000-0200-00000E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32" authorId="0" shapeId="0" xr:uid="{00000000-0006-0000-0200-00000F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33" authorId="0" shapeId="0" xr:uid="{00000000-0006-0000-0200-000010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37" authorId="0" shapeId="0" xr:uid="{0F42D405-D07C-41D0-8D05-A5C95BFA6492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37" authorId="0" shapeId="0" xr:uid="{B4BE0FA1-2509-4938-B2AC-18DBC959056E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37" authorId="0" shapeId="0" xr:uid="{3832545A-B2BD-48B6-A7FB-238E10C6EF69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39" authorId="0" shapeId="0" xr:uid="{00000000-0006-0000-0200-000016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40" authorId="0" shapeId="0" xr:uid="{00000000-0006-0000-0200-000017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41" authorId="0" shapeId="0" xr:uid="{00000000-0006-0000-0200-000018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45" authorId="0" shapeId="0" xr:uid="{2128774E-2843-4EAF-994F-D83CECA2EB19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45" authorId="0" shapeId="0" xr:uid="{42A09576-AAC4-42FE-9818-6E551C7FBF47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45" authorId="0" shapeId="0" xr:uid="{DEE1E04B-066B-4CCD-B073-F25D870ECAA5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47" authorId="0" shapeId="0" xr:uid="{00000000-0006-0000-0200-00001E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48" authorId="0" shapeId="0" xr:uid="{00000000-0006-0000-0200-00001F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49" authorId="0" shapeId="0" xr:uid="{00000000-0006-0000-0200-000020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53" authorId="0" shapeId="0" xr:uid="{AFD7EB30-9B55-4BCB-AA40-8CCC43F3F1B1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53" authorId="0" shapeId="0" xr:uid="{A7B2F763-7139-4E4F-87AA-4C8B5ED7B5AF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53" authorId="0" shapeId="0" xr:uid="{467312BC-AB2B-4D86-A14B-BB32FE12DD2A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55" authorId="0" shapeId="0" xr:uid="{00000000-0006-0000-0200-000026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56" authorId="0" shapeId="0" xr:uid="{00000000-0006-0000-0200-000027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57" authorId="0" shapeId="0" xr:uid="{00000000-0006-0000-0200-000028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61" authorId="0" shapeId="0" xr:uid="{0593747E-AF72-48FF-B4D2-3E449DA32E88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61" authorId="0" shapeId="0" xr:uid="{162C60C6-14DF-4975-9DA0-CABD96F91612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61" authorId="0" shapeId="0" xr:uid="{796DAB22-A22B-4948-9631-19410BE3DB65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63" authorId="0" shapeId="0" xr:uid="{00000000-0006-0000-0200-00002E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64" authorId="0" shapeId="0" xr:uid="{00000000-0006-0000-0200-00002F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65" authorId="0" shapeId="0" xr:uid="{00000000-0006-0000-0200-000030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69" authorId="0" shapeId="0" xr:uid="{B8F85856-DE4A-4C05-AE8B-67EFEBAAA82C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69" authorId="0" shapeId="0" xr:uid="{7E25156D-D476-4A99-9E2D-1A69EBD28452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69" authorId="0" shapeId="0" xr:uid="{D6C0B603-3956-493C-A59D-B5A351C7BD7A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71" authorId="0" shapeId="0" xr:uid="{00000000-0006-0000-0200-000036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72" authorId="0" shapeId="0" xr:uid="{00000000-0006-0000-0200-000037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73" authorId="0" shapeId="0" xr:uid="{00000000-0006-0000-0200-000038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77" authorId="0" shapeId="0" xr:uid="{62385D5A-0C0E-4B9D-8FE4-29ADFF575475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77" authorId="0" shapeId="0" xr:uid="{064AE98D-7933-4141-97A7-D6380BA4B9BD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77" authorId="0" shapeId="0" xr:uid="{0796C801-0DE1-472D-88E2-D775531CD6A7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79" authorId="0" shapeId="0" xr:uid="{00000000-0006-0000-0200-00003E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80" authorId="0" shapeId="0" xr:uid="{00000000-0006-0000-0200-00003F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81" authorId="0" shapeId="0" xr:uid="{00000000-0006-0000-0200-000040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85" authorId="0" shapeId="0" xr:uid="{6B1B51B2-5CD9-4C2B-9929-26896DF1661F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85" authorId="0" shapeId="0" xr:uid="{102CC6BF-C922-483C-A9B1-D49B1A2FB7CF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85" authorId="0" shapeId="0" xr:uid="{5B25CEE4-8F39-4D87-AE67-81B71A81466D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87" authorId="0" shapeId="0" xr:uid="{00000000-0006-0000-0200-000046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88" authorId="0" shapeId="0" xr:uid="{00000000-0006-0000-0200-000047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89" authorId="0" shapeId="0" xr:uid="{00000000-0006-0000-0200-000048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93" authorId="0" shapeId="0" xr:uid="{0AEE32D4-0823-4F6C-A8ED-5E2FA4B1C4EF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93" authorId="0" shapeId="0" xr:uid="{8E6300B5-7860-4E9C-BD67-03F10A3B0A6C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93" authorId="0" shapeId="0" xr:uid="{348F7712-A958-46BA-9A39-47A050E533ED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95" authorId="0" shapeId="0" xr:uid="{00000000-0006-0000-0200-00004E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96" authorId="0" shapeId="0" xr:uid="{00000000-0006-0000-0200-00004F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97" authorId="0" shapeId="0" xr:uid="{00000000-0006-0000-0200-000050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101" authorId="0" shapeId="0" xr:uid="{16C154D8-5C5A-461B-A03E-63DEBADEB532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101" authorId="0" shapeId="0" xr:uid="{897AD23A-0EAE-41B1-AB30-A735ABB0F76F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101" authorId="0" shapeId="0" xr:uid="{FFFFDAAC-2919-4462-A609-AB7FF7DAC63C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103" authorId="0" shapeId="0" xr:uid="{00000000-0006-0000-0200-000056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104" authorId="0" shapeId="0" xr:uid="{00000000-0006-0000-0200-000057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105" authorId="0" shapeId="0" xr:uid="{00000000-0006-0000-0200-000058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109" authorId="0" shapeId="0" xr:uid="{ADCBC841-54FD-4617-A54B-46FC6A1906FF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109" authorId="0" shapeId="0" xr:uid="{C3C6F850-B0AC-4682-9B04-9F125400F42C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109" authorId="0" shapeId="0" xr:uid="{FDED6462-E426-478F-A45B-D7E91C9FDFE5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111" authorId="0" shapeId="0" xr:uid="{00000000-0006-0000-0200-00005E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112" authorId="0" shapeId="0" xr:uid="{00000000-0006-0000-0200-00005F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113" authorId="0" shapeId="0" xr:uid="{00000000-0006-0000-0200-000060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117" authorId="0" shapeId="0" xr:uid="{A3AC3935-513F-4D11-B16B-089826834578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117" authorId="0" shapeId="0" xr:uid="{A0188BD3-D150-475E-97EC-80AAE3D734D7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117" authorId="0" shapeId="0" xr:uid="{6EB9A2D5-8C82-4B09-BB3A-7138696FBE98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119" authorId="0" shapeId="0" xr:uid="{00000000-0006-0000-0200-000066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120" authorId="0" shapeId="0" xr:uid="{00000000-0006-0000-0200-000067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121" authorId="0" shapeId="0" xr:uid="{00000000-0006-0000-0200-000068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125" authorId="0" shapeId="0" xr:uid="{032E4573-6524-4BCE-BF70-AB0226A90E39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125" authorId="0" shapeId="0" xr:uid="{10B2F4BB-F450-479D-A8DF-0E436E2B1DCB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125" authorId="0" shapeId="0" xr:uid="{C488FF9A-E86E-4D21-BA2A-29AC280403F2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127" authorId="0" shapeId="0" xr:uid="{00000000-0006-0000-0200-00006E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128" authorId="0" shapeId="0" xr:uid="{00000000-0006-0000-0200-00006F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129" authorId="0" shapeId="0" xr:uid="{00000000-0006-0000-0200-000070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132" authorId="0" shapeId="0" xr:uid="{5E44AE62-7355-409C-ACDC-C8F4F6A00D16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132" authorId="0" shapeId="0" xr:uid="{AEDA6CF7-0B40-412D-BA54-6188D4227A8E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132" authorId="0" shapeId="0" xr:uid="{C2033D94-8D4B-4E0C-A1AA-7F7ACCCC5C78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134" authorId="0" shapeId="0" xr:uid="{00000000-0006-0000-0200-000076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135" authorId="0" shapeId="0" xr:uid="{00000000-0006-0000-0200-000077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136" authorId="0" shapeId="0" xr:uid="{00000000-0006-0000-0200-000078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139" authorId="0" shapeId="0" xr:uid="{75285D15-8798-40BF-9053-069952AD9312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139" authorId="0" shapeId="0" xr:uid="{A49D0454-4CDD-4C4A-8539-74E80B83A43D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139" authorId="0" shapeId="0" xr:uid="{0914506C-FF6D-4D1D-A18E-77EB4744180A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141" authorId="0" shapeId="0" xr:uid="{00000000-0006-0000-0200-00007E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142" authorId="0" shapeId="0" xr:uid="{00000000-0006-0000-0200-00007F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143" authorId="0" shapeId="0" xr:uid="{00000000-0006-0000-0200-000080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146" authorId="0" shapeId="0" xr:uid="{93D806D0-8396-4C46-98FE-4CF9E813ECA1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146" authorId="0" shapeId="0" xr:uid="{C1B63D14-82EF-4825-9E8E-C48B35BD148E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146" authorId="0" shapeId="0" xr:uid="{D99FEA16-B092-40F8-AC55-13C222B8FCEB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148" authorId="0" shapeId="0" xr:uid="{00000000-0006-0000-0200-000086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149" authorId="0" shapeId="0" xr:uid="{00000000-0006-0000-0200-000087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150" authorId="0" shapeId="0" xr:uid="{00000000-0006-0000-0200-000088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153" authorId="0" shapeId="0" xr:uid="{6F52FABC-4AEB-4462-A86F-4FA477A27F1D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153" authorId="0" shapeId="0" xr:uid="{3A0B2389-8DFE-4CDF-A2FD-A684CB591EFA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153" authorId="0" shapeId="0" xr:uid="{0A931733-EA97-4F11-BBF8-36DCB3F83683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155" authorId="0" shapeId="0" xr:uid="{00000000-0006-0000-0200-00008E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156" authorId="0" shapeId="0" xr:uid="{00000000-0006-0000-0200-00008F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157" authorId="0" shapeId="0" xr:uid="{00000000-0006-0000-0200-000090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160" authorId="0" shapeId="0" xr:uid="{240408E4-7040-4293-998E-5929F62F002C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160" authorId="0" shapeId="0" xr:uid="{66371A43-3714-45C3-A767-F52FC353EEA9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160" authorId="0" shapeId="0" xr:uid="{4B161E30-897C-4A4B-AD46-8241136B4476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162" authorId="0" shapeId="0" xr:uid="{00000000-0006-0000-0200-000096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163" authorId="0" shapeId="0" xr:uid="{00000000-0006-0000-0200-000097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164" authorId="0" shapeId="0" xr:uid="{00000000-0006-0000-0200-000098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167" authorId="0" shapeId="0" xr:uid="{42C05F45-43F2-47BE-A1B0-51058A1797EE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167" authorId="0" shapeId="0" xr:uid="{FE9780F9-989E-47C2-8D00-182ECB2F9C8B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167" authorId="0" shapeId="0" xr:uid="{B4A85B93-19BE-46A5-8EE1-D71E095C22A4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169" authorId="0" shapeId="0" xr:uid="{00000000-0006-0000-0200-00009E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170" authorId="0" shapeId="0" xr:uid="{00000000-0006-0000-0200-00009F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171" authorId="0" shapeId="0" xr:uid="{00000000-0006-0000-0200-0000A0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174" authorId="0" shapeId="0" xr:uid="{961BA6B0-6335-49FE-AA98-FC3FAE426101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174" authorId="0" shapeId="0" xr:uid="{D7B5DE2B-3C7B-4930-9B83-905F12B1C8D9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174" authorId="0" shapeId="0" xr:uid="{6C09FEE4-D637-4AE6-86BA-B36938EB7CB5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176" authorId="0" shapeId="0" xr:uid="{00000000-0006-0000-0200-0000A6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177" authorId="0" shapeId="0" xr:uid="{00000000-0006-0000-0200-0000A7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178" authorId="0" shapeId="0" xr:uid="{00000000-0006-0000-0200-0000A8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181" authorId="0" shapeId="0" xr:uid="{84F24F4D-01C7-4806-8947-51572C6B4232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181" authorId="0" shapeId="0" xr:uid="{729A7607-DDC3-4BF8-B4B7-FD7789F9E1FA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181" authorId="0" shapeId="0" xr:uid="{DE4A9F04-0035-4FC0-AE7F-BABF5F85CFAD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183" authorId="0" shapeId="0" xr:uid="{00000000-0006-0000-0200-0000AE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184" authorId="0" shapeId="0" xr:uid="{00000000-0006-0000-0200-0000AF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185" authorId="0" shapeId="0" xr:uid="{00000000-0006-0000-0200-0000B0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188" authorId="0" shapeId="0" xr:uid="{B1B63D1D-DBAD-487C-8C4E-0E4126142FE1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188" authorId="0" shapeId="0" xr:uid="{B34F5310-64FA-468C-BE21-62FB62013208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188" authorId="0" shapeId="0" xr:uid="{2B86AAF6-D0FD-430D-9178-A5FC0428695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190" authorId="0" shapeId="0" xr:uid="{00000000-0006-0000-0200-0000B6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191" authorId="0" shapeId="0" xr:uid="{00000000-0006-0000-0200-0000B7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192" authorId="0" shapeId="0" xr:uid="{00000000-0006-0000-0200-0000B8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195" authorId="0" shapeId="0" xr:uid="{EF2BAF55-3529-4419-B96D-7A0A96860EAA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195" authorId="0" shapeId="0" xr:uid="{00000000-0006-0000-0200-0000BB000000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195" authorId="0" shapeId="0" xr:uid="{00000000-0006-0000-0200-0000BC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197" authorId="0" shapeId="0" xr:uid="{00000000-0006-0000-0200-0000BE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198" authorId="0" shapeId="0" xr:uid="{00000000-0006-0000-0200-0000BF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199" authorId="0" shapeId="0" xr:uid="{00000000-0006-0000-0200-0000C0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C202" authorId="0" shapeId="0" xr:uid="{00000000-0006-0000-0200-0000C2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202" authorId="0" shapeId="0" xr:uid="{00000000-0006-0000-0200-0000C3000000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202" authorId="0" shapeId="0" xr:uid="{00000000-0006-0000-0200-0000C4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204" authorId="0" shapeId="0" xr:uid="{00000000-0006-0000-0200-0000C6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205" authorId="0" shapeId="0" xr:uid="{00000000-0006-0000-0200-0000C7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206" authorId="0" shapeId="0" xr:uid="{00000000-0006-0000-0200-0000C8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C209" authorId="0" shapeId="0" xr:uid="{00000000-0006-0000-0200-0000CA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209" authorId="0" shapeId="0" xr:uid="{00000000-0006-0000-0200-0000CB000000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209" authorId="0" shapeId="0" xr:uid="{00000000-0006-0000-0200-0000CC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211" authorId="0" shapeId="0" xr:uid="{00000000-0006-0000-0200-0000CE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212" authorId="0" shapeId="0" xr:uid="{00000000-0006-0000-0200-0000CF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213" authorId="0" shapeId="0" xr:uid="{00000000-0006-0000-0200-0000D0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C216" authorId="0" shapeId="0" xr:uid="{00000000-0006-0000-0200-0000D2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216" authorId="0" shapeId="0" xr:uid="{00000000-0006-0000-0200-0000D3000000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216" authorId="0" shapeId="0" xr:uid="{00000000-0006-0000-0200-0000D4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218" authorId="0" shapeId="0" xr:uid="{00000000-0006-0000-0200-0000D6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219" authorId="0" shapeId="0" xr:uid="{00000000-0006-0000-0200-0000D7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220" authorId="0" shapeId="0" xr:uid="{00000000-0006-0000-0200-0000D8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C223" authorId="0" shapeId="0" xr:uid="{00000000-0006-0000-0200-0000DA000000}">
      <text>
        <r>
          <rPr>
            <sz val="11"/>
            <rFont val="돋움"/>
            <family val="3"/>
            <charset val="129"/>
          </rPr>
          <t xml:space="preserve">
 - 잔고 확인[★]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223" authorId="0" shapeId="0" xr:uid="{00000000-0006-0000-0200-0000DB000000}">
      <text>
        <r>
          <rPr>
            <sz val="11"/>
            <rFont val="돋움"/>
            <family val="3"/>
            <charset val="129"/>
          </rPr>
          <t xml:space="preserve">
- 주식 투자 안하고 증권사에 가지고 있는 돈</t>
        </r>
      </text>
    </comment>
    <comment ref="B225" authorId="0" shapeId="0" xr:uid="{00000000-0006-0000-0200-0000DC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228" authorId="0" shapeId="0" xr:uid="{00000000-0006-0000-0200-0000DD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229" authorId="0" shapeId="0" xr:uid="{00000000-0006-0000-0200-0000DE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230" authorId="0" shapeId="0" xr:uid="{00000000-0006-0000-0200-0000DF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E233" authorId="0" shapeId="0" xr:uid="{00000000-0006-0000-0200-0000E1000000}">
      <text>
        <r>
          <rPr>
            <sz val="11"/>
            <rFont val="돋움"/>
            <family val="3"/>
            <charset val="129"/>
          </rPr>
          <t xml:space="preserve">
- 주식 투자 안하고 증권사에 가지고 있는 돈</t>
        </r>
      </text>
    </comment>
    <comment ref="B235" authorId="0" shapeId="0" xr:uid="{00000000-0006-0000-0200-0000E2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238" authorId="0" shapeId="0" xr:uid="{00000000-0006-0000-0200-0000E3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239" authorId="0" shapeId="0" xr:uid="{00000000-0006-0000-0200-0000E4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240" authorId="0" shapeId="0" xr:uid="{00000000-0006-0000-0200-0000E5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E243" authorId="0" shapeId="0" xr:uid="{00000000-0006-0000-0200-0000E7000000}">
      <text>
        <r>
          <rPr>
            <sz val="11"/>
            <rFont val="돋움"/>
            <family val="3"/>
            <charset val="129"/>
          </rPr>
          <t xml:space="preserve">
- 주식 투자 안하고 증권사에 가지고 있는 돈</t>
        </r>
      </text>
    </comment>
    <comment ref="B245" authorId="0" shapeId="0" xr:uid="{00000000-0006-0000-0200-0000E8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246" authorId="0" shapeId="0" xr:uid="{00000000-0006-0000-0200-0000E9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247" authorId="0" shapeId="0" xr:uid="{00000000-0006-0000-0200-0000EA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E250" authorId="0" shapeId="0" xr:uid="{00000000-0006-0000-0200-0000EC000000}">
      <text>
        <r>
          <rPr>
            <sz val="11"/>
            <rFont val="돋움"/>
            <family val="3"/>
            <charset val="129"/>
          </rPr>
          <t xml:space="preserve">
- 주식 투자 안하고 증권사에 가지고 있는 돈</t>
        </r>
      </text>
    </comment>
    <comment ref="B252" authorId="0" shapeId="0" xr:uid="{00000000-0006-0000-0200-0000ED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253" authorId="0" shapeId="0" xr:uid="{00000000-0006-0000-0200-0000EE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254" authorId="0" shapeId="0" xr:uid="{00000000-0006-0000-0200-0000EF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E257" authorId="0" shapeId="0" xr:uid="{00000000-0006-0000-0200-0000F1000000}">
      <text>
        <r>
          <rPr>
            <sz val="11"/>
            <rFont val="돋움"/>
            <family val="3"/>
            <charset val="129"/>
          </rPr>
          <t xml:space="preserve">
- 주식 투자 안하고 증권사에 가지고 있는 돈</t>
        </r>
      </text>
    </comment>
    <comment ref="B259" authorId="0" shapeId="0" xr:uid="{00000000-0006-0000-0200-0000F2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260" authorId="0" shapeId="0" xr:uid="{00000000-0006-0000-0200-0000F3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261" authorId="0" shapeId="0" xr:uid="{00000000-0006-0000-0200-0000F4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B266" authorId="0" shapeId="0" xr:uid="{00000000-0006-0000-0200-0000F6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267" authorId="0" shapeId="0" xr:uid="{00000000-0006-0000-0200-0000F7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268" authorId="0" shapeId="0" xr:uid="{00000000-0006-0000-0200-0000F8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E271" authorId="0" shapeId="0" xr:uid="{00000000-0006-0000-0200-0000FA000000}">
      <text>
        <r>
          <rPr>
            <sz val="11"/>
            <rFont val="돋움"/>
            <family val="3"/>
            <charset val="129"/>
          </rPr>
          <t xml:space="preserve">
- 주식 투자 안하고 증권사에 가지고 있는 돈</t>
        </r>
      </text>
    </comment>
    <comment ref="B273" authorId="0" shapeId="0" xr:uid="{00000000-0006-0000-0200-0000FB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274" authorId="0" shapeId="0" xr:uid="{00000000-0006-0000-0200-0000FC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275" authorId="0" shapeId="0" xr:uid="{00000000-0006-0000-0200-0000FD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TAMA_HAart_404</author>
    <author>Registered User</author>
    <author>TAE MAN JIN</author>
    <author>Windows 사용자</author>
  </authors>
  <commentList>
    <comment ref="G2" authorId="0" shapeId="0" xr:uid="{00000000-0006-0000-0100-000001000000}">
      <text>
        <r>
          <rPr>
            <sz val="11"/>
            <rFont val="돋움"/>
            <family val="3"/>
            <charset val="129"/>
          </rPr>
          <t xml:space="preserve">
기납부 세액 = 소득세 + 지방소득세
</t>
        </r>
      </text>
    </comment>
    <comment ref="G18" authorId="0" shapeId="0" xr:uid="{00000000-0006-0000-0100-000002000000}">
      <text>
        <r>
          <rPr>
            <sz val="11"/>
            <rFont val="돋움"/>
            <family val="3"/>
            <charset val="129"/>
          </rPr>
          <t xml:space="preserve">
기납부 세액 = 소득세 + 지방소득세
</t>
        </r>
      </text>
    </comment>
    <comment ref="F25" authorId="0" shapeId="0" xr:uid="{00000000-0006-0000-0100-000003000000}">
      <text>
        <r>
          <rPr>
            <sz val="11"/>
            <rFont val="돋움"/>
            <family val="3"/>
            <charset val="129"/>
          </rPr>
          <t xml:space="preserve">
 22일 근무: 550만원(실수령액: 5,318,500원)
 ==&gt; 600만원(실수령액: 5,802,000원) 지급 해줌</t>
        </r>
      </text>
    </comment>
    <comment ref="C37" authorId="1" shapeId="0" xr:uid="{00000000-0006-0000-0100-000004000000}">
      <text>
        <r>
          <rPr>
            <sz val="11"/>
            <rFont val="돋움"/>
            <family val="3"/>
            <charset val="129"/>
          </rPr>
          <t xml:space="preserve">
1. 기본급: 4,257,692
2. 식   대:    100,000 </t>
        </r>
      </text>
    </comment>
    <comment ref="J37" authorId="1" shapeId="0" xr:uid="{00000000-0006-0000-0100-000005000000}">
      <text>
        <r>
          <rPr>
            <sz val="11"/>
            <rFont val="돋움"/>
            <family val="3"/>
            <charset val="129"/>
          </rPr>
          <t xml:space="preserve">장기요양보험 정산
</t>
        </r>
      </text>
    </comment>
    <comment ref="K37" authorId="1" shapeId="0" xr:uid="{00000000-0006-0000-0100-000006000000}">
      <text>
        <r>
          <rPr>
            <sz val="11"/>
            <rFont val="돋움"/>
            <family val="3"/>
            <charset val="129"/>
          </rPr>
          <t>건강보험 정산</t>
        </r>
      </text>
    </comment>
    <comment ref="C38" authorId="1" shapeId="0" xr:uid="{00000000-0006-0000-0100-000007000000}">
      <text>
        <r>
          <rPr>
            <sz val="11"/>
            <rFont val="돋움"/>
            <family val="3"/>
            <charset val="129"/>
          </rPr>
          <t xml:space="preserve">
1. 기본급: 4,257,692
2. 식   대:    100,000 </t>
        </r>
      </text>
    </comment>
    <comment ref="C39" authorId="1" shapeId="0" xr:uid="{00000000-0006-0000-0100-000008000000}">
      <text>
        <r>
          <rPr>
            <sz val="11"/>
            <rFont val="돋움"/>
            <family val="3"/>
            <charset val="129"/>
          </rPr>
          <t xml:space="preserve">
1. 기본급: 4,257,692
2. 식   대:    100,000 </t>
        </r>
      </text>
    </comment>
    <comment ref="C40" authorId="1" shapeId="0" xr:uid="{00000000-0006-0000-0100-000009000000}">
      <text>
        <r>
          <rPr>
            <sz val="11"/>
            <rFont val="돋움"/>
            <family val="3"/>
            <charset val="129"/>
          </rPr>
          <t xml:space="preserve">
1. 기본급: 4,257,692
2. 식   대:    100,000 </t>
        </r>
      </text>
    </comment>
    <comment ref="J40" authorId="1" shapeId="0" xr:uid="{00000000-0006-0000-0100-00000A000000}">
      <text>
        <r>
          <rPr>
            <sz val="11"/>
            <rFont val="돋움"/>
            <family val="3"/>
            <charset val="129"/>
          </rPr>
          <t xml:space="preserve">
 건강보험정산
</t>
        </r>
      </text>
    </comment>
    <comment ref="K40" authorId="1" shapeId="0" xr:uid="{00000000-0006-0000-0100-00000B000000}">
      <text>
        <r>
          <rPr>
            <sz val="11"/>
            <rFont val="돋움"/>
            <family val="3"/>
            <charset val="129"/>
          </rPr>
          <t xml:space="preserve">
 건강보험정산
</t>
        </r>
      </text>
    </comment>
    <comment ref="C41" authorId="2" shapeId="0" xr:uid="{00000000-0006-0000-0100-00000C000000}">
      <text>
        <r>
          <rPr>
            <sz val="11"/>
            <rFont val="돋움"/>
            <family val="3"/>
            <charset val="129"/>
          </rPr>
          <t xml:space="preserve">총급여
</t>
        </r>
      </text>
    </comment>
    <comment ref="B42" authorId="2" shapeId="0" xr:uid="{00000000-0006-0000-0100-00000D000000}">
      <text>
        <r>
          <rPr>
            <sz val="11"/>
            <rFont val="돋움"/>
            <family val="3"/>
            <charset val="129"/>
          </rPr>
          <t xml:space="preserve">
총급여 = 연간근로소득 - 비과세소득
연간근로소득: 식대(10만원) 자가운전보조금(20만원) 육아수당(10만원): 생산직근로자야간근무수당(100만원)등
비과세소득은 소득금액에서 제외
</t>
        </r>
      </text>
    </comment>
    <comment ref="H42" authorId="2" shapeId="0" xr:uid="{00000000-0006-0000-0100-00000E000000}">
      <text>
        <r>
          <rPr>
            <sz val="11"/>
            <rFont val="돋움"/>
            <family val="3"/>
            <charset val="129"/>
          </rPr>
          <t xml:space="preserve">
기납부 세액 = 소득세 + 지방소득세 </t>
        </r>
      </text>
    </comment>
    <comment ref="G45" authorId="0" shapeId="0" xr:uid="{00000000-0006-0000-0100-00000F000000}">
      <text>
        <r>
          <rPr>
            <sz val="11"/>
            <rFont val="돋움"/>
            <family val="3"/>
            <charset val="129"/>
          </rPr>
          <t xml:space="preserve">
기납부 세액 = 소득세 + 지방소득세
</t>
        </r>
      </text>
    </comment>
    <comment ref="C53" authorId="2" shapeId="0" xr:uid="{00000000-0006-0000-0100-000010000000}">
      <text>
        <r>
          <rPr>
            <sz val="11"/>
            <rFont val="돋움"/>
            <family val="3"/>
            <charset val="129"/>
          </rPr>
          <t xml:space="preserve">총급여
</t>
        </r>
      </text>
    </comment>
    <comment ref="B54" authorId="2" shapeId="0" xr:uid="{00000000-0006-0000-0100-000011000000}">
      <text>
        <r>
          <rPr>
            <sz val="11"/>
            <rFont val="돋움"/>
            <family val="3"/>
            <charset val="129"/>
          </rPr>
          <t xml:space="preserve">
총급여 = 연간근로소득 - 비과세소득
연간근로소득: 식대(10만원) 자가운전보조금(20만원) 육아수당(10만원): 생산직근로자야간근무수당(100만원)등
비과세소득은 소득금액에서 제외
</t>
        </r>
      </text>
    </comment>
    <comment ref="C54" authorId="2" shapeId="0" xr:uid="{00000000-0006-0000-0100-000012000000}">
      <text>
        <r>
          <rPr>
            <sz val="11"/>
            <rFont val="돋움"/>
            <family val="3"/>
            <charset val="129"/>
          </rPr>
          <t xml:space="preserve">총급여
</t>
        </r>
      </text>
    </comment>
    <comment ref="H54" authorId="2" shapeId="0" xr:uid="{00000000-0006-0000-0100-000013000000}">
      <text>
        <r>
          <rPr>
            <sz val="11"/>
            <rFont val="돋움"/>
            <family val="3"/>
            <charset val="129"/>
          </rPr>
          <t xml:space="preserve">
기납부 세액 = 소득세 + 지방소득세 </t>
        </r>
      </text>
    </comment>
    <comment ref="B55" authorId="2" shapeId="0" xr:uid="{00000000-0006-0000-0100-000014000000}">
      <text>
        <r>
          <rPr>
            <sz val="11"/>
            <rFont val="돋움"/>
            <family val="3"/>
            <charset val="129"/>
          </rPr>
          <t xml:space="preserve">
총급여 = 연간근로소득 - 비과세소득
연간근로소득: 식대(10만원) 자가운전보조금(20만원) 육아수당(10만원): 생산직근로자야간근무수당(100만원)등
비과세소득은 소득금액에서 제외
</t>
        </r>
      </text>
    </comment>
    <comment ref="C55" authorId="2" shapeId="0" xr:uid="{00000000-0006-0000-0100-000015000000}">
      <text>
        <r>
          <rPr>
            <sz val="11"/>
            <rFont val="돋움"/>
            <family val="3"/>
            <charset val="129"/>
          </rPr>
          <t xml:space="preserve">총급여
</t>
        </r>
      </text>
    </comment>
    <comment ref="I55" authorId="2" shapeId="0" xr:uid="{00000000-0006-0000-0100-000016000000}">
      <text>
        <r>
          <rPr>
            <sz val="11"/>
            <rFont val="돋움"/>
            <family val="3"/>
            <charset val="129"/>
          </rPr>
          <t xml:space="preserve">총급여
</t>
        </r>
      </text>
    </comment>
    <comment ref="C61" authorId="1" shapeId="0" xr:uid="{00000000-0006-0000-0100-000017000000}">
      <text>
        <r>
          <rPr>
            <sz val="11"/>
            <rFont val="돋움"/>
            <family val="3"/>
            <charset val="129"/>
          </rPr>
          <t xml:space="preserve">
1. 기본급: 4,257,692
2. 식   대:    100,000
3. 출장비:    156,000 
4. 조식:       100,000</t>
        </r>
      </text>
    </comment>
    <comment ref="C62" authorId="1" shapeId="0" xr:uid="{00000000-0006-0000-0100-000018000000}">
      <text>
        <r>
          <rPr>
            <sz val="11"/>
            <rFont val="돋움"/>
            <family val="3"/>
            <charset val="129"/>
          </rPr>
          <t xml:space="preserve">
1. 기본급: 4,257,692
2. 식   대:    100,000
3. 출장비:    240,000 
4. 조식:       100,000</t>
        </r>
      </text>
    </comment>
    <comment ref="C63" authorId="1" shapeId="0" xr:uid="{00000000-0006-0000-0100-000019000000}">
      <text>
        <r>
          <rPr>
            <sz val="11"/>
            <rFont val="돋움"/>
            <family val="3"/>
            <charset val="129"/>
          </rPr>
          <t xml:space="preserve">
1. 기본급: 4,257,692
2. 식   대:    100,000
3. 출장비:    264,000 
4. 조식:       100,000</t>
        </r>
      </text>
    </comment>
    <comment ref="C64" authorId="1" shapeId="0" xr:uid="{00000000-0006-0000-0100-00001A000000}">
      <text>
        <r>
          <rPr>
            <sz val="11"/>
            <rFont val="돋움"/>
            <family val="3"/>
            <charset val="129"/>
          </rPr>
          <t xml:space="preserve">
1. 기본급: 4,257,692
2. 식   대:    100,000
3. 출장비:    240,000 
4. 조식:       100,000</t>
        </r>
      </text>
    </comment>
    <comment ref="C65" authorId="1" shapeId="0" xr:uid="{00000000-0006-0000-0100-00001B000000}">
      <text>
        <r>
          <rPr>
            <sz val="11"/>
            <rFont val="돋움"/>
            <family val="3"/>
            <charset val="129"/>
          </rPr>
          <t xml:space="preserve">
1. 기본급: 4,257,692
2. 식   대:    100,000
3. 출장비:    180,000 
4. 조식:       100,000</t>
        </r>
      </text>
    </comment>
    <comment ref="C66" authorId="1" shapeId="0" xr:uid="{00000000-0006-0000-0100-00001C000000}">
      <text>
        <r>
          <rPr>
            <sz val="11"/>
            <rFont val="돋움"/>
            <family val="3"/>
            <charset val="129"/>
          </rPr>
          <t xml:space="preserve">
1. 기본급: 4,257,692
2. 식   대:    100,000
3. 출장비:    84,000 
4. 조식:       30,000</t>
        </r>
      </text>
    </comment>
    <comment ref="C67" authorId="1" shapeId="0" xr:uid="{00000000-0006-0000-0100-00001D000000}">
      <text>
        <r>
          <rPr>
            <sz val="11"/>
            <rFont val="돋움"/>
            <family val="3"/>
            <charset val="129"/>
          </rPr>
          <t xml:space="preserve">
1. 기본급: 4,257,692
2. 식   대:    100,000 </t>
        </r>
      </text>
    </comment>
    <comment ref="C68" authorId="1" shapeId="0" xr:uid="{00000000-0006-0000-0100-00001E000000}">
      <text>
        <r>
          <rPr>
            <sz val="11"/>
            <rFont val="돋움"/>
            <family val="3"/>
            <charset val="129"/>
          </rPr>
          <t xml:space="preserve">
1. 기본급: 4,257,692
2. 식   대:    100,000 </t>
        </r>
      </text>
    </comment>
    <comment ref="C69" authorId="1" shapeId="0" xr:uid="{00000000-0006-0000-0100-00001F000000}">
      <text>
        <r>
          <rPr>
            <sz val="11"/>
            <rFont val="돋움"/>
            <family val="3"/>
            <charset val="129"/>
          </rPr>
          <t xml:space="preserve">
1. 기본급: 4,257,692
2. 식   대:    100,000 </t>
        </r>
      </text>
    </comment>
    <comment ref="C70" authorId="1" shapeId="0" xr:uid="{00000000-0006-0000-0100-000020000000}">
      <text>
        <r>
          <rPr>
            <sz val="11"/>
            <rFont val="돋움"/>
            <family val="3"/>
            <charset val="129"/>
          </rPr>
          <t xml:space="preserve">
1. 기본급: 4,257,692
2. 식   대:    100,000 </t>
        </r>
      </text>
    </comment>
    <comment ref="C71" authorId="1" shapeId="0" xr:uid="{00000000-0006-0000-0100-000021000000}">
      <text>
        <r>
          <rPr>
            <sz val="11"/>
            <rFont val="돋움"/>
            <family val="3"/>
            <charset val="129"/>
          </rPr>
          <t xml:space="preserve">
1. 기본급: 4,257,692
2. 식   대:    100,000 </t>
        </r>
      </text>
    </comment>
    <comment ref="C72" authorId="1" shapeId="0" xr:uid="{00000000-0006-0000-0100-000022000000}">
      <text>
        <r>
          <rPr>
            <sz val="11"/>
            <rFont val="돋움"/>
            <family val="3"/>
            <charset val="129"/>
          </rPr>
          <t xml:space="preserve">
1. 기본급: 4,257,692
2. 식   대:    100,000 </t>
        </r>
      </text>
    </comment>
    <comment ref="C73" authorId="2" shapeId="0" xr:uid="{00000000-0006-0000-0100-000023000000}">
      <text>
        <r>
          <rPr>
            <sz val="11"/>
            <rFont val="돋움"/>
            <family val="3"/>
            <charset val="129"/>
          </rPr>
          <t xml:space="preserve">총급여
</t>
        </r>
      </text>
    </comment>
    <comment ref="B74" authorId="2" shapeId="0" xr:uid="{00000000-0006-0000-0100-000024000000}">
      <text>
        <r>
          <rPr>
            <sz val="11"/>
            <rFont val="돋움"/>
            <family val="3"/>
            <charset val="129"/>
          </rPr>
          <t xml:space="preserve">
총급여 = 연간근로소득 - 비과세소득
연간근로소득: 식대(10만원) 자가운전보조금(20만원) 육아수당(10만원): 생산직근로자야간근무수당(100만원)등
비과세소득은 소득금액에서 제외
</t>
        </r>
      </text>
    </comment>
    <comment ref="H74" authorId="2" shapeId="0" xr:uid="{00000000-0006-0000-0100-000025000000}">
      <text>
        <r>
          <rPr>
            <sz val="11"/>
            <rFont val="돋움"/>
            <family val="3"/>
            <charset val="129"/>
          </rPr>
          <t xml:space="preserve">
기납부 세액 = 소득세 + 지방소득세 </t>
        </r>
      </text>
    </comment>
    <comment ref="P82" authorId="1" shapeId="0" xr:uid="{00000000-0006-0000-0100-000026000000}">
      <text>
        <r>
          <rPr>
            <sz val="11"/>
            <rFont val="돋움"/>
            <family val="3"/>
            <charset val="129"/>
          </rPr>
          <t xml:space="preserve">창원 HSD 엔진 프로젝트 출장: 2.20 ~ 6.19
</t>
        </r>
      </text>
    </comment>
    <comment ref="J83" authorId="3" shapeId="0" xr:uid="{00000000-0006-0000-0100-000027000000}">
      <text>
        <r>
          <rPr>
            <sz val="11"/>
            <rFont val="돋움"/>
            <family val="3"/>
            <charset val="129"/>
          </rPr>
          <t xml:space="preserve">건강보험 정산
</t>
        </r>
      </text>
    </comment>
    <comment ref="K83" authorId="3" shapeId="0" xr:uid="{00000000-0006-0000-0100-000028000000}">
      <text>
        <r>
          <rPr>
            <sz val="11"/>
            <rFont val="돋움"/>
            <family val="3"/>
            <charset val="129"/>
          </rPr>
          <t xml:space="preserve">장기요양보험 정산
</t>
        </r>
      </text>
    </comment>
    <comment ref="C85" authorId="1" shapeId="0" xr:uid="{00000000-0006-0000-0100-000029000000}">
      <text>
        <r>
          <rPr>
            <sz val="11"/>
            <rFont val="돋움"/>
            <family val="3"/>
            <charset val="129"/>
          </rPr>
          <t xml:space="preserve">
1. 기본급: 4,257,692
2. 식   대:    100,000
3. 출장비:    168,000</t>
        </r>
      </text>
    </comment>
    <comment ref="C86" authorId="1" shapeId="0" xr:uid="{00000000-0006-0000-0100-00002A000000}">
      <text>
        <r>
          <rPr>
            <sz val="11"/>
            <rFont val="돋움"/>
            <family val="3"/>
            <charset val="129"/>
          </rPr>
          <t xml:space="preserve">
1. 기본급: 4,257,692
2. 식   대:    100,000
3. 출장비:    96,000
4. 출장비:    50,000</t>
        </r>
      </text>
    </comment>
    <comment ref="C87" authorId="1" shapeId="0" xr:uid="{00000000-0006-0000-0100-00002B000000}">
      <text>
        <r>
          <rPr>
            <sz val="11"/>
            <rFont val="돋움"/>
            <family val="3"/>
            <charset val="129"/>
          </rPr>
          <t xml:space="preserve">
1. 기본급: 4,257,692
2. 식   대:    100,000
3. 출장비:    96,000
4. 출장비:    50,000</t>
        </r>
      </text>
    </comment>
    <comment ref="C88" authorId="1" shapeId="0" xr:uid="{00000000-0006-0000-0100-00002C000000}">
      <text>
        <r>
          <rPr>
            <sz val="11"/>
            <rFont val="돋움"/>
            <family val="3"/>
            <charset val="129"/>
          </rPr>
          <t xml:space="preserve">
1. 기본급: 4,257,692
2. 식   대:    100,000
3. 출장비:    204,000 </t>
        </r>
      </text>
    </comment>
    <comment ref="C89" authorId="1" shapeId="0" xr:uid="{00000000-0006-0000-0100-00002D000000}">
      <text>
        <r>
          <rPr>
            <sz val="11"/>
            <rFont val="돋움"/>
            <family val="3"/>
            <charset val="129"/>
          </rPr>
          <t xml:space="preserve">
1. 기본급: 4,257,692
2. 식   대:    100,000
3. 출장비:    252,000 
4. 조식:    250,000(7월 코닝 조식: 5만원, 9월, 10월 조식: 10만원)</t>
        </r>
      </text>
    </comment>
    <comment ref="C90" authorId="1" shapeId="0" xr:uid="{00000000-0006-0000-0100-00002E000000}">
      <text>
        <r>
          <rPr>
            <sz val="11"/>
            <rFont val="돋움"/>
            <family val="3"/>
            <charset val="129"/>
          </rPr>
          <t xml:space="preserve">
1. 기본급: 4,257,692
2. 식   대:    100,000
3. 출장비:    252,000 
4. 조식:       100,000</t>
        </r>
      </text>
    </comment>
    <comment ref="C91" authorId="1" shapeId="0" xr:uid="{00000000-0006-0000-0100-00002F000000}">
      <text>
        <r>
          <rPr>
            <sz val="11"/>
            <rFont val="돋움"/>
            <family val="3"/>
            <charset val="129"/>
          </rPr>
          <t xml:space="preserve">
1. 기본급: 4,257,692
2. 식   대:    100,000
3. 출장비:    252,000 
4. 조식:       100,000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Registered User</author>
  </authors>
  <commentList>
    <comment ref="D3" authorId="0" shapeId="0" xr:uid="{00000000-0006-0000-0300-000001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4" authorId="0" shapeId="0" xr:uid="{00000000-0006-0000-0300-000002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5" authorId="0" shapeId="0" xr:uid="{00000000-0006-0000-0300-000003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9" authorId="0" shapeId="0" xr:uid="{00000000-0006-0000-0300-000004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Registered User</author>
    <author>TAMA_HAart_404</author>
    <author>Windows 사용자</author>
  </authors>
  <commentList>
    <comment ref="A6" authorId="0" shapeId="0" xr:uid="{00000000-0006-0000-0400-000001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B6" authorId="0" shapeId="0" xr:uid="{00000000-0006-0000-0400-000002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G6" authorId="1" shapeId="0" xr:uid="{00000000-0006-0000-0400-000003000000}">
      <text>
        <r>
          <rPr>
            <sz val="11"/>
            <rFont val="돋움"/>
            <family val="3"/>
            <charset val="129"/>
          </rPr>
          <t xml:space="preserve">
- 토스뱅크 파킹 통장(연이자 2%) 개설: 3천만원 이체(저축) [2022.03.27(일)]
</t>
        </r>
      </text>
    </comment>
    <comment ref="A7" authorId="0" shapeId="0" xr:uid="{00000000-0006-0000-0400-000004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G7" authorId="1" shapeId="0" xr:uid="{00000000-0006-0000-0400-000005000000}">
      <text>
        <r>
          <rPr>
            <sz val="11"/>
            <rFont val="돋움"/>
            <family val="3"/>
            <charset val="129"/>
          </rPr>
          <t xml:space="preserve">
- 카카오 뱅크 세이프 박스(파킹통장) 개설
1. 계좌번호: 3310-12-49266637, 계좌종류: 세이프박스, 계설일: 22.09.19, 연 2.2%, 보관한도: 1억원(천만원에 한도 증설)
 1) 연계 계좌번호 3333-12-38089543(이 계좌에 입금 후 세이프박스에 넣기 처리해야 함 
 2) 2022.09.19(월): 500만원 입금
</t>
        </r>
      </text>
    </comment>
    <comment ref="G8" authorId="1" shapeId="0" xr:uid="{00000000-0006-0000-0400-000006000000}">
      <text>
        <r>
          <rPr>
            <sz val="11"/>
            <rFont val="돋움"/>
            <family val="3"/>
            <charset val="129"/>
          </rPr>
          <t xml:space="preserve"> 
- [신협 예금] 유니온 정기 예탁금 가입 ==&gt; 2022.11.19(토) 가입  @@@
1. 계좌번호: 158=022-165534
2. 금리: 연 5.7%,  강남 신협(모바일로 가입)
3. 계약금액: 42,000,000원
4. 만기일: 2023-11-19
5. 강남 신협 보통 예금 계좌: 132-124-947036, 예금주: 진태만
</t>
        </r>
      </text>
    </comment>
    <comment ref="A9" authorId="0" shapeId="0" xr:uid="{00000000-0006-0000-0400-000007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E9" authorId="0" shapeId="0" xr:uid="{00000000-0006-0000-0400-000008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A11" authorId="0" shapeId="0" xr:uid="{00000000-0006-0000-0400-000009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2" authorId="2" shapeId="0" xr:uid="{00000000-0006-0000-0400-00000A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13" authorId="0" shapeId="0" xr:uid="{00000000-0006-0000-0400-00000B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14" authorId="1" shapeId="0" xr:uid="{00000000-0006-0000-0400-00000C000000}">
      <text>
        <r>
          <rPr>
            <sz val="11"/>
            <rFont val="돋움"/>
            <family val="3"/>
            <charset val="129"/>
          </rPr>
          <t xml:space="preserve">
2022.12.29(목) 현아트빌 404호 취득세(3,080,000원) 납부 완료, 등기 신청
</t>
        </r>
      </text>
    </comment>
    <comment ref="A23" authorId="0" shapeId="0" xr:uid="{00000000-0006-0000-0400-00000D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B23" authorId="0" shapeId="0" xr:uid="{00000000-0006-0000-0400-00000E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G23" authorId="1" shapeId="0" xr:uid="{00000000-0006-0000-0400-00000F000000}">
      <text>
        <r>
          <rPr>
            <sz val="11"/>
            <rFont val="돋움"/>
            <family val="3"/>
            <charset val="129"/>
          </rPr>
          <t xml:space="preserve">
- 토스뱅크 파킹 통장(연이자 2%) 개설: 3천만원 이체(저축) [2022.03.27(일)]
</t>
        </r>
      </text>
    </comment>
    <comment ref="A24" authorId="0" shapeId="0" xr:uid="{00000000-0006-0000-0400-000010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G24" authorId="1" shapeId="0" xr:uid="{00000000-0006-0000-0400-000011000000}">
      <text>
        <r>
          <rPr>
            <sz val="11"/>
            <rFont val="돋움"/>
            <family val="3"/>
            <charset val="129"/>
          </rPr>
          <t xml:space="preserve">
- 카카오 뱅크 세이프 박스(파킹통장) 개설
1. 계좌번호: 3310-12-49266637, 계좌종류: 세이프박스, 계설일: 22.09.19, 연 2.2%, 보관한도: 1억원(천만원에 한도 증설)
 1) 연계 계좌번호 3333-12-38089543(이 계좌에 입금 후 세이프박스에 넣기 처리해야 함 
 2) 2022.09.19(월): 500만원 입금
</t>
        </r>
      </text>
    </comment>
    <comment ref="G25" authorId="1" shapeId="0" xr:uid="{00000000-0006-0000-0400-000012000000}">
      <text>
        <r>
          <rPr>
            <sz val="11"/>
            <rFont val="돋움"/>
            <family val="3"/>
            <charset val="129"/>
          </rPr>
          <t xml:space="preserve"> 
- [신협 예금] 유니온 정기 예탁금 가입 ==&gt; 2022.11.19(토) 가입  @@@
1. 계좌번호: 158=022-165534
2. 금리: 연 5.7%,  강남 신협(모바일로 가입)
3. 계약금액: 42,000,000원
4. 만기일: 2023-11-19
5. 강남 신협 보통 예금 계좌: 132-124-947036, 예금주: 진태만
</t>
        </r>
      </text>
    </comment>
    <comment ref="A26" authorId="0" shapeId="0" xr:uid="{00000000-0006-0000-0400-000013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E26" authorId="0" shapeId="0" xr:uid="{00000000-0006-0000-0400-000014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A28" authorId="0" shapeId="0" xr:uid="{00000000-0006-0000-0400-000015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29" authorId="2" shapeId="0" xr:uid="{00000000-0006-0000-0400-000016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30" authorId="0" shapeId="0" xr:uid="{00000000-0006-0000-0400-000017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40" authorId="0" shapeId="0" xr:uid="{00000000-0006-0000-0400-000018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B40" authorId="0" shapeId="0" xr:uid="{00000000-0006-0000-0400-000019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G40" authorId="1" shapeId="0" xr:uid="{00000000-0006-0000-0400-00001A000000}">
      <text>
        <r>
          <rPr>
            <sz val="11"/>
            <rFont val="돋움"/>
            <family val="3"/>
            <charset val="129"/>
          </rPr>
          <t xml:space="preserve">
- 토스뱅크 파킹 통장(연이자 2%) 개설: 3천만원 이체(저축) [2022.03.27(일)]
</t>
        </r>
      </text>
    </comment>
    <comment ref="A41" authorId="0" shapeId="0" xr:uid="{00000000-0006-0000-0400-00001B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G41" authorId="1" shapeId="0" xr:uid="{00000000-0006-0000-0400-00001C000000}">
      <text>
        <r>
          <rPr>
            <sz val="11"/>
            <rFont val="돋움"/>
            <family val="3"/>
            <charset val="129"/>
          </rPr>
          <t xml:space="preserve">
- 카카오 뱅크 세이프 박스(파킹통장) 개설
1. 계좌번호: 3310-12-49266637, 계좌종류: 세이프박스, 계설일: 22.09.19, 연 2.2%, 보관한도: 1억원(천만원에 한도 증설)
 1) 연계 계좌번호 3333-12-38089543(이 계좌에 입금 후 세이프박스에 넣기 처리해야 함 
 2) 2022.09.19(월): 500만원 입금
</t>
        </r>
      </text>
    </comment>
    <comment ref="G42" authorId="1" shapeId="0" xr:uid="{00000000-0006-0000-0400-00001D000000}">
      <text>
        <r>
          <rPr>
            <sz val="11"/>
            <rFont val="돋움"/>
            <family val="3"/>
            <charset val="129"/>
          </rPr>
          <t xml:space="preserve"> 
- [신협 예금] 유니온 정기 예탁금 가입 ==&gt; 2022.11.19(토) 가입  @@@
1. 계좌번호: 158=022-165534
2. 금리: 연 5.7%,  강남 신협(모바일로 가입)
3. 계약금액: 42,000,000원
4. 만기일: 2023-11-19
5. 강남 신협 보통 예금 계좌: 132-124-947036, 예금주: 진태만
</t>
        </r>
      </text>
    </comment>
    <comment ref="A43" authorId="0" shapeId="0" xr:uid="{00000000-0006-0000-0400-00001E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E43" authorId="0" shapeId="0" xr:uid="{00000000-0006-0000-0400-00001F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A45" authorId="0" shapeId="0" xr:uid="{00000000-0006-0000-0400-000020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46" authorId="2" shapeId="0" xr:uid="{00000000-0006-0000-0400-000021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47" authorId="0" shapeId="0" xr:uid="{00000000-0006-0000-0400-000022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57" authorId="0" shapeId="0" xr:uid="{00000000-0006-0000-0400-000023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B57" authorId="0" shapeId="0" xr:uid="{00000000-0006-0000-0400-000024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G57" authorId="1" shapeId="0" xr:uid="{00000000-0006-0000-0400-000025000000}">
      <text>
        <r>
          <rPr>
            <sz val="11"/>
            <rFont val="돋움"/>
            <family val="3"/>
            <charset val="129"/>
          </rPr>
          <t xml:space="preserve">
- 토스뱅크 파킹 통장(연이자 2%) 개설: 3천만원 이체(저축) [2022.03.27(일)]
</t>
        </r>
      </text>
    </comment>
    <comment ref="A58" authorId="0" shapeId="0" xr:uid="{00000000-0006-0000-0400-000026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G58" authorId="1" shapeId="0" xr:uid="{00000000-0006-0000-0400-000027000000}">
      <text>
        <r>
          <rPr>
            <sz val="11"/>
            <rFont val="돋움"/>
            <family val="3"/>
            <charset val="129"/>
          </rPr>
          <t xml:space="preserve">
- 카카오 뱅크 세이프 박스(파킹통장) 개설
1. 계좌번호: 3310-12-49266637, 계좌종류: 세이프박스, 계설일: 22.09.19, 연 2.2%, 보관한도: 1억원(천만원에 한도 증설)
 1) 연계 계좌번호 3333-12-38089543(이 계좌에 입금 후 세이프박스에 넣기 처리해야 함 
 2) 2022.09.19(월): 500만원 입금
</t>
        </r>
      </text>
    </comment>
    <comment ref="A60" authorId="0" shapeId="0" xr:uid="{00000000-0006-0000-0400-000028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E60" authorId="0" shapeId="0" xr:uid="{00000000-0006-0000-0400-000029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A62" authorId="0" shapeId="0" xr:uid="{00000000-0006-0000-0400-00002A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63" authorId="2" shapeId="0" xr:uid="{00000000-0006-0000-0400-00002B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64" authorId="0" shapeId="0" xr:uid="{00000000-0006-0000-0400-00002C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74" authorId="0" shapeId="0" xr:uid="{00000000-0006-0000-0400-00002D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B74" authorId="0" shapeId="0" xr:uid="{00000000-0006-0000-0400-00002E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G74" authorId="1" shapeId="0" xr:uid="{00000000-0006-0000-0400-00002F000000}">
      <text>
        <r>
          <rPr>
            <sz val="11"/>
            <rFont val="돋움"/>
            <family val="3"/>
            <charset val="129"/>
          </rPr>
          <t xml:space="preserve">
- 토스뱅크 파킹 통장(연이자 2%) 개설: 3천만원 이체(저축) [2022.03.27(일)]
</t>
        </r>
      </text>
    </comment>
    <comment ref="A75" authorId="0" shapeId="0" xr:uid="{00000000-0006-0000-0400-000030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A77" authorId="0" shapeId="0" xr:uid="{00000000-0006-0000-0400-000031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E77" authorId="0" shapeId="0" xr:uid="{00000000-0006-0000-0400-000032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A79" authorId="0" shapeId="0" xr:uid="{00000000-0006-0000-0400-000033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80" authorId="2" shapeId="0" xr:uid="{00000000-0006-0000-0400-000034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81" authorId="0" shapeId="0" xr:uid="{00000000-0006-0000-0400-000035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91" authorId="0" shapeId="0" xr:uid="{00000000-0006-0000-0400-000036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B91" authorId="0" shapeId="0" xr:uid="{00000000-0006-0000-0400-000037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G91" authorId="1" shapeId="0" xr:uid="{00000000-0006-0000-0400-000038000000}">
      <text>
        <r>
          <rPr>
            <sz val="11"/>
            <rFont val="돋움"/>
            <family val="3"/>
            <charset val="129"/>
          </rPr>
          <t xml:space="preserve">
- 토스뱅크 파킹 통장(연이자 2%) 개설: 3천만원 이체(저축) [2022.03.27(일)]
</t>
        </r>
      </text>
    </comment>
    <comment ref="A92" authorId="0" shapeId="0" xr:uid="{00000000-0006-0000-0400-000039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A94" authorId="0" shapeId="0" xr:uid="{00000000-0006-0000-0400-00003A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E94" authorId="0" shapeId="0" xr:uid="{00000000-0006-0000-0400-00003B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A96" authorId="0" shapeId="0" xr:uid="{00000000-0006-0000-0400-00003C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97" authorId="2" shapeId="0" xr:uid="{00000000-0006-0000-0400-00003D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98" authorId="0" shapeId="0" xr:uid="{00000000-0006-0000-0400-00003E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108" authorId="0" shapeId="0" xr:uid="{00000000-0006-0000-0400-00003F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B108" authorId="0" shapeId="0" xr:uid="{00000000-0006-0000-0400-000040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G108" authorId="1" shapeId="0" xr:uid="{00000000-0006-0000-0400-000041000000}">
      <text>
        <r>
          <rPr>
            <sz val="11"/>
            <rFont val="돋움"/>
            <family val="3"/>
            <charset val="129"/>
          </rPr>
          <t xml:space="preserve">
- 토스뱅크 파킹 통장(연이자 2%) 개설: 3천만원 이체(저축) [2022.03.27(일)]
</t>
        </r>
      </text>
    </comment>
    <comment ref="A109" authorId="0" shapeId="0" xr:uid="{00000000-0006-0000-0400-000042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A111" authorId="0" shapeId="0" xr:uid="{00000000-0006-0000-0400-000043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E111" authorId="0" shapeId="0" xr:uid="{00000000-0006-0000-0400-000044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A113" authorId="0" shapeId="0" xr:uid="{00000000-0006-0000-0400-000045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14" authorId="2" shapeId="0" xr:uid="{00000000-0006-0000-0400-000046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115" authorId="0" shapeId="0" xr:uid="{00000000-0006-0000-0400-000047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125" authorId="0" shapeId="0" xr:uid="{00000000-0006-0000-0400-000048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G125" authorId="1" shapeId="0" xr:uid="{00000000-0006-0000-0400-000049000000}">
      <text>
        <r>
          <rPr>
            <sz val="11"/>
            <rFont val="돋움"/>
            <family val="3"/>
            <charset val="129"/>
          </rPr>
          <t xml:space="preserve">
- 토스뱅크 파킹 통장(연이자 2%) 개설: 3천만원 이체(저축) [2022.03.27(일)]
</t>
        </r>
      </text>
    </comment>
    <comment ref="A126" authorId="0" shapeId="0" xr:uid="{00000000-0006-0000-0400-00004A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A128" authorId="0" shapeId="0" xr:uid="{00000000-0006-0000-0400-00004B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E128" authorId="0" shapeId="0" xr:uid="{00000000-0006-0000-0400-00004C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A130" authorId="0" shapeId="0" xr:uid="{00000000-0006-0000-0400-00004D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31" authorId="2" shapeId="0" xr:uid="{00000000-0006-0000-0400-00004E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132" authorId="0" shapeId="0" xr:uid="{00000000-0006-0000-0400-00004F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142" authorId="0" shapeId="0" xr:uid="{00000000-0006-0000-0400-000050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G142" authorId="1" shapeId="0" xr:uid="{00000000-0006-0000-0400-000051000000}">
      <text>
        <r>
          <rPr>
            <sz val="11"/>
            <rFont val="돋움"/>
            <family val="3"/>
            <charset val="129"/>
          </rPr>
          <t xml:space="preserve">
- 토스뱅크 파킹 통장(연이자 2%) 개설: 3천만원 이체(저축) [2022.03.27(일)]
</t>
        </r>
      </text>
    </comment>
    <comment ref="A143" authorId="0" shapeId="0" xr:uid="{00000000-0006-0000-0400-000052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A145" authorId="0" shapeId="0" xr:uid="{00000000-0006-0000-0400-000053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E145" authorId="0" shapeId="0" xr:uid="{00000000-0006-0000-0400-000054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A147" authorId="0" shapeId="0" xr:uid="{00000000-0006-0000-0400-000055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48" authorId="2" shapeId="0" xr:uid="{00000000-0006-0000-0400-000056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149" authorId="0" shapeId="0" xr:uid="{00000000-0006-0000-0400-000057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159" authorId="0" shapeId="0" xr:uid="{00000000-0006-0000-0400-000058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G159" authorId="1" shapeId="0" xr:uid="{00000000-0006-0000-0400-000059000000}">
      <text>
        <r>
          <rPr>
            <sz val="11"/>
            <rFont val="돋움"/>
            <family val="3"/>
            <charset val="129"/>
          </rPr>
          <t xml:space="preserve">
- 토스뱅크 파킹 통장(연이자 2%) 개설: 3천만원 이체(저축) [2022.03.27(일)]
</t>
        </r>
      </text>
    </comment>
    <comment ref="A160" authorId="0" shapeId="0" xr:uid="{00000000-0006-0000-0400-00005A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A162" authorId="0" shapeId="0" xr:uid="{00000000-0006-0000-0400-00005B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E162" authorId="0" shapeId="0" xr:uid="{00000000-0006-0000-0400-00005C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A164" authorId="0" shapeId="0" xr:uid="{00000000-0006-0000-0400-00005D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65" authorId="2" shapeId="0" xr:uid="{00000000-0006-0000-0400-00005E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166" authorId="0" shapeId="0" xr:uid="{00000000-0006-0000-0400-00005F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176" authorId="0" shapeId="0" xr:uid="{00000000-0006-0000-0400-000060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A177" authorId="0" shapeId="0" xr:uid="{00000000-0006-0000-0400-000061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A179" authorId="0" shapeId="0" xr:uid="{00000000-0006-0000-0400-000062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E179" authorId="0" shapeId="0" xr:uid="{00000000-0006-0000-0400-000063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A181" authorId="0" shapeId="0" xr:uid="{00000000-0006-0000-0400-000064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82" authorId="2" shapeId="0" xr:uid="{00000000-0006-0000-0400-000065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183" authorId="0" shapeId="0" xr:uid="{00000000-0006-0000-0400-000066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193" authorId="0" shapeId="0" xr:uid="{00000000-0006-0000-0400-000067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A194" authorId="0" shapeId="0" xr:uid="{00000000-0006-0000-0400-000068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A196" authorId="0" shapeId="0" xr:uid="{00000000-0006-0000-0400-000069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E196" authorId="0" shapeId="0" xr:uid="{00000000-0006-0000-0400-00006A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A198" authorId="0" shapeId="0" xr:uid="{00000000-0006-0000-0400-00006B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99" authorId="2" shapeId="0" xr:uid="{00000000-0006-0000-0400-00006C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200" authorId="0" shapeId="0" xr:uid="{00000000-0006-0000-0400-00006D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210" authorId="0" shapeId="0" xr:uid="{00000000-0006-0000-0400-00006E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A211" authorId="0" shapeId="0" xr:uid="{00000000-0006-0000-0400-00006F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A213" authorId="0" shapeId="0" xr:uid="{00000000-0006-0000-0400-000070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E213" authorId="0" shapeId="0" xr:uid="{00000000-0006-0000-0400-000071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A215" authorId="0" shapeId="0" xr:uid="{00000000-0006-0000-0400-000072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216" authorId="2" shapeId="0" xr:uid="{00000000-0006-0000-0400-000073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217" authorId="0" shapeId="0" xr:uid="{00000000-0006-0000-0400-000074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Registered User</author>
    <author>TAMA_HAart_404</author>
  </authors>
  <commentList>
    <comment ref="C5" authorId="0" shapeId="0" xr:uid="{00000000-0006-0000-0500-000001000000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E5" authorId="0" shapeId="0" xr:uid="{00000000-0006-0000-0500-000002000000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G5" authorId="0" shapeId="0" xr:uid="{00000000-0006-0000-0500-000003000000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I5" authorId="0" shapeId="0" xr:uid="{00000000-0006-0000-0500-000004000000}">
      <text>
        <r>
          <rPr>
            <sz val="11"/>
            <rFont val="돋움"/>
            <family val="3"/>
            <charset val="129"/>
          </rPr>
          <t xml:space="preserve">
- 주식 투자 안하고 증권사에 가지고 있는 돈</t>
        </r>
      </text>
    </comment>
    <comment ref="E7" authorId="1" shapeId="0" xr:uid="{00000000-0006-0000-0500-000005000000}">
      <text>
        <r>
          <rPr>
            <sz val="11"/>
            <rFont val="돋움"/>
            <family val="3"/>
            <charset val="129"/>
          </rPr>
          <t xml:space="preserve">\:
- 주식 정보 ■■■ 
1. 안전 자산에 30% 투자 ■
------------------------------------------------------------------------------------------------------
 </t>
        </r>
      </text>
    </comment>
    <comment ref="E8" authorId="0" shapeId="0" xr:uid="{00000000-0006-0000-0500-000006000000}">
      <text>
        <r>
          <rPr>
            <sz val="11"/>
            <rFont val="돋움"/>
            <family val="3"/>
            <charset val="129"/>
          </rPr>
          <t xml:space="preserve">- 주식 정보 ■■■ 
1. 위험 자산에 70% 투자 ■
------------------------------------------------------------------------------------------------------
 </t>
        </r>
      </text>
    </comment>
    <comment ref="E9" authorId="0" shapeId="0" xr:uid="{00000000-0006-0000-0500-000007000000}">
      <text>
        <r>
          <rPr>
            <sz val="11"/>
            <rFont val="돋움"/>
            <family val="3"/>
            <charset val="129"/>
          </rPr>
          <t xml:space="preserve">
- 주식 정보 ■■■ 
1. 위험 자산에 70% 투자 ■
------------------------------------------------------------------------------------------------------
 </t>
        </r>
      </text>
    </comment>
    <comment ref="E10" authorId="0" shapeId="0" xr:uid="{00000000-0006-0000-0500-000008000000}">
      <text>
        <r>
          <rPr>
            <sz val="11"/>
            <rFont val="돋움"/>
            <family val="3"/>
            <charset val="129"/>
          </rPr>
          <t xml:space="preserve">
- 주식 정보 ■■■ 
1. 위험 자산에 70% 투자 ■
------------------------------------------------------------------------------------------------------
 </t>
        </r>
      </text>
    </comment>
    <comment ref="G12" authorId="1" shapeId="0" xr:uid="{00000000-0006-0000-0500-000009000000}">
      <text>
        <r>
          <rPr>
            <sz val="11"/>
            <rFont val="돋움"/>
            <family val="3"/>
            <charset val="129"/>
          </rPr>
          <t xml:space="preserve">
- 주식 정보 ■■■ 
1. 안전 자산에 30% 투자 ■
------------------------------------------------------------------------------------------------------
</t>
        </r>
      </text>
    </comment>
    <comment ref="J12" authorId="1" shapeId="0" xr:uid="{00000000-0006-0000-0500-00000A000000}">
      <text>
        <r>
          <rPr>
            <sz val="11"/>
            <rFont val="돋움"/>
            <family val="3"/>
            <charset val="129"/>
          </rPr>
          <t xml:space="preserve">
- 주식 정보 ■■■ 
1. 안전 자산에 30% 투자 ■
------------------------------------------------------------------------------------------------------
</t>
        </r>
      </text>
    </comment>
    <comment ref="C14" authorId="0" shapeId="0" xr:uid="{00000000-0006-0000-0500-00000B000000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E14" authorId="0" shapeId="0" xr:uid="{00000000-0006-0000-0500-00000C000000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G14" authorId="0" shapeId="0" xr:uid="{00000000-0006-0000-0500-00000D000000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I14" authorId="0" shapeId="0" xr:uid="{00000000-0006-0000-0500-00000E000000}">
      <text>
        <r>
          <rPr>
            <sz val="11"/>
            <rFont val="돋움"/>
            <family val="3"/>
            <charset val="129"/>
          </rPr>
          <t xml:space="preserve">
- 주식 투자 안하고 증권사에 가지고 있는 돈</t>
        </r>
      </text>
    </comment>
    <comment ref="E16" authorId="1" shapeId="0" xr:uid="{00000000-0006-0000-0500-00000F000000}">
      <text>
        <r>
          <rPr>
            <sz val="11"/>
            <rFont val="돋움"/>
            <family val="3"/>
            <charset val="129"/>
          </rPr>
          <t xml:space="preserve">\:
- 주식 정보 ■■■ 
1. 안전 자산에 30% 투자 ■
------------------------------------------------------------------------------------------------------
 </t>
        </r>
      </text>
    </comment>
    <comment ref="E17" authorId="0" shapeId="0" xr:uid="{00000000-0006-0000-0500-000010000000}">
      <text>
        <r>
          <rPr>
            <sz val="11"/>
            <rFont val="돋움"/>
            <family val="3"/>
            <charset val="129"/>
          </rPr>
          <t xml:space="preserve">- 주식 정보 ■■■ 
1. 위험 자산에 70% 투자 ■
------------------------------------------------------------------------------------------------------
 </t>
        </r>
      </text>
    </comment>
    <comment ref="E18" authorId="0" shapeId="0" xr:uid="{00000000-0006-0000-0500-000011000000}">
      <text>
        <r>
          <rPr>
            <sz val="11"/>
            <rFont val="돋움"/>
            <family val="3"/>
            <charset val="129"/>
          </rPr>
          <t xml:space="preserve">
- 주식 정보 ■■■ 
1. 위험 자산에 70% 투자 ■
------------------------------------------------------------------------------------------------------
 </t>
        </r>
      </text>
    </comment>
    <comment ref="E19" authorId="0" shapeId="0" xr:uid="{00000000-0006-0000-0500-000012000000}">
      <text>
        <r>
          <rPr>
            <sz val="11"/>
            <rFont val="돋움"/>
            <family val="3"/>
            <charset val="129"/>
          </rPr>
          <t xml:space="preserve">
- 주식 정보 ■■■ 
1. 위험 자산에 70% 투자 ■
------------------------------------------------------------------------------------------------------
 </t>
        </r>
      </text>
    </comment>
    <comment ref="G21" authorId="1" shapeId="0" xr:uid="{00000000-0006-0000-0500-000013000000}">
      <text>
        <r>
          <rPr>
            <sz val="11"/>
            <rFont val="돋움"/>
            <family val="3"/>
            <charset val="129"/>
          </rPr>
          <t xml:space="preserve">
- 주식 정보 ■■■ 
1. 안전 자산에 30% 투자 ■
------------------------------------------------------------------------------------------------------
</t>
        </r>
      </text>
    </comment>
    <comment ref="J21" authorId="1" shapeId="0" xr:uid="{00000000-0006-0000-0500-000014000000}">
      <text>
        <r>
          <rPr>
            <sz val="11"/>
            <rFont val="돋움"/>
            <family val="3"/>
            <charset val="129"/>
          </rPr>
          <t xml:space="preserve">
- 주식 정보 ■■■ 
1. 안전 자산에 30% 투자 ■
------------------------------------------------------------------------------------------------------
</t>
        </r>
      </text>
    </comment>
    <comment ref="C23" authorId="0" shapeId="0" xr:uid="{00000000-0006-0000-0500-000015000000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E23" authorId="0" shapeId="0" xr:uid="{00000000-0006-0000-0500-000016000000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G23" authorId="0" shapeId="0" xr:uid="{00000000-0006-0000-0500-000017000000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I23" authorId="0" shapeId="0" xr:uid="{00000000-0006-0000-0500-000018000000}">
      <text>
        <r>
          <rPr>
            <sz val="11"/>
            <rFont val="돋움"/>
            <family val="3"/>
            <charset val="129"/>
          </rPr>
          <t xml:space="preserve">
- 주식 투자 안하고 증권사에 가지고 있는 돈</t>
        </r>
      </text>
    </comment>
    <comment ref="E25" authorId="1" shapeId="0" xr:uid="{00000000-0006-0000-0500-000019000000}">
      <text>
        <r>
          <rPr>
            <sz val="11"/>
            <rFont val="돋움"/>
            <family val="3"/>
            <charset val="129"/>
          </rPr>
          <t xml:space="preserve">\:
- 주식 정보 ■■■ 
1. 안전 자산에 30% 투자 ■
------------------------------------------------------------------------------------------------------
 </t>
        </r>
      </text>
    </comment>
    <comment ref="E26" authorId="0" shapeId="0" xr:uid="{00000000-0006-0000-0500-00001A000000}">
      <text>
        <r>
          <rPr>
            <sz val="11"/>
            <rFont val="돋움"/>
            <family val="3"/>
            <charset val="129"/>
          </rPr>
          <t xml:space="preserve">- 주식 정보 ■■■ 
1. 위험 자산에 70% 투자 ■
------------------------------------------------------------------------------------------------------
 </t>
        </r>
      </text>
    </comment>
    <comment ref="E27" authorId="0" shapeId="0" xr:uid="{00000000-0006-0000-0500-00001B000000}">
      <text>
        <r>
          <rPr>
            <sz val="11"/>
            <rFont val="돋움"/>
            <family val="3"/>
            <charset val="129"/>
          </rPr>
          <t xml:space="preserve">
- 주식 정보 ■■■ 
1. 위험 자산에 70% 투자 ■
------------------------------------------------------------------------------------------------------
 </t>
        </r>
      </text>
    </comment>
    <comment ref="E28" authorId="0" shapeId="0" xr:uid="{00000000-0006-0000-0500-00001C000000}">
      <text>
        <r>
          <rPr>
            <sz val="11"/>
            <rFont val="돋움"/>
            <family val="3"/>
            <charset val="129"/>
          </rPr>
          <t xml:space="preserve">
- 주식 정보 ■■■ 
1. 위험 자산에 70% 투자 ■
------------------------------------------------------------------------------------------------------
 </t>
        </r>
      </text>
    </comment>
    <comment ref="G30" authorId="1" shapeId="0" xr:uid="{00000000-0006-0000-0500-00001D000000}">
      <text>
        <r>
          <rPr>
            <sz val="11"/>
            <rFont val="돋움"/>
            <family val="3"/>
            <charset val="129"/>
          </rPr>
          <t xml:space="preserve">
- 주식 정보 ■■■ 
1. 안전 자산에 30% 투자 ■
------------------------------------------------------------------------------------------------------
</t>
        </r>
      </text>
    </comment>
    <comment ref="J30" authorId="1" shapeId="0" xr:uid="{00000000-0006-0000-0500-00001E000000}">
      <text>
        <r>
          <rPr>
            <sz val="11"/>
            <rFont val="돋움"/>
            <family val="3"/>
            <charset val="129"/>
          </rPr>
          <t xml:space="preserve">
- 주식 정보 ■■■ 
1. 안전 자산에 30% 투자 ■
------------------------------------------------------------------------------------------------------
</t>
        </r>
      </text>
    </comment>
    <comment ref="C32" authorId="0" shapeId="0" xr:uid="{00000000-0006-0000-0500-00001F000000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E32" authorId="0" shapeId="0" xr:uid="{00000000-0006-0000-0500-000020000000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G32" authorId="0" shapeId="0" xr:uid="{00000000-0006-0000-0500-000021000000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I32" authorId="0" shapeId="0" xr:uid="{00000000-0006-0000-0500-000022000000}">
      <text>
        <r>
          <rPr>
            <sz val="11"/>
            <rFont val="돋움"/>
            <family val="3"/>
            <charset val="129"/>
          </rPr>
          <t xml:space="preserve">
- 주식 투자 안하고 증권사에 가지고 있는 돈</t>
        </r>
      </text>
    </comment>
    <comment ref="E34" authorId="1" shapeId="0" xr:uid="{00000000-0006-0000-0500-000023000000}">
      <text>
        <r>
          <rPr>
            <sz val="11"/>
            <rFont val="돋움"/>
            <family val="3"/>
            <charset val="129"/>
          </rPr>
          <t xml:space="preserve">\:
- 주식 정보 ■■■ 
1. 안전 자산에 30% 투자 ■
------------------------------------------------------------------------------------------------------
 </t>
        </r>
      </text>
    </comment>
    <comment ref="E35" authorId="0" shapeId="0" xr:uid="{00000000-0006-0000-0500-000024000000}">
      <text>
        <r>
          <rPr>
            <sz val="11"/>
            <rFont val="돋움"/>
            <family val="3"/>
            <charset val="129"/>
          </rPr>
          <t xml:space="preserve">- 주식 정보 ■■■ 
1. 위험 자산에 70% 투자 ■
------------------------------------------------------------------------------------------------------
 </t>
        </r>
      </text>
    </comment>
    <comment ref="E36" authorId="0" shapeId="0" xr:uid="{00000000-0006-0000-0500-000025000000}">
      <text>
        <r>
          <rPr>
            <sz val="11"/>
            <rFont val="돋움"/>
            <family val="3"/>
            <charset val="129"/>
          </rPr>
          <t xml:space="preserve">
- 주식 정보 ■■■ 
1. 위험 자산에 70% 투자 ■
------------------------------------------------------------------------------------------------------
 </t>
        </r>
      </text>
    </comment>
    <comment ref="E37" authorId="0" shapeId="0" xr:uid="{00000000-0006-0000-0500-000026000000}">
      <text>
        <r>
          <rPr>
            <sz val="11"/>
            <rFont val="돋움"/>
            <family val="3"/>
            <charset val="129"/>
          </rPr>
          <t xml:space="preserve">
- 주식 정보 ■■■ 
1. 위험 자산에 70% 투자 ■
------------------------------------------------------------------------------------------------------
 </t>
        </r>
      </text>
    </comment>
    <comment ref="G39" authorId="1" shapeId="0" xr:uid="{00000000-0006-0000-0500-000027000000}">
      <text>
        <r>
          <rPr>
            <sz val="11"/>
            <rFont val="돋움"/>
            <family val="3"/>
            <charset val="129"/>
          </rPr>
          <t xml:space="preserve">
- 주식 정보 ■■■ 
1. 안전 자산에 30% 투자 ■
------------------------------------------------------------------------------------------------------
</t>
        </r>
      </text>
    </comment>
    <comment ref="J39" authorId="1" shapeId="0" xr:uid="{00000000-0006-0000-0500-000028000000}">
      <text>
        <r>
          <rPr>
            <sz val="11"/>
            <rFont val="돋움"/>
            <family val="3"/>
            <charset val="129"/>
          </rPr>
          <t xml:space="preserve">
- 주식 정보 ■■■ 
1. 안전 자산에 30% 투자 ■
------------------------------------------------------------------------------------------------------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Registered User</author>
    <author>Windows 사용자</author>
    <author>TAMA_HAart_404</author>
    <author>tama2</author>
  </authors>
  <commentList>
    <comment ref="A6" authorId="0" shapeId="0" xr:uid="{00000000-0006-0000-0600-000001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A7" authorId="0" shapeId="0" xr:uid="{00000000-0006-0000-0600-000002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A9" authorId="0" shapeId="0" xr:uid="{00000000-0006-0000-0600-000003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E9" authorId="0" shapeId="0" xr:uid="{00000000-0006-0000-0600-000004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A11" authorId="0" shapeId="0" xr:uid="{00000000-0006-0000-0600-000005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2" authorId="1" shapeId="0" xr:uid="{00000000-0006-0000-0600-000006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13" authorId="0" shapeId="0" xr:uid="{00000000-0006-0000-0600-000007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23" authorId="0" shapeId="0" xr:uid="{00000000-0006-0000-0600-000008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A24" authorId="0" shapeId="0" xr:uid="{00000000-0006-0000-0600-000009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A26" authorId="0" shapeId="0" xr:uid="{00000000-0006-0000-0600-00000A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E26" authorId="0" shapeId="0" xr:uid="{00000000-0006-0000-0600-00000B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A28" authorId="0" shapeId="0" xr:uid="{00000000-0006-0000-0600-00000C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29" authorId="1" shapeId="0" xr:uid="{00000000-0006-0000-0600-00000D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30" authorId="0" shapeId="0" xr:uid="{00000000-0006-0000-0600-00000E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40" authorId="0" shapeId="0" xr:uid="{00000000-0006-0000-0600-00000F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A41" authorId="0" shapeId="0" xr:uid="{00000000-0006-0000-0600-000010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A43" authorId="0" shapeId="0" xr:uid="{00000000-0006-0000-0600-000011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E43" authorId="0" shapeId="0" xr:uid="{00000000-0006-0000-0600-000012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A45" authorId="0" shapeId="0" xr:uid="{00000000-0006-0000-0600-000013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46" authorId="1" shapeId="0" xr:uid="{00000000-0006-0000-0600-000014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47" authorId="0" shapeId="0" xr:uid="{00000000-0006-0000-0600-000015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57" authorId="0" shapeId="0" xr:uid="{00000000-0006-0000-0600-000016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A58" authorId="0" shapeId="0" xr:uid="{00000000-0006-0000-0600-000017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A59" authorId="0" shapeId="0" xr:uid="{00000000-0006-0000-0600-000018000000}">
      <text>
        <r>
          <rPr>
            <sz val="11"/>
            <rFont val="돋움"/>
            <family val="3"/>
            <charset val="129"/>
          </rPr>
          <t xml:space="preserve">
-  [수협Sh보고싶다! 명태야 적금2 가입
1. 예금명:   [수협Sh보고싶다! 명태야 적금2 ==&gt; 계좌번호: 1410-0874-8568
2. 가입일자: 2018년 10월 16일
3. 만기일자: 2021년 10월 16일
4. 가입기간: 36개월 
5. 이율: 연 3.7%(복리율)  
6. 월 납입액: 월 10만원
7. 출금계좌번호:  
8. 기타: 대림역 지점에서 가입 ==&gt; https://www.suhyup-bank.com
 1)   진수종 적금, 연 3.7% 이율(3년 만기)
</t>
        </r>
      </text>
    </comment>
    <comment ref="A61" authorId="0" shapeId="0" xr:uid="{00000000-0006-0000-0600-000019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E61" authorId="0" shapeId="0" xr:uid="{00000000-0006-0000-0600-00001A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A63" authorId="0" shapeId="0" xr:uid="{00000000-0006-0000-0600-00001B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64" authorId="1" shapeId="0" xr:uid="{00000000-0006-0000-0600-00001C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65" authorId="0" shapeId="0" xr:uid="{00000000-0006-0000-0600-00001D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75" authorId="0" shapeId="0" xr:uid="{00000000-0006-0000-0600-00001E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A76" authorId="0" shapeId="0" xr:uid="{00000000-0006-0000-0600-00001F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A77" authorId="0" shapeId="0" xr:uid="{00000000-0006-0000-0600-000020000000}">
      <text>
        <r>
          <rPr>
            <sz val="11"/>
            <rFont val="돋움"/>
            <family val="3"/>
            <charset val="129"/>
          </rPr>
          <t xml:space="preserve">
-  [수협Sh보고싶다! 명태야 적금2 가입
1. 예금명:   [수협Sh보고싶다! 명태야 적금2 ==&gt; 계좌번호: 1410-0874-8568
2. 가입일자: 2018년 10월 16일
3. 만기일자: 2021년 10월 16일
4. 가입기간: 36개월 
5. 이율: 연 3.7%(복리율)  
6. 월 납입액: 월 10만원
7. 출금계좌번호:  
8. 기타: 대림역 지점에서 가입 ==&gt; https://www.suhyup-bank.com
 1)   진수종 적금, 연 3.7% 이율(3년 만기)
</t>
        </r>
      </text>
    </comment>
    <comment ref="A80" authorId="0" shapeId="0" xr:uid="{00000000-0006-0000-0600-000021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81" authorId="1" shapeId="0" xr:uid="{00000000-0006-0000-0600-000022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82" authorId="0" shapeId="0" xr:uid="{00000000-0006-0000-0600-000023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92" authorId="0" shapeId="0" xr:uid="{00000000-0006-0000-0600-000024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A93" authorId="0" shapeId="0" xr:uid="{00000000-0006-0000-0600-000025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A94" authorId="0" shapeId="0" xr:uid="{00000000-0006-0000-0600-000026000000}">
      <text>
        <r>
          <rPr>
            <sz val="11"/>
            <rFont val="돋움"/>
            <family val="3"/>
            <charset val="129"/>
          </rPr>
          <t xml:space="preserve">
-  [수협Sh보고싶다! 명태야 적금2 가입
1. 예금명:   [수협Sh보고싶다! 명태야 적금2 ==&gt; 계좌번호: 1410-0874-8568
2. 가입일자: 2018년 10월 16일
3. 만기일자: 2021년 10월 16일
4. 가입기간: 36개월 
5. 이율: 연 3.7%(복리율)  
6. 월 납입액: 월 10만원
7. 출금계좌번호:  
8. 기타: 대림역 지점에서 가입 ==&gt; https://www.suhyup-bank.com
 1)   진수종 적금, 연 3.7% 이율(3년 만기)
</t>
        </r>
      </text>
    </comment>
    <comment ref="A97" authorId="0" shapeId="0" xr:uid="{00000000-0006-0000-0600-000027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98" authorId="1" shapeId="0" xr:uid="{00000000-0006-0000-0600-000028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99" authorId="0" shapeId="0" xr:uid="{00000000-0006-0000-0600-000029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109" authorId="0" shapeId="0" xr:uid="{00000000-0006-0000-0600-00002A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A110" authorId="0" shapeId="0" xr:uid="{00000000-0006-0000-0600-00002B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A111" authorId="0" shapeId="0" xr:uid="{00000000-0006-0000-0600-00002C000000}">
      <text>
        <r>
          <rPr>
            <sz val="11"/>
            <rFont val="돋움"/>
            <family val="3"/>
            <charset val="129"/>
          </rPr>
          <t xml:space="preserve">
-  [수협Sh보고싶다! 명태야 적금2 가입
1. 예금명:   [수협Sh보고싶다! 명태야 적금2 ==&gt; 계좌번호: 1410-0874-8568
2. 가입일자: 2018년 10월 16일
3. 만기일자: 2021년 10월 16일
4. 가입기간: 36개월 
5. 이율: 연 3.7%(복리율)  
6. 월 납입액: 월 10만원
7. 출금계좌번호:  
8. 기타: 대림역 지점에서 가입 ==&gt; https://www.suhyup-bank.com
 1)   진수종 적금, 연 3.7% 이율(3년 만기)
</t>
        </r>
      </text>
    </comment>
    <comment ref="A114" authorId="0" shapeId="0" xr:uid="{00000000-0006-0000-0600-00002D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15" authorId="1" shapeId="0" xr:uid="{00000000-0006-0000-0600-00002E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116" authorId="0" shapeId="0" xr:uid="{00000000-0006-0000-0600-00002F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126" authorId="0" shapeId="0" xr:uid="{00000000-0006-0000-0600-000030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A127" authorId="0" shapeId="0" xr:uid="{00000000-0006-0000-0600-000031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A128" authorId="0" shapeId="0" xr:uid="{00000000-0006-0000-0600-000032000000}">
      <text>
        <r>
          <rPr>
            <sz val="11"/>
            <rFont val="돋움"/>
            <family val="3"/>
            <charset val="129"/>
          </rPr>
          <t xml:space="preserve">
-  [수협Sh보고싶다! 명태야 적금2 가입
1. 예금명:   [수협Sh보고싶다! 명태야 적금2 ==&gt; 계좌번호: 1410-0874-8568
2. 가입일자: 2018년 10월 16일
3. 만기일자: 2021년 10월 16일
4. 가입기간: 36개월 
5. 이율: 연 3.7%(복리율)  
6. 월 납입액: 월 10만원
7. 출금계좌번호:  
8. 기타: 대림역 지점에서 가입 ==&gt; https://www.suhyup-bank.com
 1)   진수종 적금, 연 3.7% 이율(3년 만기)
</t>
        </r>
      </text>
    </comment>
    <comment ref="A131" authorId="0" shapeId="0" xr:uid="{00000000-0006-0000-0600-000033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32" authorId="1" shapeId="0" xr:uid="{00000000-0006-0000-0600-000034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133" authorId="0" shapeId="0" xr:uid="{00000000-0006-0000-0600-000035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137" authorId="2" shapeId="0" xr:uid="{00000000-0006-0000-0600-000036000000}">
      <text>
        <r>
          <rPr>
            <sz val="11"/>
            <rFont val="돋움"/>
            <family val="3"/>
            <charset val="129"/>
          </rPr>
          <t xml:space="preserve">- (주)지아이데이타에서 퇴직금 수령
1. 총 수령 금액: 21,242,114원(4년 2개월
 1) 연봉의 1달치 적립: 400만원 * 4 = 1,600만원 에상 
==&gt; 21,242,114원 수령(500만원 정도 더 받음: 이자로 판단됨)
</t>
        </r>
      </text>
    </comment>
    <comment ref="A143" authorId="0" shapeId="0" xr:uid="{00000000-0006-0000-0600-000037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A144" authorId="0" shapeId="0" xr:uid="{00000000-0006-0000-0600-000038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A145" authorId="0" shapeId="0" xr:uid="{00000000-0006-0000-0600-000039000000}">
      <text>
        <r>
          <rPr>
            <sz val="11"/>
            <rFont val="돋움"/>
            <family val="3"/>
            <charset val="129"/>
          </rPr>
          <t xml:space="preserve">
-  [수협Sh보고싶다! 명태야 적금2 가입
1. 예금명:   [수협Sh보고싶다! 명태야 적금2 ==&gt; 계좌번호: 1410-0874-8568
2. 가입일자: 2018년 10월 16일
3. 만기일자: 2021년 10월 16일
4. 가입기간: 36개월 
5. 이율: 연 3.7%(복리율)  
6. 월 납입액: 월 10만원
7. 출금계좌번호:  
8. 기타: 대림역 지점에서 가입 ==&gt; https://www.suhyup-bank.com
 1)   진수종 적금, 연 3.7% 이율(3년 만기)
</t>
        </r>
      </text>
    </comment>
    <comment ref="A148" authorId="0" shapeId="0" xr:uid="{00000000-0006-0000-0600-00003A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49" authorId="1" shapeId="0" xr:uid="{00000000-0006-0000-0600-00003B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150" authorId="0" shapeId="0" xr:uid="{00000000-0006-0000-0600-00003C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</t>
        </r>
      </text>
    </comment>
    <comment ref="M158" authorId="0" shapeId="0" xr:uid="{00000000-0006-0000-0600-00003D000000}">
      <text>
        <r>
          <rPr>
            <sz val="11"/>
            <rFont val="돋움"/>
            <family val="3"/>
            <charset val="129"/>
          </rPr>
          <t xml:space="preserve">
- 90. (무) 드림링크 변액유니버셜보험 II
1. 예금명: (무) 드림링크 변액유니버셜보험 II(매형, 진태만)
2. 가입일자: 2006년 05월 10일  
3. 월 납입금: 30만원(현재 납입 중지중)
4. 총납입 보험료: 38,700,000원(환급금: 11,820,000원)
5. 보장 내역: 사망시 5천원
6. 담당: 역삼사업본부(역삼BM106팀): 추임순(02-6203-0403)
==&gt; 미래에셋생명 ==&gt; https://life.miraeasset.com
==&gt; 최초에 PCA에서 가입함</t>
        </r>
      </text>
    </comment>
    <comment ref="A160" authorId="0" shapeId="0" xr:uid="{00000000-0006-0000-0600-00003E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A161" authorId="0" shapeId="0" xr:uid="{00000000-0006-0000-0600-00003F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A162" authorId="0" shapeId="0" xr:uid="{00000000-0006-0000-0600-000040000000}">
      <text>
        <r>
          <rPr>
            <sz val="11"/>
            <rFont val="돋움"/>
            <family val="3"/>
            <charset val="129"/>
          </rPr>
          <t xml:space="preserve">
-  [수협Sh보고싶다! 명태야 적금2 가입
1. 예금명:   [수협Sh보고싶다! 명태야 적금2 ==&gt; 계좌번호: 1410-0874-8568
2. 가입일자: 2018년 10월 16일
3. 만기일자: 2021년 10월 16일
4. 가입기간: 36개월 
5. 이율: 연 3.7%(복리율)  
6. 월 납입액: 월 10만원
7. 출금계좌번호:  
8. 기타: 대림역 지점에서 가입 ==&gt; https://www.suhyup-bank.com
 1)   진수종 적금, 연 3.7% 이율(3년 만기)
</t>
        </r>
      </text>
    </comment>
    <comment ref="A164" authorId="0" shapeId="0" xr:uid="{00000000-0006-0000-0600-000041000000}">
      <text>
        <r>
          <rPr>
            <sz val="11"/>
            <rFont val="돋움"/>
            <family val="3"/>
            <charset val="129"/>
          </rPr>
          <t xml:space="preserve">
- 더케이저축은행 정기예금  중도 해지[2021.03.09(화)]
1. 예금명: e-정기예금(복리) ==&gt; 계좌번호: 021-61-24-0417361
2. 가입일자: 2021년 01월 06일
3. 만기일자: 2024년 01월 06일  ==&gt; 중고 해지일자: 2021.03.09(화) 
4. 가입기간: 36개월 
5. 이율: 2.20%(복리 : 2.27%)
6. 예치금액: 40,000,000원  ==&gt; 해지 환급금: 40,065,149원
7. 출금계좌번호: 021-61-13-0021880
8. 기타: 인터넷으로 가입 ==&gt; https://thek.ibs.fsb.or.kr/main.act
----------------------------------------------------------------
- 더케이저축은행 정기예금 가입
1. 예금명: e-정기예금(복리) ==&gt; 계좌번호: 021-61-24-0417361
2. 가입일자: 2021년 01월 06일
3. 만기일자: 2024년 01월 06일
4. 가입기간: 36개월 
5. 이율: 2.20%(복리 : 2.27%)
6. 예치금액: 40,000,000원 
7. 출금계좌번호: 021-61-13-0021880
8. 기타: 인터넷으로 가입 ==&gt; https://thek.ibs.fsb.or.kr/main.act
==&gt; 해지 일자: 2021.03.09(화)
==&gt; 해지 금액: 40,065,149원
----------------------------------------------------------------
</t>
        </r>
      </text>
    </comment>
    <comment ref="A165" authorId="0" shapeId="0" xr:uid="{00000000-0006-0000-0600-000042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M165" authorId="0" shapeId="0" xr:uid="{00000000-0006-0000-0600-000043000000}">
      <text>
        <r>
          <rPr>
            <sz val="11"/>
            <rFont val="돋움"/>
            <family val="3"/>
            <charset val="129"/>
          </rPr>
          <t xml:space="preserve">
- 90. (무) 드림링크 변액유니버셜보험 II
1. 예금명: (무) 드림링크 변액유니버셜보험 II(매형, 진태만)
2. 가입일자: 2006년 05월 10일  
3. 월 납입금: 30만원(현재 납입 중지중)
4. 총납입 보험료: 38,700,000원(환급금: 11,820,000원)
5. 보장 내역: 사망시 5천원
6. 담당: 역삼사업본부(역삼BM106팀): 추임순(02-6203-0403)
==&gt; 미래에셋생명 ==&gt; https://life.miraeasset.com
==&gt; 최초에 PCA에서 가입함</t>
        </r>
      </text>
    </comment>
    <comment ref="A167" authorId="0" shapeId="0" xr:uid="{00000000-0006-0000-0600-000044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68" authorId="1" shapeId="0" xr:uid="{00000000-0006-0000-0600-000045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169" authorId="0" shapeId="0" xr:uid="{00000000-0006-0000-0600-000046000000}">
      <text>
        <r>
          <rPr>
            <sz val="11"/>
            <rFont val="돋움"/>
            <family val="3"/>
            <charset val="129"/>
          </rPr>
          <t xml:space="preserve">
- 변액 보험 해지[2021.03.16(화)]
90. (무) 드림링크 변액유니버셜보험 II(종신보험, 매형, 진태만) ==&gt; 완료[♥♡]
1. 기납입금액(원): 38,700,000원, 실납입금액(원): 38,700,000원
, 기인출액(원): 26,520,000, 환급률(인출제외)(%): 31.31, 환급률(인출포함)(%): 99.83
, 지급금액(원): 12,117,992원, 공제금액(원): 0원
, 지급예정일: 2021.03.17, 실지급금액: 12,117,992원(세후 금액: 비과세)
-----------------------------------------------------------------------------------------------
- 90. (무) 드림링크 변액유니버셜보험 II
1. 예금명: (무) 드림링크 변액유니버셜보험 II(매형, 진태만)
2. 가입일자: 2006년 05월 10일  
3. 월 납입금: 30만원(현재 납입 중지중)
4. 총납입 보험료: 38,700,000원(환급금: 11,820,000원)
5. 보장 내역: 사망시 5천원
6. 담당: 역삼사업본부(역삼BM106팀): 추임순(02-6203-0403)
==&gt; 미래에셋생명 ==&gt; https://life.miraeasset.com
==&gt; 최초에 PCA에서 가입함
-----------------------------------------------------------------------------------------------
</t>
        </r>
      </text>
    </comment>
    <comment ref="A170" authorId="0" shapeId="0" xr:uid="{00000000-0006-0000-0600-000047000000}">
      <text>
        <r>
          <rPr>
            <sz val="11"/>
            <rFont val="돋움"/>
            <family val="3"/>
            <charset val="129"/>
          </rPr>
          <t xml:space="preserve">
91. (무) 프리미어 변액유니버셜보험 Ⅲ(저축형) 해지 [2021.03.18(목)] ==&gt; 완료[♥♡]
1. 총납입 보험료: 45,000,000원, 기인출액: 32,180,000
, 환급률(인출제외)(%): 31.59, 환급률(인출포함)(%): 103.10
지급금액(원): 14,219,348원, 공제금액(원): 215,490원
, 지급예정일: 2021.03.18, 실지급금액: 14,003,858원(세후 금액)
------------------------------------------------------------------------------------------------
- 91. (무) 프리미어 변액유니버셜보험 Ⅲ(저축형)
1. 예금명: 프리미어 변액유니버셜보험 Ⅲ(추임순, 저축형)
2. 가입일자: 2014년 06월 17일  
3. 월 납입금: 45,000,000원(일시납)
4. 총납입 보험료: 9,596,444원(환급금: 13,870,000원)
==&gt; 남은 보험료: 12,820,000원
5. 보장 내역: 사망시 450만원
6. 담당: 역삼사업본부(역삼BM106팀): 추임순(02-6203-0403)
==&gt; 미래에셋생명 ==&gt; https://life.miraeasset.com
==&gt; 최초에 PCA에서 
------------------------------------------------------------------------------------------------
</t>
        </r>
      </text>
    </comment>
    <comment ref="B170" authorId="3" shapeId="0" xr:uid="{00000000-0006-0000-0600-000048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
==&gt; 남은 보험료: 12,820,000원</t>
        </r>
      </text>
    </comment>
    <comment ref="D171" authorId="0" shapeId="0" xr:uid="{00000000-0006-0000-0600-000049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</t>
        </r>
      </text>
    </comment>
    <comment ref="A181" authorId="0" shapeId="0" xr:uid="{00000000-0006-0000-0600-00004A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G181" authorId="0" shapeId="0" xr:uid="{00000000-0006-0000-0600-00004B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A182" authorId="0" shapeId="0" xr:uid="{00000000-0006-0000-0600-00004C000000}">
      <text>
        <r>
          <rPr>
            <sz val="11"/>
            <rFont val="돋움"/>
            <family val="3"/>
            <charset val="129"/>
          </rPr>
          <t xml:space="preserve">
-  [수협Sh보고싶다! 명태야 적금2 가입
1. 예금명:   [수협Sh보고싶다! 명태야 적금2 ==&gt; 계좌번호: 1410-0874-8568
2. 가입일자: 2018년 10월 16일
3. 만기일자: 2021년 10월 16일
4. 가입기간: 36개월 
5. 이율: 연 3.7%(복리율)  
6. 월 납입액: 월 10만원
7. 출금계좌번호:  
8. 기타: 대림역 지점에서 가입 ==&gt; https://www.suhyup-bank.com
 1)   진수종 적금, 연 3.7% 이율(3년 만기)
</t>
        </r>
      </text>
    </comment>
    <comment ref="G182" authorId="0" shapeId="0" xr:uid="{00000000-0006-0000-0600-00004D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184" authorId="0" shapeId="0" xr:uid="{00000000-0006-0000-0600-00004E000000}">
      <text>
        <r>
          <rPr>
            <sz val="11"/>
            <rFont val="돋움"/>
            <family val="3"/>
            <charset val="129"/>
          </rPr>
          <t xml:space="preserve">
- 더케이저축은행 정기예금 가입
1. 예금명: e-정기예금(복리) ==&gt; 계좌번호: 021-61-24-0417361
2. 가입일자: 2021년 01월 06일
3. 만기일자: 2024년 01월 06일
4. 가입기간: 36개월 
5. 이율: 2.20%(복리 : 2.27%)
6. 예치금액: 40,000,000원 
7. 출금계좌번호: 021-61-13-0021880
8. 기타: 인터넷으로 가입 ==&gt; https://thek.ibs.fsb.or.kr/main.act
==&gt; 해지 일자: 2021.03.09(화)
==&gt; 해지 금액: 40,065,149원</t>
        </r>
      </text>
    </comment>
    <comment ref="A185" authorId="0" shapeId="0" xr:uid="{00000000-0006-0000-0600-00004F000000}">
      <text>
        <r>
          <rPr>
            <sz val="11"/>
            <rFont val="돋움"/>
            <family val="3"/>
            <charset val="129"/>
          </rPr>
          <t xml:space="preserve">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==&gt; 신한은행: 110-437-783130
 2) 12개월 후 자동으로 재가입 설정(3번 사용 가능)
==&gt; 해지 일자: 2021.03.09(화)
==&gt;  해지 환급금: 40,065,149원 </t>
        </r>
      </text>
    </comment>
    <comment ref="A187" authorId="0" shapeId="0" xr:uid="{00000000-0006-0000-0600-000050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88" authorId="1" shapeId="0" xr:uid="{00000000-0006-0000-0600-000051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189" authorId="0" shapeId="0" xr:uid="{00000000-0006-0000-0600-000052000000}">
      <text>
        <r>
          <rPr>
            <sz val="11"/>
            <rFont val="돋움"/>
            <family val="3"/>
            <charset val="129"/>
          </rPr>
          <t xml:space="preserve">
- 90. (무) 드림링크 변액유니버셜보험 II
1. 예금명: (무) 드림링크 변액유니버셜보험 II(매형, 진태만)
2. 가입일자: 2006년 05월 10일  
3. 월 납입금: 30만원(현재 납입 중지중)
4. 총납입 보험료: 38,700,000원(환급금: 11,820,000원)
5. 보장 내역: 사망시 5천원
6. 담당: 역삼사업본부(역삼BM106팀): 추임순(02-6203-0403)
==&gt; 미래에셋생명 ==&gt; https://life.miraeasset.com
==&gt; 최초에 PCA에서 가입함</t>
        </r>
      </text>
    </comment>
    <comment ref="A190" authorId="0" shapeId="0" xr:uid="{00000000-0006-0000-0600-000053000000}">
      <text>
        <r>
          <rPr>
            <sz val="11"/>
            <rFont val="돋움"/>
            <family val="3"/>
            <charset val="129"/>
          </rPr>
          <t xml:space="preserve">
- 91. (무) 프리미어 변액유니버셜보험 Ⅲ(저축형)
1. 예금명: 프리미어 변액유니버셜보험 Ⅲ(추임순, 저축형)
2. 가입일자: 2014년 06월 17일  
3. 월 납입금: 45,000,000원(일시납)
4. 총납입 보험료: 9,596,444원(환급금: 13,870,000원)
==&gt; 남은 보험료: 12,820,000원
5. 보장 내역: 사망시 450만원
6. 담당: 역삼사업본부(역삼BM106팀): 추임순(02-6203-0403)
==&gt; 미래에셋생명 ==&gt; https://life.miraeasset.com
==&gt; 최초에 PCA에서 가입함</t>
        </r>
      </text>
    </comment>
    <comment ref="B190" authorId="3" shapeId="0" xr:uid="{00000000-0006-0000-0600-000054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
==&gt; 남은 보험료: 12,820,000원</t>
        </r>
      </text>
    </comment>
    <comment ref="D191" authorId="0" shapeId="0" xr:uid="{00000000-0006-0000-0600-000055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</t>
        </r>
      </text>
    </comment>
    <comment ref="A201" authorId="0" shapeId="0" xr:uid="{00000000-0006-0000-0600-000056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G201" authorId="0" shapeId="0" xr:uid="{00000000-0006-0000-0600-000057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A202" authorId="0" shapeId="0" xr:uid="{00000000-0006-0000-0600-000058000000}">
      <text>
        <r>
          <rPr>
            <sz val="11"/>
            <rFont val="돋움"/>
            <family val="3"/>
            <charset val="129"/>
          </rPr>
          <t xml:space="preserve">
-  [수협Sh보고싶다! 명태야 적금2 가입
1. 예금명:   [수협Sh보고싶다! 명태야 적금2 ==&gt; 계좌번호: 1410-0874-8568
2. 가입일자: 2018년 10월 16일
3. 만기일자: 2021년 10월 16일
4. 가입기간: 36개월 
5. 이율: 연 3.7%(복리율)  
6. 월 납입액: 월 10만원
7. 출금계좌번호:  
8. 기타: 대림역 지점에서 가입 ==&gt; https://www.suhyup-bank.com
 1)   진수종 적금, 연 3.7% 이율(3년 만기)
</t>
        </r>
      </text>
    </comment>
    <comment ref="G202" authorId="0" shapeId="0" xr:uid="{00000000-0006-0000-0600-000059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204" authorId="0" shapeId="0" xr:uid="{00000000-0006-0000-0600-00005A000000}">
      <text>
        <r>
          <rPr>
            <sz val="11"/>
            <rFont val="돋움"/>
            <family val="3"/>
            <charset val="129"/>
          </rPr>
          <t xml:space="preserve">
- 더케이저축은행 정기예금 가입
1. 예금명: e-정기예금(복리) ==&gt; 계좌번호: 021-61-24-0417361
2. 가입일자: 2021년 01월 06일
3. 만기일자: 2024년 01월 06일
4. 가입기간: 36개월 
5. 이율: 2.20%(복리 : 2.27%)
6. 예치금액: 40,000,000원 
7. 출금계좌번호: 021-61-13-0021880
8. 기타: 인터넷으로 가입 ==&gt; https://thek.ibs.fsb.or.kr/main.act</t>
        </r>
      </text>
    </comment>
    <comment ref="A205" authorId="0" shapeId="0" xr:uid="{00000000-0006-0000-0600-00005B000000}">
      <text>
        <r>
          <rPr>
            <sz val="11"/>
            <rFont val="돋움"/>
            <family val="3"/>
            <charset val="129"/>
          </rPr>
          <t xml:space="preserve">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==&gt; 신한은행: 110-437-783130
 2) 12개월 후 자동으로 재가입 설정(3번 사용 가능)
</t>
        </r>
      </text>
    </comment>
    <comment ref="A207" authorId="0" shapeId="0" xr:uid="{00000000-0006-0000-0600-00005C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208" authorId="1" shapeId="0" xr:uid="{00000000-0006-0000-0600-00005D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209" authorId="0" shapeId="0" xr:uid="{00000000-0006-0000-0600-00005E000000}">
      <text>
        <r>
          <rPr>
            <sz val="11"/>
            <rFont val="돋움"/>
            <family val="3"/>
            <charset val="129"/>
          </rPr>
          <t xml:space="preserve">
- 90. (무) 드림링크 변액유니버셜보험 II
1. 예금명: (무) 드림링크 변액유니버셜보험 II(매형, 진태만)
2. 가입일자: 2006년 05월 10일  
3. 월 납입금: 30만원(현재 납입 중지중)
4. 총납입 보험료: 38,700,000원(환급금: 11,820,000원)
5. 보장 내역: 사망시 5천원
6. 담당: 역삼사업본부(역삼BM106팀): 추임순(02-6203-0403)
==&gt; 미래에셋생명 ==&gt; https://life.miraeasset.com
==&gt; 최초에 PCA에서 가입함</t>
        </r>
      </text>
    </comment>
    <comment ref="A210" authorId="0" shapeId="0" xr:uid="{00000000-0006-0000-0600-00005F000000}">
      <text>
        <r>
          <rPr>
            <sz val="11"/>
            <rFont val="돋움"/>
            <family val="3"/>
            <charset val="129"/>
          </rPr>
          <t xml:space="preserve">
- 91. (무) 프리미어 변액유니버셜보험 Ⅲ(저축형)
1. 예금명: 프리미어 변액유니버셜보험 Ⅲ(추임순, 저축형)
2. 가입일자: 2014년 06월 17일  
3. 월 납입금: 45,000,000원(일시납)
4. 총납입 보험료: 9,596,444원(환급금: 13,870,000원)
==&gt; 남은 보험료: 12,820,000원
5. 보장 내역: 사망시 450만원
6. 담당: 역삼사업본부(역삼BM106팀): 추임순(02-6203-0403)
==&gt; 미래에셋생명 ==&gt; https://life.miraeasset.com
==&gt; 최초에 PCA에서 가입함</t>
        </r>
      </text>
    </comment>
    <comment ref="B210" authorId="3" shapeId="0" xr:uid="{00000000-0006-0000-0600-000060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
==&gt; 남은 보험료: 12,820,000원</t>
        </r>
      </text>
    </comment>
    <comment ref="D211" authorId="0" shapeId="0" xr:uid="{00000000-0006-0000-0600-000061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</t>
        </r>
      </text>
    </comment>
    <comment ref="A221" authorId="0" shapeId="0" xr:uid="{00000000-0006-0000-0600-000062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G221" authorId="0" shapeId="0" xr:uid="{00000000-0006-0000-0600-000063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A222" authorId="0" shapeId="0" xr:uid="{00000000-0006-0000-0600-000064000000}">
      <text>
        <r>
          <rPr>
            <sz val="11"/>
            <rFont val="돋움"/>
            <family val="3"/>
            <charset val="129"/>
          </rPr>
          <t xml:space="preserve">
-  [수협Sh보고싶다! 명태야 적금2 가입
1. 예금명:   [수협Sh보고싶다! 명태야 적금2 ==&gt; 계좌번호: 1410-0874-8568
2. 가입일자: 2018년 10월 16일
3. 만기일자: 2021년 10월 16일
4. 가입기간: 36개월 
5. 이율: 연 3.7%(복리율)  
6. 월 납입액: 월 10만원
7. 출금계좌번호:  
8. 기타: 대림역 지점에서 가입 ==&gt; https://www.suhyup-bank.com
 1)   진수종 적금, 연 3.7% 이율(3년 만기)
</t>
        </r>
      </text>
    </comment>
    <comment ref="G222" authorId="0" shapeId="0" xr:uid="{00000000-0006-0000-0600-000065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223" authorId="0" shapeId="0" xr:uid="{00000000-0006-0000-0600-000066000000}">
      <text>
        <r>
          <rPr>
            <sz val="11"/>
            <rFont val="돋움"/>
            <family val="3"/>
            <charset val="129"/>
          </rPr>
          <t xml:space="preserve">
- [카카오뱅크] 자유 적금 
1. 해지[2021.01.06(수)]
2. 신한은행 주거래 통장으로 2,450,000원 출금 완료[2021.01.09(토)]</t>
        </r>
      </text>
    </comment>
    <comment ref="A225" authorId="0" shapeId="0" xr:uid="{00000000-0006-0000-0600-000067000000}">
      <text>
        <r>
          <rPr>
            <sz val="11"/>
            <rFont val="돋움"/>
            <family val="3"/>
            <charset val="129"/>
          </rPr>
          <t xml:space="preserve">
- 더케이저축은행 정기예금 가입
1. 예금명: e-정기예금(복리) ==&gt; 계좌번호: 021-61-24-0417361
2. 가입일자: 2021년 01월 06일
3. 만기일자: 2024년 01월 06일
4. 가입기간: 36개월 
5. 이율: 2.20%(복리 : 2.27%)
6. 예치금액: 40,000,000원 
7. 출금계좌번호: 021-61-13-0021880
8. 기타: 인터넷으로 가입 ==&gt; https://thek.ibs.fsb.or.kr/main.act</t>
        </r>
      </text>
    </comment>
    <comment ref="A226" authorId="0" shapeId="0" xr:uid="{00000000-0006-0000-0600-000068000000}">
      <text>
        <r>
          <rPr>
            <sz val="11"/>
            <rFont val="돋움"/>
            <family val="3"/>
            <charset val="129"/>
          </rPr>
          <t xml:space="preserve">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==&gt; 신한은행: 110-437-783130
 2) 12개월 후 자동으로 재가입 설정(3번 사용 가능)
</t>
        </r>
      </text>
    </comment>
    <comment ref="A229" authorId="1" shapeId="0" xr:uid="{00000000-0006-0000-0600-000069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230" authorId="0" shapeId="0" xr:uid="{00000000-0006-0000-0600-00006A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231" authorId="0" shapeId="0" xr:uid="{00000000-0006-0000-0600-00006B000000}">
      <text>
        <r>
          <rPr>
            <sz val="11"/>
            <rFont val="돋움"/>
            <family val="3"/>
            <charset val="129"/>
          </rPr>
          <t xml:space="preserve">
- 무배당플러스유니버설CI보험(한화생명, 루옌) 해약
■ 해지일시 : 2021년 0월 07일(목) 16:51 
■ 해지환급금: 4,835,742원 
■ 대상계약 : 1***73769 
■ 상품명 : (무)플러스유니버셜CI 
■ 보험료 : 85,498원 
■ 최종납월/납회 : 2021.01/93회
</t>
        </r>
      </text>
    </comment>
    <comment ref="A232" authorId="1" shapeId="0" xr:uid="{00000000-0006-0000-0600-00006C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232" authorId="3" shapeId="0" xr:uid="{00000000-0006-0000-0600-00006D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D233" authorId="0" shapeId="0" xr:uid="{00000000-0006-0000-0600-00006E000000}">
      <text>
        <r>
          <rPr>
            <sz val="11"/>
            <rFont val="돋움"/>
            <family val="3"/>
            <charset val="129"/>
          </rPr>
          <t xml:space="preserve">IBK 퇴직연금(지아이데이타 퇴직금)
가입일: 2018.03.31
수익율: 1.8%
</t>
        </r>
      </text>
    </comment>
    <comment ref="C234" authorId="0" shapeId="0" xr:uid="{00000000-0006-0000-0600-00006F000000}">
      <text>
        <r>
          <rPr>
            <sz val="11"/>
            <rFont val="돋움"/>
            <family val="3"/>
            <charset val="129"/>
          </rPr>
          <t xml:space="preserve">2020.11.29 전세 게약금 ==&gt; 관악구 신림동 470-21 현아트빌 404호,
(2021년 1월 30일(토) 이사 예정)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  <author>Registered User</author>
  </authors>
  <commentList>
    <comment ref="G6" authorId="0" shapeId="0" xr:uid="{00000000-0006-0000-0700-000001000000}">
      <text>
        <r>
          <rPr>
            <sz val="11"/>
            <rFont val="돋움"/>
            <family val="3"/>
            <charset val="129"/>
          </rPr>
          <t xml:space="preserve">- 5천원 미만으로 수시로 변경됨
</t>
        </r>
      </text>
    </comment>
    <comment ref="G12" authorId="1" shapeId="0" xr:uid="{00000000-0006-0000-0700-000002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G26" authorId="0" shapeId="0" xr:uid="{00000000-0006-0000-0700-000003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G27" authorId="0" shapeId="0" xr:uid="{00000000-0006-0000-0700-000004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G28" authorId="0" shapeId="0" xr:uid="{00000000-0006-0000-0700-000005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G36" authorId="1" shapeId="0" xr:uid="{00000000-0006-0000-0700-000006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G49" authorId="0" shapeId="0" xr:uid="{00000000-0006-0000-0700-000007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G54" authorId="1" shapeId="0" xr:uid="{00000000-0006-0000-0700-000008000000}">
      <text>
        <r>
          <rPr>
            <sz val="11"/>
            <rFont val="돋움"/>
            <family val="3"/>
            <charset val="129"/>
          </rPr>
          <t xml:space="preserve">
- 90. (무) 드림링크 변액유니버셜보험 II
1. 예금명: (무) 드림링크 변액유니버셜보험 II(매형, 진태만)
2. 가입일자: 2006년 05월 10일  
3. 월 납입금: 30만원(현재 납입 중지중)
4. 총납입 보험료: 38,700,000원(환급금: 11,820,000원)
5. 보장 내역: 사망시 5천원
6. 담당: 역삼사업본부(역삼BM106팀): 추임순(02-6203-0403)
==&gt; 미래에셋생명 ==&gt; https://life.miraeasset.com
==&gt; 최초에 PCA에서 가입함</t>
        </r>
      </text>
    </comment>
    <comment ref="G55" authorId="1" shapeId="0" xr:uid="{00000000-0006-0000-0700-000009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Registered User</author>
    <author>Windows 사용자</author>
    <author>tama2</author>
  </authors>
  <commentList>
    <comment ref="A6" authorId="0" shapeId="0" xr:uid="{00000000-0006-0000-0900-000001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G6" authorId="0" shapeId="0" xr:uid="{00000000-0006-0000-0900-000002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A7" authorId="0" shapeId="0" xr:uid="{00000000-0006-0000-0900-000003000000}">
      <text>
        <r>
          <rPr>
            <sz val="11"/>
            <rFont val="돋움"/>
            <family val="3"/>
            <charset val="129"/>
          </rPr>
          <t xml:space="preserve">
-  [수협Sh보고싶다! 명태야 적금2 가입
1. 예금명:   [수협Sh보고싶다! 명태야 적금2 ==&gt; 계좌번호: 1410-0874-8568
2. 가입일자: 2018년 10월 16일
3. 만기일자: 2021년 10월 16일
4. 가입기간: 36개월 
5. 이율: 연 3.7%(복리율)  
6. 월 납입액: 월 10만원
7. 출금계좌번호:  
8. 기타: 대림역 지점에서 가입 ==&gt; https://www.suhyup-bank.com
 1)   진수종 적금, 연 3.7% 이율(3년 만기)
</t>
        </r>
      </text>
    </comment>
    <comment ref="G7" authorId="0" shapeId="0" xr:uid="{00000000-0006-0000-0900-000004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8" authorId="0" shapeId="0" xr:uid="{00000000-0006-0000-0900-000005000000}">
      <text>
        <r>
          <rPr>
            <sz val="11"/>
            <rFont val="돋움"/>
            <family val="3"/>
            <charset val="129"/>
          </rPr>
          <t xml:space="preserve"> 2021.01.08(금) 2,450,000원 출금 완료
</t>
        </r>
      </text>
    </comment>
    <comment ref="A10" authorId="0" shapeId="0" xr:uid="{00000000-0006-0000-0900-000006000000}">
      <text>
        <r>
          <rPr>
            <sz val="11"/>
            <rFont val="돋움"/>
            <family val="3"/>
            <charset val="129"/>
          </rPr>
          <t xml:space="preserve">
- 더케이저축은행 정기예금 가입
1. 예금명: e-정기예금(복리) ==&gt; 계좌번호: 021-61-24-0417361
2. 가입일자: 2021년 01월 06일
3. 만기일자: 2024년 01월 06일
4. 가입기간: 36개월 
5. 이율: 2.20%(복리 : 2.27%)
6. 예치금액: 40,000,000원 
7. 출금계좌번호: 021-61-13-0021880
8. 기타: 인터넷으로 가입 ==&gt; https://thek.ibs.fsb.or.kr/main.act</t>
        </r>
      </text>
    </comment>
    <comment ref="A11" authorId="0" shapeId="0" xr:uid="{00000000-0006-0000-0900-000007000000}">
      <text>
        <r>
          <rPr>
            <sz val="11"/>
            <rFont val="돋움"/>
            <family val="3"/>
            <charset val="129"/>
          </rPr>
          <t xml:space="preserve">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==&gt; 신한은행: 110-437-783130
 2) 12개월 후 자동으로 재가입 설정(3번 사용 가능)
</t>
        </r>
      </text>
    </comment>
    <comment ref="A14" authorId="1" shapeId="0" xr:uid="{00000000-0006-0000-0900-000008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15" authorId="0" shapeId="0" xr:uid="{00000000-0006-0000-0900-000009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6" authorId="0" shapeId="0" xr:uid="{00000000-0006-0000-0900-00000A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17" authorId="1" shapeId="0" xr:uid="{00000000-0006-0000-0900-00000B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17" authorId="2" shapeId="0" xr:uid="{00000000-0006-0000-0900-00000C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D18" authorId="0" shapeId="0" xr:uid="{00000000-0006-0000-0900-00000D000000}">
      <text>
        <r>
          <rPr>
            <sz val="11"/>
            <rFont val="돋움"/>
            <family val="3"/>
            <charset val="129"/>
          </rPr>
          <t xml:space="preserve">IBK 퇴직연금(지아이데이타 퇴직금)
가입일: 2018.03.31
수익율: 1.8%
</t>
        </r>
      </text>
    </comment>
    <comment ref="C19" authorId="0" shapeId="0" xr:uid="{00000000-0006-0000-0900-00000E000000}">
      <text>
        <r>
          <rPr>
            <sz val="11"/>
            <rFont val="돋움"/>
            <family val="3"/>
            <charset val="129"/>
          </rPr>
          <t xml:space="preserve">2020.11.29 전세 게약금 ==&gt; 관악구 신림동 470-21 현아트빌 404호,
(2021년 1월 30일(토) 이사 예정)
</t>
        </r>
      </text>
    </comment>
    <comment ref="G28" authorId="0" shapeId="0" xr:uid="{00000000-0006-0000-0900-00000F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29" authorId="0" shapeId="0" xr:uid="{00000000-0006-0000-0900-000010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30" authorId="0" shapeId="0" xr:uid="{00000000-0006-0000-0900-000011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32" authorId="0" shapeId="0" xr:uid="{00000000-0006-0000-0900-000012000000}">
      <text>
        <r>
          <rPr>
            <sz val="11"/>
            <rFont val="돋움"/>
            <family val="3"/>
            <charset val="129"/>
          </rPr>
          <t xml:space="preserve">
- [더케이저축은행] e-정기예금(복리) 
1. 예금액: 4천 5백만원
2. 이자:  2.7 % ( 복리율: 2.7336% )  
3. 정기예금 계좌: 021-61-24-0106691
4. 만기일: 2020년 1월 5일
</t>
        </r>
      </text>
    </comment>
    <comment ref="A33" authorId="0" shapeId="0" xr:uid="{00000000-0006-0000-0900-000013000000}">
      <text>
        <r>
          <rPr>
            <sz val="11"/>
            <rFont val="돋움"/>
            <family val="3"/>
            <charset val="129"/>
          </rPr>
          <t xml:space="preserve">
- OSB 저축은행 예금 
1. 예금액: 4천만원
2. 이자:  2.6%
3. 정기예금 계좌: 00311-34-1385393
4. 만기일: . 2020.08.21
</t>
        </r>
      </text>
    </comment>
    <comment ref="A36" authorId="1" shapeId="0" xr:uid="{00000000-0006-0000-0900-000014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37" authorId="0" shapeId="0" xr:uid="{00000000-0006-0000-0900-000015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38" authorId="0" shapeId="0" xr:uid="{00000000-0006-0000-0900-000016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39" authorId="1" shapeId="0" xr:uid="{00000000-0006-0000-0900-000017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39" authorId="2" shapeId="0" xr:uid="{00000000-0006-0000-0900-000018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D40" authorId="0" shapeId="0" xr:uid="{00000000-0006-0000-0900-000019000000}">
      <text>
        <r>
          <rPr>
            <sz val="11"/>
            <rFont val="돋움"/>
            <family val="3"/>
            <charset val="129"/>
          </rPr>
          <t xml:space="preserve">IBK 퇴직연금(지아이데이타 퇴직금)
가입일: 2018.03.31
수익율: 1.8%
</t>
        </r>
      </text>
    </comment>
    <comment ref="C41" authorId="0" shapeId="0" xr:uid="{00000000-0006-0000-0900-00001A000000}">
      <text>
        <r>
          <rPr>
            <sz val="11"/>
            <rFont val="돋움"/>
            <family val="3"/>
            <charset val="129"/>
          </rPr>
          <t xml:space="preserve">2020.11.29 전세 게약금 ==&gt; 관악구 신림동 470-21 현아트빌 404호,
(2021년 1월 30일(토) 이사 예정)
</t>
        </r>
      </text>
    </comment>
    <comment ref="G50" authorId="0" shapeId="0" xr:uid="{00000000-0006-0000-0900-00001B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51" authorId="0" shapeId="0" xr:uid="{00000000-0006-0000-0900-00001C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52" authorId="0" shapeId="0" xr:uid="{00000000-0006-0000-0900-00001D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54" authorId="0" shapeId="0" xr:uid="{00000000-0006-0000-0900-00001E000000}">
      <text>
        <r>
          <rPr>
            <sz val="11"/>
            <rFont val="돋움"/>
            <family val="3"/>
            <charset val="129"/>
          </rPr>
          <t xml:space="preserve">
- [더케이저축은행] e-정기예금(복리) 
1. 예금액: 4천 5백만원
2. 이자:  2.7 % ( 복리율: 2.7336% )  
3. 정기예금 계좌: 021-61-24-0106691
4. 만기일: 2020년 1월 5일
</t>
        </r>
      </text>
    </comment>
    <comment ref="A55" authorId="0" shapeId="0" xr:uid="{00000000-0006-0000-0900-00001F000000}">
      <text>
        <r>
          <rPr>
            <sz val="11"/>
            <rFont val="돋움"/>
            <family val="3"/>
            <charset val="129"/>
          </rPr>
          <t xml:space="preserve">
- OSB 저축은행 예금 
1. 예금액: 4천만원
2. 이자:  2.6%
3. 정기예금 계좌: 00311-34-1385393
4. 만기일: . 2020.08.21
</t>
        </r>
      </text>
    </comment>
    <comment ref="A58" authorId="1" shapeId="0" xr:uid="{00000000-0006-0000-0900-000020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59" authorId="0" shapeId="0" xr:uid="{00000000-0006-0000-0900-000021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60" authorId="0" shapeId="0" xr:uid="{00000000-0006-0000-0900-000022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61" authorId="1" shapeId="0" xr:uid="{00000000-0006-0000-0900-000023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61" authorId="2" shapeId="0" xr:uid="{00000000-0006-0000-0900-000024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D62" authorId="0" shapeId="0" xr:uid="{00000000-0006-0000-0900-000025000000}">
      <text>
        <r>
          <rPr>
            <sz val="11"/>
            <rFont val="돋움"/>
            <family val="3"/>
            <charset val="129"/>
          </rPr>
          <t xml:space="preserve">IBK 퇴직연금(지아이데이타 퇴직금)
가입일: 2018.03.31
수익율: 1.8%
</t>
        </r>
      </text>
    </comment>
    <comment ref="G72" authorId="0" shapeId="0" xr:uid="{00000000-0006-0000-0900-000026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73" authorId="0" shapeId="0" xr:uid="{00000000-0006-0000-0900-000027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74" authorId="0" shapeId="0" xr:uid="{00000000-0006-0000-0900-000028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76" authorId="0" shapeId="0" xr:uid="{00000000-0006-0000-0900-000029000000}">
      <text>
        <r>
          <rPr>
            <sz val="11"/>
            <rFont val="돋움"/>
            <family val="3"/>
            <charset val="129"/>
          </rPr>
          <t xml:space="preserve">
- [더케이저축은행] e-정기예금(복리) 
1. 예금액: 4천 5백만원
2. 이자:  2.7 % ( 복리율: 2.7336% )  
3. 정기예금 계좌: 021-61-24-0106691
4. 만기일: 2020년 1월 5일
</t>
        </r>
      </text>
    </comment>
    <comment ref="A77" authorId="0" shapeId="0" xr:uid="{00000000-0006-0000-0900-00002A000000}">
      <text>
        <r>
          <rPr>
            <sz val="11"/>
            <rFont val="돋움"/>
            <family val="3"/>
            <charset val="129"/>
          </rPr>
          <t xml:space="preserve">
- OSB 저축은행 예금 
1. 예금액: 4천만원
2. 이자:  2.6%
3. 정기예금 계좌: 00311-34-1385393
4. 만기일: . 2020.08.21
</t>
        </r>
      </text>
    </comment>
    <comment ref="A80" authorId="1" shapeId="0" xr:uid="{00000000-0006-0000-0900-00002B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81" authorId="0" shapeId="0" xr:uid="{00000000-0006-0000-0900-00002C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82" authorId="0" shapeId="0" xr:uid="{00000000-0006-0000-0900-00002D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83" authorId="1" shapeId="0" xr:uid="{00000000-0006-0000-0900-00002E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83" authorId="2" shapeId="0" xr:uid="{00000000-0006-0000-0900-00002F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D84" authorId="0" shapeId="0" xr:uid="{00000000-0006-0000-0900-000030000000}">
      <text>
        <r>
          <rPr>
            <sz val="11"/>
            <rFont val="돋움"/>
            <family val="3"/>
            <charset val="129"/>
          </rPr>
          <t xml:space="preserve">IBK 퇴직연금(지아이데이타 퇴직금)
가입일: 2018.03.31
수익율: 1.8%
</t>
        </r>
      </text>
    </comment>
    <comment ref="G94" authorId="0" shapeId="0" xr:uid="{00000000-0006-0000-0900-000031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95" authorId="0" shapeId="0" xr:uid="{00000000-0006-0000-0900-000032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96" authorId="0" shapeId="0" xr:uid="{00000000-0006-0000-0900-000033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98" authorId="0" shapeId="0" xr:uid="{00000000-0006-0000-0900-000034000000}">
      <text>
        <r>
          <rPr>
            <sz val="11"/>
            <rFont val="돋움"/>
            <family val="3"/>
            <charset val="129"/>
          </rPr>
          <t xml:space="preserve">
- [더케이저축은행] e-정기예금(복리) 
1. 예금액: 4천 5백만원
2. 이자:  2.7 % ( 복리율: 2.7336% )  
3. 정기예금 계좌: 021-61-24-0106691
4. 만기일: 2020년 1월 5일
</t>
        </r>
      </text>
    </comment>
    <comment ref="A99" authorId="0" shapeId="0" xr:uid="{00000000-0006-0000-0900-000035000000}">
      <text>
        <r>
          <rPr>
            <sz val="11"/>
            <rFont val="돋움"/>
            <family val="3"/>
            <charset val="129"/>
          </rPr>
          <t xml:space="preserve">
- OSB 저축은행 예금 
1. 예금액: 4천만원
2. 이자:  2.6%
3. 정기예금 계좌: 00311-34-1385393
4. 만기일: . 2020.08.21
</t>
        </r>
      </text>
    </comment>
    <comment ref="A102" authorId="1" shapeId="0" xr:uid="{00000000-0006-0000-0900-000036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103" authorId="0" shapeId="0" xr:uid="{00000000-0006-0000-0900-000037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04" authorId="0" shapeId="0" xr:uid="{00000000-0006-0000-0900-000038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105" authorId="1" shapeId="0" xr:uid="{00000000-0006-0000-0900-000039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105" authorId="2" shapeId="0" xr:uid="{00000000-0006-0000-0900-00003A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D106" authorId="0" shapeId="0" xr:uid="{00000000-0006-0000-0900-00003B000000}">
      <text>
        <r>
          <rPr>
            <sz val="11"/>
            <rFont val="돋움"/>
            <family val="3"/>
            <charset val="129"/>
          </rPr>
          <t xml:space="preserve">IBK 퇴직연금(지아이데이타 퇴직금)
가입일: 2018.03.31
수익율: 1.8%
</t>
        </r>
      </text>
    </comment>
    <comment ref="G116" authorId="0" shapeId="0" xr:uid="{00000000-0006-0000-0900-00003C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117" authorId="0" shapeId="0" xr:uid="{00000000-0006-0000-0900-00003D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118" authorId="0" shapeId="0" xr:uid="{00000000-0006-0000-0900-00003E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120" authorId="0" shapeId="0" xr:uid="{00000000-0006-0000-0900-00003F000000}">
      <text>
        <r>
          <rPr>
            <sz val="11"/>
            <rFont val="돋움"/>
            <family val="3"/>
            <charset val="129"/>
          </rPr>
          <t xml:space="preserve">
- [더케이저축은행] e-정기예금(복리) 
1. 예금액: 4천 5백만원
2. 이자:  2.7 % ( 복리율: 2.7336% )  
3. 정기예금 계좌: 021-61-24-0106691
4. 만기일: 2020년 1월 5일
</t>
        </r>
      </text>
    </comment>
    <comment ref="A121" authorId="0" shapeId="0" xr:uid="{00000000-0006-0000-0900-000040000000}">
      <text>
        <r>
          <rPr>
            <sz val="11"/>
            <rFont val="돋움"/>
            <family val="3"/>
            <charset val="129"/>
          </rPr>
          <t xml:space="preserve">
- OSB 저축은행 예금 
1. 예금액: 4천만원
2. 이자:  2.6%
3. 정기예금 계좌: 00311-34-1385393
4. 만기일: . 2020.08.21
</t>
        </r>
      </text>
    </comment>
    <comment ref="A124" authorId="1" shapeId="0" xr:uid="{00000000-0006-0000-0900-000041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125" authorId="0" shapeId="0" xr:uid="{00000000-0006-0000-0900-000042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26" authorId="0" shapeId="0" xr:uid="{00000000-0006-0000-0900-000043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127" authorId="1" shapeId="0" xr:uid="{00000000-0006-0000-0900-000044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127" authorId="2" shapeId="0" xr:uid="{00000000-0006-0000-0900-000045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D128" authorId="0" shapeId="0" xr:uid="{00000000-0006-0000-0900-000046000000}">
      <text>
        <r>
          <rPr>
            <sz val="11"/>
            <rFont val="돋움"/>
            <family val="3"/>
            <charset val="129"/>
          </rPr>
          <t xml:space="preserve">IBK 퇴직연금(지아이데이타 퇴직금)
가입일: 2018.03.31
수익율: 1.8%
</t>
        </r>
      </text>
    </comment>
    <comment ref="G138" authorId="0" shapeId="0" xr:uid="{00000000-0006-0000-0900-000047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139" authorId="0" shapeId="0" xr:uid="{00000000-0006-0000-0900-000048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140" authorId="0" shapeId="0" xr:uid="{00000000-0006-0000-0900-000049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142" authorId="0" shapeId="0" xr:uid="{00000000-0006-0000-0900-00004A000000}">
      <text>
        <r>
          <rPr>
            <sz val="11"/>
            <rFont val="돋움"/>
            <family val="3"/>
            <charset val="129"/>
          </rPr>
          <t xml:space="preserve">
- [더케이저축은행] e-정기예금(복리) 
1. 예금액: 4천 5백만원
2. 이자:  2.7 % ( 복리율: 2.7336% )  
3. 정기예금 계좌: 021-61-24-0106691
4. 만기일: 2020년 1월 5일
</t>
        </r>
      </text>
    </comment>
    <comment ref="A143" authorId="0" shapeId="0" xr:uid="{00000000-0006-0000-0900-00004B000000}">
      <text>
        <r>
          <rPr>
            <sz val="11"/>
            <rFont val="돋움"/>
            <family val="3"/>
            <charset val="129"/>
          </rPr>
          <t xml:space="preserve">
- OSB 저축은행 예금 
1. 예금액: 4천만원
2. 이자:  2.6%
3. 정기예금 계좌: 00311-34-1385393
4. 만기일: . 2020.08.21
</t>
        </r>
      </text>
    </comment>
    <comment ref="A146" authorId="1" shapeId="0" xr:uid="{00000000-0006-0000-0900-00004C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147" authorId="0" shapeId="0" xr:uid="{00000000-0006-0000-0900-00004D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48" authorId="0" shapeId="0" xr:uid="{00000000-0006-0000-0900-00004E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149" authorId="1" shapeId="0" xr:uid="{00000000-0006-0000-0900-00004F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149" authorId="2" shapeId="0" xr:uid="{00000000-0006-0000-0900-000050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D150" authorId="0" shapeId="0" xr:uid="{00000000-0006-0000-0900-000051000000}">
      <text>
        <r>
          <rPr>
            <sz val="11"/>
            <rFont val="돋움"/>
            <family val="3"/>
            <charset val="129"/>
          </rPr>
          <t xml:space="preserve">IBK 퇴직연금(지아이데이타 퇴직금)
가입일: 2018.03.31
수익율: 1.8%
</t>
        </r>
      </text>
    </comment>
    <comment ref="G160" authorId="0" shapeId="0" xr:uid="{00000000-0006-0000-0900-000052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161" authorId="0" shapeId="0" xr:uid="{00000000-0006-0000-0900-000053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162" authorId="0" shapeId="0" xr:uid="{00000000-0006-0000-0900-000054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164" authorId="0" shapeId="0" xr:uid="{00000000-0006-0000-0900-000055000000}">
      <text>
        <r>
          <rPr>
            <sz val="11"/>
            <rFont val="돋움"/>
            <family val="3"/>
            <charset val="129"/>
          </rPr>
          <t xml:space="preserve">
- [더케이저축은행] e-정기예금(복리) 
1. 예금액: 4천 5백만원
2. 이자:  2.7 % ( 복리율: 2.7336% )  
3. 정기예금 계좌: 021-61-24-0106691
4. 만기일: 2020년 1월 5일
</t>
        </r>
      </text>
    </comment>
    <comment ref="A165" authorId="0" shapeId="0" xr:uid="{00000000-0006-0000-0900-000056000000}">
      <text>
        <r>
          <rPr>
            <sz val="11"/>
            <rFont val="돋움"/>
            <family val="3"/>
            <charset val="129"/>
          </rPr>
          <t xml:space="preserve">
- OSB 저축은행 예금 
1. 예금액: 4천만원
2. 이자:  2.6%
3. 정기예금 계좌: 00311-34-1385393
4. 만기일: . 2020.08.21
</t>
        </r>
      </text>
    </comment>
    <comment ref="A168" authorId="1" shapeId="0" xr:uid="{00000000-0006-0000-0900-000057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169" authorId="0" shapeId="0" xr:uid="{00000000-0006-0000-0900-000058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70" authorId="0" shapeId="0" xr:uid="{00000000-0006-0000-0900-000059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171" authorId="1" shapeId="0" xr:uid="{00000000-0006-0000-0900-00005A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171" authorId="2" shapeId="0" xr:uid="{00000000-0006-0000-0900-00005B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D172" authorId="0" shapeId="0" xr:uid="{00000000-0006-0000-0900-00005C000000}">
      <text>
        <r>
          <rPr>
            <sz val="11"/>
            <rFont val="돋움"/>
            <family val="3"/>
            <charset val="129"/>
          </rPr>
          <t xml:space="preserve">IBK 퇴직연금(지아이데이타 퇴직금)
가입일: 2018.03.31
수익율: 1.8%
</t>
        </r>
      </text>
    </comment>
    <comment ref="G182" authorId="0" shapeId="0" xr:uid="{00000000-0006-0000-0900-00005D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183" authorId="0" shapeId="0" xr:uid="{00000000-0006-0000-0900-00005E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184" authorId="0" shapeId="0" xr:uid="{00000000-0006-0000-0900-00005F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186" authorId="0" shapeId="0" xr:uid="{00000000-0006-0000-0900-000060000000}">
      <text>
        <r>
          <rPr>
            <sz val="11"/>
            <rFont val="돋움"/>
            <family val="3"/>
            <charset val="129"/>
          </rPr>
          <t xml:space="preserve">
- [더케이저축은행] e-정기예금(복리) 
1. 예금액: 4천 5백만원
2. 이자:  2.7 % ( 복리율: 2.7336% )  
3. 정기예금 계좌: 021-61-24-0106691
4. 만기일: 2020년 1월 5일
</t>
        </r>
      </text>
    </comment>
    <comment ref="A187" authorId="0" shapeId="0" xr:uid="{00000000-0006-0000-0900-000061000000}">
      <text>
        <r>
          <rPr>
            <sz val="11"/>
            <rFont val="돋움"/>
            <family val="3"/>
            <charset val="129"/>
          </rPr>
          <t xml:space="preserve">
- OSB 저축은행 예금 
1. 예금액: 4천만원
2. 이자:  2.6%
3. 정기예금 계좌: 00311-34-1385393
4. 만기일: . 2020.08.21
</t>
        </r>
      </text>
    </comment>
    <comment ref="A190" authorId="1" shapeId="0" xr:uid="{00000000-0006-0000-0900-000062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191" authorId="0" shapeId="0" xr:uid="{00000000-0006-0000-0900-000063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92" authorId="0" shapeId="0" xr:uid="{00000000-0006-0000-0900-000064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193" authorId="1" shapeId="0" xr:uid="{00000000-0006-0000-0900-000065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193" authorId="2" shapeId="0" xr:uid="{00000000-0006-0000-0900-000066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D194" authorId="0" shapeId="0" xr:uid="{00000000-0006-0000-0900-000067000000}">
      <text>
        <r>
          <rPr>
            <sz val="11"/>
            <rFont val="돋움"/>
            <family val="3"/>
            <charset val="129"/>
          </rPr>
          <t xml:space="preserve">IBK 퇴직연금(지아이데이타 퇴직금)
가입일: 2018.03.31
수익율: 1.8%
</t>
        </r>
      </text>
    </comment>
    <comment ref="G204" authorId="0" shapeId="0" xr:uid="{00000000-0006-0000-0900-000068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205" authorId="0" shapeId="0" xr:uid="{00000000-0006-0000-0900-000069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206" authorId="0" shapeId="0" xr:uid="{00000000-0006-0000-0900-00006A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208" authorId="0" shapeId="0" xr:uid="{00000000-0006-0000-0900-00006B000000}">
      <text>
        <r>
          <rPr>
            <sz val="11"/>
            <rFont val="돋움"/>
            <family val="3"/>
            <charset val="129"/>
          </rPr>
          <t xml:space="preserve">
- [더케이저축은행] e-정기예금(복리) 
1. 예금액: 4천 5백만원
2. 이자:  2.7 % ( 복리율: 2.7336% )  
3. 정기예금 계좌: 021-61-24-0106691
4. 만기일: 2020년 1월 5일
</t>
        </r>
      </text>
    </comment>
    <comment ref="A209" authorId="0" shapeId="0" xr:uid="{00000000-0006-0000-0900-00006C000000}">
      <text>
        <r>
          <rPr>
            <sz val="11"/>
            <rFont val="돋움"/>
            <family val="3"/>
            <charset val="129"/>
          </rPr>
          <t xml:space="preserve">
- OSB 저축은행 예금 
1. 예금액: 4천만원
2. 이자:  2.6%
3. 정기예금 계좌: 00311-34-1385393
4. 만기일: . 2020.08.21
</t>
        </r>
      </text>
    </comment>
    <comment ref="A212" authorId="1" shapeId="0" xr:uid="{00000000-0006-0000-0900-00006D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213" authorId="0" shapeId="0" xr:uid="{00000000-0006-0000-0900-00006E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214" authorId="0" shapeId="0" xr:uid="{00000000-0006-0000-0900-00006F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215" authorId="1" shapeId="0" xr:uid="{00000000-0006-0000-0900-000070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215" authorId="2" shapeId="0" xr:uid="{00000000-0006-0000-0900-000071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D216" authorId="0" shapeId="0" xr:uid="{00000000-0006-0000-0900-000072000000}">
      <text>
        <r>
          <rPr>
            <sz val="11"/>
            <rFont val="돋움"/>
            <family val="3"/>
            <charset val="129"/>
          </rPr>
          <t xml:space="preserve">IBK 퇴직연금(지아이데이타 퇴직금)
가입일: 2018.03.31
수익율: 1.8%
</t>
        </r>
      </text>
    </comment>
    <comment ref="G226" authorId="0" shapeId="0" xr:uid="{00000000-0006-0000-0900-000073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227" authorId="0" shapeId="0" xr:uid="{00000000-0006-0000-0900-000074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228" authorId="0" shapeId="0" xr:uid="{00000000-0006-0000-0900-000075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230" authorId="0" shapeId="0" xr:uid="{00000000-0006-0000-0900-000076000000}">
      <text>
        <r>
          <rPr>
            <sz val="11"/>
            <rFont val="돋움"/>
            <family val="3"/>
            <charset val="129"/>
          </rPr>
          <t xml:space="preserve">
- [더케이저축은행] e-정기예금(복리) 
1. 예금액: 4천 5백만원
2. 이자:  2.7 % ( 복리율: 2.7336% )  
3. 정기예금 계좌: 021-61-24-0106691
4. 만기일: 2020년 1월 5일
</t>
        </r>
      </text>
    </comment>
    <comment ref="A231" authorId="0" shapeId="0" xr:uid="{00000000-0006-0000-0900-000077000000}">
      <text>
        <r>
          <rPr>
            <sz val="11"/>
            <rFont val="돋움"/>
            <family val="3"/>
            <charset val="129"/>
          </rPr>
          <t xml:space="preserve">
- OSB 저축은행 예금 
1. 예금액: 4천만원
2. 이자:  2.6%
3. 정기예금 계좌: 00311-34-1385393
4. 만기일: . 2020.08.21
</t>
        </r>
      </text>
    </comment>
    <comment ref="A234" authorId="1" shapeId="0" xr:uid="{00000000-0006-0000-0900-000078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235" authorId="0" shapeId="0" xr:uid="{00000000-0006-0000-0900-000079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236" authorId="0" shapeId="0" xr:uid="{00000000-0006-0000-0900-00007A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237" authorId="1" shapeId="0" xr:uid="{00000000-0006-0000-0900-00007B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237" authorId="2" shapeId="0" xr:uid="{00000000-0006-0000-0900-00007C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G248" authorId="0" shapeId="0" xr:uid="{00000000-0006-0000-0900-00007D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249" authorId="0" shapeId="0" xr:uid="{00000000-0006-0000-0900-00007E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250" authorId="0" shapeId="0" xr:uid="{00000000-0006-0000-0900-00007F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252" authorId="0" shapeId="0" xr:uid="{00000000-0006-0000-0900-000080000000}">
      <text>
        <r>
          <rPr>
            <sz val="11"/>
            <rFont val="돋움"/>
            <family val="3"/>
            <charset val="129"/>
          </rPr>
          <t xml:space="preserve">
- [더케이저축은행] e-정기예금(복리) 
1. 예금액: 4천 5백만원
2. 이자:  2.7 % ( 복리율: 2.7336% )  
3. 정기예금 계좌: 021-61-24-0106691
4. 만기일: 2020년 1월 5일
</t>
        </r>
      </text>
    </comment>
    <comment ref="A253" authorId="0" shapeId="0" xr:uid="{00000000-0006-0000-0900-000081000000}">
      <text>
        <r>
          <rPr>
            <sz val="11"/>
            <rFont val="돋움"/>
            <family val="3"/>
            <charset val="129"/>
          </rPr>
          <t xml:space="preserve">
- OSB 저축은행 예금 
1. 예금액: 4천만원
2. 이자:  2.6%
3. 정기예금 계좌: 00311-34-1385393
4. 만기일: . 2020.08.21
</t>
        </r>
      </text>
    </comment>
    <comment ref="A256" authorId="1" shapeId="0" xr:uid="{00000000-0006-0000-0900-000082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257" authorId="0" shapeId="0" xr:uid="{00000000-0006-0000-0900-000083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258" authorId="0" shapeId="0" xr:uid="{00000000-0006-0000-0900-000084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259" authorId="1" shapeId="0" xr:uid="{00000000-0006-0000-0900-000085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259" authorId="2" shapeId="0" xr:uid="{00000000-0006-0000-0900-000086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G270" authorId="0" shapeId="0" xr:uid="{00000000-0006-0000-0900-000087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271" authorId="0" shapeId="0" xr:uid="{00000000-0006-0000-0900-000088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272" authorId="0" shapeId="0" xr:uid="{00000000-0006-0000-0900-000089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274" authorId="0" shapeId="0" xr:uid="{00000000-0006-0000-0900-00008A000000}">
      <text>
        <r>
          <rPr>
            <sz val="11"/>
            <rFont val="돋움"/>
            <family val="3"/>
            <charset val="129"/>
          </rPr>
          <t xml:space="preserve">
- [더케이저축은행] e-정기예금(복리) 
1. 예금액: 4천 5백만원
2. 이자:  2.7 % ( 복리율: 2.7336% )  
3. 정기예금 계좌: 021-61-24-0106691
4. 만기일: 2020년 1월 5일
</t>
        </r>
      </text>
    </comment>
    <comment ref="A275" authorId="0" shapeId="0" xr:uid="{00000000-0006-0000-0900-00008B000000}">
      <text>
        <r>
          <rPr>
            <sz val="11"/>
            <rFont val="돋움"/>
            <family val="3"/>
            <charset val="129"/>
          </rPr>
          <t xml:space="preserve">
- OSB 저축은행 예금 
1. 예금액: 4천만원
2. 이자:  2.6%
3. 정기예금 계좌: 00311-34-1385393
4. 만기일: . 2020.08.21
</t>
        </r>
      </text>
    </comment>
    <comment ref="A278" authorId="1" shapeId="0" xr:uid="{00000000-0006-0000-0900-00008C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279" authorId="0" shapeId="0" xr:uid="{00000000-0006-0000-0900-00008D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280" authorId="0" shapeId="0" xr:uid="{00000000-0006-0000-0900-00008E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281" authorId="1" shapeId="0" xr:uid="{00000000-0006-0000-0900-00008F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281" authorId="2" shapeId="0" xr:uid="{00000000-0006-0000-0900-000090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</commentList>
</comments>
</file>

<file path=xl/sharedStrings.xml><?xml version="1.0" encoding="utf-8"?>
<sst xmlns="http://schemas.openxmlformats.org/spreadsheetml/2006/main" count="7737" uniqueCount="868">
  <si>
    <t>TAMA 자산(2023)</t>
  </si>
  <si>
    <t>2023.08 자산</t>
  </si>
  <si>
    <t>2023.08.31</t>
  </si>
  <si>
    <t>은행 결산</t>
  </si>
  <si>
    <t>지출</t>
  </si>
  <si>
    <t>내용</t>
  </si>
  <si>
    <t>금액</t>
  </si>
  <si>
    <t>원금</t>
  </si>
  <si>
    <t>손익</t>
  </si>
  <si>
    <t>수익률(%)</t>
  </si>
  <si>
    <t>은행 자산 상태</t>
  </si>
  <si>
    <t>내역</t>
  </si>
  <si>
    <t>01. 은행([06] - [05])</t>
  </si>
  <si>
    <t>102,076,660</t>
  </si>
  <si>
    <t>신한은행</t>
  </si>
  <si>
    <t>8,714,520</t>
  </si>
  <si>
    <t>91. 월 고정 지출</t>
  </si>
  <si>
    <t>1,766,187</t>
  </si>
  <si>
    <t>77. 주식 투자</t>
  </si>
  <si>
    <t>73,235,700</t>
  </si>
  <si>
    <t>113,971,000</t>
  </si>
  <si>
    <t>26,039,654</t>
  </si>
  <si>
    <t>70. [수협B] Sh 쑥쑥크는 아이적금(수종)</t>
  </si>
  <si>
    <t>2,900,000</t>
  </si>
  <si>
    <t>신협 예금</t>
  </si>
  <si>
    <t>42,000,000</t>
  </si>
  <si>
    <t>91. 퇴직 연금(개인형 IPR)</t>
  </si>
  <si>
    <t>17,663,214</t>
  </si>
  <si>
    <t>16,000,000</t>
  </si>
  <si>
    <t>100,000</t>
  </si>
  <si>
    <t>OK 저축 은행 예금</t>
  </si>
  <si>
    <t>30,000,000</t>
  </si>
  <si>
    <t>1. 총 예적금</t>
  </si>
  <si>
    <t>195,875,574</t>
  </si>
  <si>
    <t>[06] 은행 예. 적금 총합</t>
  </si>
  <si>
    <t>106,754,174</t>
  </si>
  <si>
    <t>21. (무) 굿앤굿어린이CI보험(Hi1304)(현대해상, 진수종)</t>
  </si>
  <si>
    <t>52,000</t>
  </si>
  <si>
    <t>22. (무) 한아름행복플러스종합보험1404(한화손해보험, 잔태만)</t>
  </si>
  <si>
    <t>66,880</t>
  </si>
  <si>
    <t>전원 대비 증감</t>
  </si>
  <si>
    <t>2. 총 보험금</t>
  </si>
  <si>
    <t>118,880</t>
  </si>
  <si>
    <t>총 합계</t>
  </si>
  <si>
    <t>13,054,714</t>
  </si>
  <si>
    <t>지출(A) 총합</t>
  </si>
  <si>
    <t>280,000,000</t>
  </si>
  <si>
    <t>90. 총 합계</t>
  </si>
  <si>
    <t>475,994,454</t>
  </si>
  <si>
    <t>91. 가용 자산</t>
  </si>
  <si>
    <t>수입(B) 총합</t>
  </si>
  <si>
    <t>0</t>
  </si>
  <si>
    <t>여름 휴가</t>
  </si>
  <si>
    <t>총 합계([B] - [A])</t>
  </si>
  <si>
    <t>2023.07 자산</t>
  </si>
  <si>
    <t>2023.07.31</t>
  </si>
  <si>
    <t>토스뱅크</t>
  </si>
  <si>
    <t>세이프박스(카카오 뱅크)</t>
  </si>
  <si>
    <t/>
  </si>
  <si>
    <t>3. 부동산(현아트빌 404호)</t>
  </si>
  <si>
    <t xml:space="preserve">결산 -  </t>
  </si>
  <si>
    <t>총 합계([B] -[A])</t>
  </si>
  <si>
    <t>2023.06 자산</t>
  </si>
  <si>
    <t>2023.06.30</t>
  </si>
  <si>
    <t>결산 -  종합소득세 환급금 입금(2,423,280원, 관악 세무서) 입금</t>
  </si>
  <si>
    <t>2023.05 자산</t>
  </si>
  <si>
    <t>2023.05.31</t>
  </si>
  <si>
    <t>16.931,764</t>
  </si>
  <si>
    <t>2023.04 자산</t>
  </si>
  <si>
    <t>2023.04.30</t>
  </si>
  <si>
    <t>16.459,887</t>
  </si>
  <si>
    <t>결산 - 04월 10일 LG U+ CRM_PDA 현행화 Prj 투입, 생애최초 주택 구입자 취득세 환급금(2,203,680원 환급[04.10])</t>
  </si>
  <si>
    <t>2023.03 자산</t>
  </si>
  <si>
    <t>2023.03.31</t>
  </si>
  <si>
    <t>결산 - 3월 한달 자체 휴가(금여 없음)</t>
  </si>
  <si>
    <t>2023.02 자산</t>
  </si>
  <si>
    <t>2023.02.28</t>
  </si>
  <si>
    <t xml:space="preserve">결산 - </t>
  </si>
  <si>
    <t>2023.01.31</t>
  </si>
  <si>
    <t xml:space="preserve"> 2021.12 자산</t>
  </si>
  <si>
    <t>2021.12.31</t>
  </si>
  <si>
    <t>74. [우리B] 주택청약종합저축(태만)</t>
  </si>
  <si>
    <t xml:space="preserve"> - </t>
  </si>
  <si>
    <t>결산 - 2022.12.29(목)" 빌라(현아트빌 404호) 경매로 낙찰 받아서 구입함</t>
  </si>
  <si>
    <t>급여(2023)</t>
  </si>
  <si>
    <t>사업 소득 원친 징수 업체(2023)</t>
  </si>
  <si>
    <t>수령일자</t>
  </si>
  <si>
    <t>계약 금액</t>
  </si>
  <si>
    <t>일당</t>
  </si>
  <si>
    <t>일수</t>
  </si>
  <si>
    <t>원천징수(3.3%)</t>
  </si>
  <si>
    <t xml:space="preserve"> 지급액</t>
  </si>
  <si>
    <t>고용보험료</t>
  </si>
  <si>
    <t>산재보험료</t>
  </si>
  <si>
    <t>실수령액</t>
  </si>
  <si>
    <t>회사</t>
  </si>
  <si>
    <t>기타</t>
  </si>
  <si>
    <t>2023.01.10</t>
  </si>
  <si>
    <t>12월 급여(12.01 ~ 12.31)</t>
  </si>
  <si>
    <t>(주)예술과 기술</t>
  </si>
  <si>
    <t>효성 PMS Prj</t>
  </si>
  <si>
    <t>업체명</t>
  </si>
  <si>
    <t>지급 총액</t>
  </si>
  <si>
    <t>2023.02.10</t>
  </si>
  <si>
    <t>01월 급여(01.01 ~ 01.31)</t>
  </si>
  <si>
    <t>2023.03.10</t>
  </si>
  <si>
    <t>02월 급여(02.01 ~ 02.28)</t>
  </si>
  <si>
    <t>2023.05.10</t>
  </si>
  <si>
    <t>04월 급여(04.10 ~ 04.30)</t>
  </si>
  <si>
    <t>LG U+ CRM_PDA 현행화 Prj</t>
  </si>
  <si>
    <t>2023.06.10</t>
  </si>
  <si>
    <t>05월 급여(05.01 ~ 05.31)</t>
  </si>
  <si>
    <t>2023.07.10</t>
  </si>
  <si>
    <t>06월 급여(07.01 ~ 07.31)</t>
  </si>
  <si>
    <t>합계</t>
  </si>
  <si>
    <t>2023.08.10</t>
  </si>
  <si>
    <t>07월 급여(05.01 ~ 05.31)</t>
  </si>
  <si>
    <t>급여(2022)</t>
  </si>
  <si>
    <t>사업 소득 원친 징수 업체(2022)</t>
  </si>
  <si>
    <t>2022.01.10</t>
  </si>
  <si>
    <t>(주)와이즈 인포텍</t>
  </si>
  <si>
    <t>LG U+ Prj(11,415원 적게 받음)</t>
  </si>
  <si>
    <t xml:space="preserve">아데나 소프트(주) </t>
  </si>
  <si>
    <t>2022.02.18</t>
  </si>
  <si>
    <t>01월 급여(01.10 ~ 01.31)</t>
  </si>
  <si>
    <t>DB손보 TM 모바일 전자 청약 시스템 Prj</t>
  </si>
  <si>
    <t>(주)제이앤에스팩토리</t>
  </si>
  <si>
    <t>2022.03.18</t>
  </si>
  <si>
    <t>(주)에스피에스엔터프라이즈</t>
  </si>
  <si>
    <t>2022.04.20</t>
  </si>
  <si>
    <t>03월 급여(03.02 ~ 03.31)</t>
  </si>
  <si>
    <t>2022.05.20</t>
  </si>
  <si>
    <t>04월 급여(04.01 ~ 04.30)</t>
  </si>
  <si>
    <t>2022.06.03</t>
  </si>
  <si>
    <t xml:space="preserve">(주) 제이앤에스팩토리 </t>
  </si>
  <si>
    <t>신한은행 일본 신단말 Prj</t>
  </si>
  <si>
    <t>2022.07.05</t>
  </si>
  <si>
    <t>06월 급여(06.01 ~ 06.22)</t>
  </si>
  <si>
    <t>2022.08.31</t>
  </si>
  <si>
    <t>07월 급여(07.01 ~ 07.31)</t>
  </si>
  <si>
    <t>(주)에스피에스 엔터프라이즈</t>
  </si>
  <si>
    <t>KB카드 Prj</t>
  </si>
  <si>
    <t>2022.09.30</t>
  </si>
  <si>
    <t>08월 급여(08.01 ~ 08.29)</t>
  </si>
  <si>
    <t>2022.10.07</t>
  </si>
  <si>
    <t>09월 급여(09.05 ~ 09.30)</t>
  </si>
  <si>
    <t>2022.11.10</t>
  </si>
  <si>
    <t>10월 급여(10.01 ~ 10.31)</t>
  </si>
  <si>
    <t>2022.12.09</t>
  </si>
  <si>
    <t>11월 급여(11.01 ~ 11.30)</t>
  </si>
  <si>
    <t>급여(2021)</t>
  </si>
  <si>
    <t>20121.01.24</t>
  </si>
  <si>
    <t>일자</t>
  </si>
  <si>
    <t>지급액계</t>
  </si>
  <si>
    <t>4대 보험(공제내역)</t>
  </si>
  <si>
    <t>세금</t>
  </si>
  <si>
    <t>공제액계</t>
  </si>
  <si>
    <t xml:space="preserve">차인지급액  </t>
  </si>
  <si>
    <t>실 수령액</t>
  </si>
  <si>
    <t>지급일자</t>
  </si>
  <si>
    <t>국민연금</t>
  </si>
  <si>
    <t>건강보험</t>
  </si>
  <si>
    <t>고용보험</t>
  </si>
  <si>
    <t>장기요양보험료</t>
  </si>
  <si>
    <t>소득세</t>
  </si>
  <si>
    <t>지방소득세</t>
  </si>
  <si>
    <t>소득세 정산</t>
  </si>
  <si>
    <t>주민세 정산</t>
  </si>
  <si>
    <t>2021.01.25</t>
  </si>
  <si>
    <t xml:space="preserve">(주) 지아데이타 1월 급여 </t>
  </si>
  <si>
    <t>2021.02.25</t>
  </si>
  <si>
    <t xml:space="preserve">(주) 지아데이타 2월 급여 </t>
  </si>
  <si>
    <t>연말 정산 648,750원 납부</t>
  </si>
  <si>
    <t>2021.03.25</t>
  </si>
  <si>
    <t xml:space="preserve">(주) 지아데이타 3월 급여 </t>
  </si>
  <si>
    <t>2021.04.23</t>
  </si>
  <si>
    <t xml:space="preserve">(주) 지아데이타 4월 급여 </t>
  </si>
  <si>
    <t>2021년 4월 30일: ㈜지아데이타 퇴사</t>
  </si>
  <si>
    <t>총급여</t>
  </si>
  <si>
    <t>기납부 세액</t>
  </si>
  <si>
    <t>수당</t>
  </si>
  <si>
    <t>총합</t>
  </si>
  <si>
    <t>2021.06.30</t>
  </si>
  <si>
    <t>05월 급여(05.03 ~ 05.31)</t>
  </si>
  <si>
    <t>농협 PFM(개인 자산 종합관리 고도화 프로젝트): 프리랜서 전환</t>
  </si>
  <si>
    <t>2021.07.30</t>
  </si>
  <si>
    <t>06월 급여(06.01 ~ 06.30)</t>
  </si>
  <si>
    <t>농협 PFM(개인 자산 종합관리 고도화 프로젝트)</t>
  </si>
  <si>
    <t>2021.08.31</t>
  </si>
  <si>
    <t>2021.09.30</t>
  </si>
  <si>
    <t>08월 급여(08.01 ~ 08.31)</t>
  </si>
  <si>
    <t>2021.11.01</t>
  </si>
  <si>
    <t>09월 급여(09.01 ~ 09.30)</t>
  </si>
  <si>
    <t>2021.11.30</t>
  </si>
  <si>
    <t>2021.12.10</t>
  </si>
  <si>
    <t>2021년 총급여</t>
  </si>
  <si>
    <t>2021년 총 실수령액</t>
  </si>
  <si>
    <t>급여(2020)</t>
  </si>
  <si>
    <t>2020.01.24</t>
  </si>
  <si>
    <t>2020.01.25</t>
  </si>
  <si>
    <t>지방 출장비: 156,000원 포함(현대제철 유해물질 맵 Prj 시작)</t>
  </si>
  <si>
    <t>2020.02.25</t>
  </si>
  <si>
    <t>지방 출장비: 240,000원 포함</t>
  </si>
  <si>
    <t>2020.03.25</t>
  </si>
  <si>
    <t>연말 정산 674,250원 납부, 지방 출장비: 264,000원 포함</t>
  </si>
  <si>
    <t>2020.04.24</t>
  </si>
  <si>
    <t>지방 출장비: 240,000원 포함(현대제철 유해물질 맵 Prj 종료)</t>
  </si>
  <si>
    <t>2020.05.24</t>
  </si>
  <si>
    <t xml:space="preserve">(주) 지아데이타 5월 급여 </t>
  </si>
  <si>
    <t>2020.05.25</t>
  </si>
  <si>
    <t>지방 출장비: 180,000원 포함(현대제철 안전관리 Prj 4주 지원)</t>
  </si>
  <si>
    <t>2020.06.25</t>
  </si>
  <si>
    <t xml:space="preserve">(주) 지아데이타 6월 급여 </t>
  </si>
  <si>
    <t>지방 출장비: 84,000원 포함(현대제철 안전관리 Prj 4주 지원)</t>
  </si>
  <si>
    <t>2020.07.25</t>
  </si>
  <si>
    <t xml:space="preserve">(주) 지아데이타 7월 급여 </t>
  </si>
  <si>
    <t>2020.07.24</t>
  </si>
  <si>
    <t>제주은행 모바일 뱅킹(jWEB) Prj(2020.07.06) ==&gt; 명동역 근처</t>
  </si>
  <si>
    <t>2020.08.25</t>
  </si>
  <si>
    <t xml:space="preserve">(주) 지아데이타 8월 급여 </t>
  </si>
  <si>
    <t>2020.09.25</t>
  </si>
  <si>
    <t xml:space="preserve">(주) 지아데이타 9월 급여 </t>
  </si>
  <si>
    <t>2020.10.23</t>
  </si>
  <si>
    <t xml:space="preserve">(주) 지아데이타 10월 급여 </t>
  </si>
  <si>
    <t>2020.11.25</t>
  </si>
  <si>
    <t xml:space="preserve">(주) 지아데이타 11월 급여 </t>
  </si>
  <si>
    <t>2020.12.24</t>
  </si>
  <si>
    <t xml:space="preserve">(주) 지아데이타 12월 급여 </t>
  </si>
  <si>
    <t>급여(2019)</t>
  </si>
  <si>
    <t>2019.01.24</t>
  </si>
  <si>
    <t>2019.01.25</t>
  </si>
  <si>
    <t>2019.02.25</t>
  </si>
  <si>
    <t>2019.03.25</t>
  </si>
  <si>
    <t>연말 정산 641,740원 납부, 지방 출장비: 240,000원 포함</t>
  </si>
  <si>
    <t>2019.04.25</t>
  </si>
  <si>
    <t>건강보험 정산(145,650원 추가 납부)</t>
  </si>
  <si>
    <t>2019.05.24</t>
  </si>
  <si>
    <t>2019.06.25</t>
  </si>
  <si>
    <t>지방 출장비: 168,000원 포함(창원 HSD 엔진 출장: 2.20 ~ 6.19)</t>
  </si>
  <si>
    <t>2019.07.25</t>
  </si>
  <si>
    <t>지방 출장비(아산): 96,000원 포함, 조식(5만원) 포함</t>
  </si>
  <si>
    <t>2019.08.23</t>
  </si>
  <si>
    <t>지방 출장비(아산): 132,000원 포함, 조식(5만원) 포함</t>
  </si>
  <si>
    <t>2019.09.25</t>
  </si>
  <si>
    <t>지방 출장비(당진): 204,000원 포함</t>
  </si>
  <si>
    <t>2019.10.25</t>
  </si>
  <si>
    <t>지방 출장비(당진): 252,000원 포함 ==&gt; 조식: 25만원(7월 코닝 조식: 5만원, 9월, 10월 조식: 10만원)</t>
  </si>
  <si>
    <t>2019.11.25</t>
  </si>
  <si>
    <t>지방 출장비(당진): 252,000원 포함 ==&gt; 조식: 10만원</t>
  </si>
  <si>
    <t>2019.12.24</t>
  </si>
  <si>
    <t>급여(2018)</t>
  </si>
  <si>
    <t>2018.03.06</t>
  </si>
  <si>
    <t>2018.01.25</t>
  </si>
  <si>
    <t>2018년 귀속 연말 정산 수령액(2019년 3월에 납부함)</t>
  </si>
  <si>
    <t>2018.02.25</t>
  </si>
  <si>
    <t>2018.02.23</t>
  </si>
  <si>
    <t>2018.03.23</t>
  </si>
  <si>
    <t>2018.04.25</t>
  </si>
  <si>
    <t>2018.05.25</t>
  </si>
  <si>
    <t>지방 출장비: 264,000원 포함</t>
  </si>
  <si>
    <t>2018.06.25</t>
  </si>
  <si>
    <t>2018.07.25</t>
  </si>
  <si>
    <t>2018.08.24</t>
  </si>
  <si>
    <t>2018.09.21</t>
  </si>
  <si>
    <t>2018.10.25</t>
  </si>
  <si>
    <t>2018.11.23</t>
  </si>
  <si>
    <t>2018.12.24</t>
  </si>
  <si>
    <t>급여(2017)</t>
  </si>
  <si>
    <t>2017.03.06</t>
  </si>
  <si>
    <t>2017.01.25</t>
  </si>
  <si>
    <t>(주) 소프트원 1월 급여</t>
  </si>
  <si>
    <t>2017.03.24</t>
  </si>
  <si>
    <t>3월 16일부터 근무한 걸로 합의(반 달 급여)</t>
  </si>
  <si>
    <t>2017.04.25</t>
  </si>
  <si>
    <t>2017.05.25</t>
  </si>
  <si>
    <t>2017.06.24</t>
  </si>
  <si>
    <t>2017.07.25</t>
  </si>
  <si>
    <t>2017.08.25</t>
  </si>
  <si>
    <t>2017.09.25</t>
  </si>
  <si>
    <t>2017.10.25</t>
  </si>
  <si>
    <t>2017.11.25</t>
  </si>
  <si>
    <t>2017.12.25</t>
  </si>
  <si>
    <t>급여(2016)</t>
  </si>
  <si>
    <t>2016.02.01</t>
  </si>
  <si>
    <t>4대 보험</t>
  </si>
  <si>
    <t>2016.01.25</t>
  </si>
  <si>
    <t>(주) 지아데이타 1월 급여</t>
  </si>
  <si>
    <t>2016.02.25</t>
  </si>
  <si>
    <t>(주) 지아데이타 2월 급여</t>
  </si>
  <si>
    <t>연말정산 결과 환급액 환급액 -943,490원 받음</t>
  </si>
  <si>
    <t>2016.03.25</t>
  </si>
  <si>
    <t>(주) 지아데이타 3월 급여</t>
  </si>
  <si>
    <t>연봉 인상(5,100에서 5,300)</t>
  </si>
  <si>
    <t>2016.04.25</t>
  </si>
  <si>
    <t>(주) 지아데이타 4월 급여</t>
  </si>
  <si>
    <t>건강보험료 인상(2016년 1월부터 소급 적용)</t>
  </si>
  <si>
    <t>2016.05.25</t>
  </si>
  <si>
    <t>(주) 지아데이타 5월 13일까지 급여</t>
  </si>
  <si>
    <t>(주) 소프트원 5월 급여</t>
  </si>
  <si>
    <t>(주) 소프트원 5월 16일 ~ 31까지 급여</t>
  </si>
  <si>
    <t>연봉 인상(5,700) ==&gt; 실수령액 380만원 예상</t>
  </si>
  <si>
    <t>2016.06.25</t>
  </si>
  <si>
    <t>(주) 소프트원 6월 급여</t>
  </si>
  <si>
    <t>2016.07.25</t>
  </si>
  <si>
    <t>(주) 소프트원 7월 급여</t>
  </si>
  <si>
    <t>2016.08.25</t>
  </si>
  <si>
    <t>(주) 소프트원 8월 급여</t>
  </si>
  <si>
    <t>2016.09.25</t>
  </si>
  <si>
    <t>(주) 소프트원 9월 급여</t>
  </si>
  <si>
    <t>2016.10.25</t>
  </si>
  <si>
    <t>(주) 소프트원 10월 급여</t>
  </si>
  <si>
    <t>2016.11.25</t>
  </si>
  <si>
    <t>(주) 소프트원 11월 급여</t>
  </si>
  <si>
    <t>2016.12.23</t>
  </si>
  <si>
    <t>(주) 소프트원 12월 급여</t>
  </si>
  <si>
    <t>급여(2015)</t>
  </si>
  <si>
    <t>2015.01.02</t>
  </si>
  <si>
    <t>수수료 차감액</t>
  </si>
  <si>
    <t>소득세(3.3%)</t>
  </si>
  <si>
    <t>2015.04.25</t>
  </si>
  <si>
    <t>2015.04.27</t>
  </si>
  <si>
    <t>경리 착오로 4월에 2개월분 지급됨</t>
  </si>
  <si>
    <t>2015.05.22</t>
  </si>
  <si>
    <t>(주) 지아데이타 5월 급여</t>
  </si>
  <si>
    <t>2015.06.25</t>
  </si>
  <si>
    <t>(주) 지아데이타 6월 급여</t>
  </si>
  <si>
    <t>2015.07.24</t>
  </si>
  <si>
    <t>(주) 지아데이타 7월 급여</t>
  </si>
  <si>
    <t>2015.08.25</t>
  </si>
  <si>
    <t>(주) 지아데이타 8월 급여</t>
  </si>
  <si>
    <t>월 평균 일당</t>
  </si>
  <si>
    <t>근무일</t>
  </si>
  <si>
    <t>2015.09.24</t>
  </si>
  <si>
    <t>(주) 지아데이타 9월 급여</t>
  </si>
  <si>
    <t>3월 급여에 대한 추가 세금 공제됨</t>
  </si>
  <si>
    <t>2015.10.25</t>
  </si>
  <si>
    <t>(주) 지아데이타 10월 급여</t>
  </si>
  <si>
    <t>2015.11.25</t>
  </si>
  <si>
    <t>(주) 지아데이타 11월 급여</t>
  </si>
  <si>
    <t>2015.12.25</t>
  </si>
  <si>
    <t>(주) 지아데이타 12월 급여</t>
  </si>
  <si>
    <t>정규직 연봉</t>
  </si>
  <si>
    <t>퇴직금(10%)</t>
  </si>
  <si>
    <t>총 단가</t>
  </si>
  <si>
    <t>공제</t>
  </si>
  <si>
    <t>공제(월)</t>
  </si>
  <si>
    <t>실 수령액(월)</t>
  </si>
  <si>
    <t>2020.03.17</t>
  </si>
  <si>
    <t>총 매입 금액</t>
  </si>
  <si>
    <t>가정산 예수금</t>
  </si>
  <si>
    <t>보유예탁자산 증감</t>
  </si>
  <si>
    <t>평가 손익 합계</t>
  </si>
  <si>
    <t>전체 주식</t>
  </si>
  <si>
    <t>주식코드</t>
  </si>
  <si>
    <t>주식명</t>
  </si>
  <si>
    <t>매입수량</t>
  </si>
  <si>
    <t>매입단가</t>
  </si>
  <si>
    <t>매입금액</t>
  </si>
  <si>
    <t>현재가</t>
  </si>
  <si>
    <t>평가금액</t>
  </si>
  <si>
    <t>평가손익</t>
  </si>
  <si>
    <t>손익률(%)</t>
  </si>
  <si>
    <t>비고</t>
  </si>
  <si>
    <t>목표가</t>
  </si>
  <si>
    <t>손절가</t>
  </si>
  <si>
    <t>068270</t>
  </si>
  <si>
    <t>셀트리온</t>
  </si>
  <si>
    <t>005380</t>
  </si>
  <si>
    <t>현대차</t>
  </si>
  <si>
    <t>096770</t>
  </si>
  <si>
    <t>SK이노베이션</t>
  </si>
  <si>
    <t xml:space="preserve"> 합계</t>
  </si>
  <si>
    <t>2022.12,31</t>
  </si>
  <si>
    <t>2022.11.30</t>
  </si>
  <si>
    <t>2022.07.31</t>
  </si>
  <si>
    <t>2022.06.30</t>
  </si>
  <si>
    <t>2022.05.31</t>
  </si>
  <si>
    <t>2022.04.30</t>
  </si>
  <si>
    <t>2022.03.31</t>
  </si>
  <si>
    <t>2022.02,28</t>
  </si>
  <si>
    <t>2022.01.31</t>
  </si>
  <si>
    <t>총투자 금액</t>
  </si>
  <si>
    <t>2021.07.31</t>
  </si>
  <si>
    <t>2021.05.31</t>
  </si>
  <si>
    <t>2021.04.30</t>
  </si>
  <si>
    <t>2021.04.28</t>
  </si>
  <si>
    <t>2021.03.31</t>
  </si>
  <si>
    <t>2021.03.20</t>
  </si>
  <si>
    <t>2021.03.18</t>
  </si>
  <si>
    <t>2021.03.17</t>
  </si>
  <si>
    <t>2021.03.11</t>
  </si>
  <si>
    <t>날짜</t>
  </si>
  <si>
    <t>2023.08.02</t>
  </si>
  <si>
    <t>2023.08.01</t>
  </si>
  <si>
    <t>2023.09.01</t>
  </si>
  <si>
    <t>TAMA 자산(2022)</t>
  </si>
  <si>
    <t>2022.12 자산</t>
  </si>
  <si>
    <t>2022.12.31</t>
  </si>
  <si>
    <t>2022년 결산</t>
  </si>
  <si>
    <t>SC은행 자산 상태</t>
  </si>
  <si>
    <t>세이프박스(카카오뱅크)</t>
  </si>
  <si>
    <t>99. 국민 연금</t>
  </si>
  <si>
    <t>2022.11 자산</t>
  </si>
  <si>
    <t>3. 전세금</t>
  </si>
  <si>
    <t>2022.10 자산</t>
  </si>
  <si>
    <t>2022.10.31</t>
  </si>
  <si>
    <t>2022.09 자산</t>
  </si>
  <si>
    <t>15,954,97</t>
  </si>
  <si>
    <t>2022.08 자산</t>
  </si>
  <si>
    <t>2022.07 자산</t>
  </si>
  <si>
    <t>2022.06 자산</t>
  </si>
  <si>
    <t>결산 -  
1. 퇴직연금 IRP 투자[2022.06.14(화)] 
  가. 총: 8,889,680원 미래에셋 증권(m.ALL) 앱으로 투자
2. 2021년 귀속 종합소득세 환급금(관악세무서) 수령
 1) 수령액: 1,854,000원</t>
  </si>
  <si>
    <t>2022.05 자산</t>
  </si>
  <si>
    <t>2022.04 자산</t>
  </si>
  <si>
    <t>금리</t>
  </si>
  <si>
    <t>이자(연)</t>
  </si>
  <si>
    <t>이자(월)</t>
  </si>
  <si>
    <t>2022.03 자산</t>
  </si>
  <si>
    <t>2022.02 자산</t>
  </si>
  <si>
    <t>2022.02.28</t>
  </si>
  <si>
    <t>2022.01 자산</t>
  </si>
  <si>
    <t>2021.12 자산</t>
  </si>
  <si>
    <t>01. 신한은행([06] - [05])</t>
  </si>
  <si>
    <t>IRP 투자</t>
  </si>
  <si>
    <t>2022.06.14(화)</t>
  </si>
  <si>
    <t xml:space="preserve"> 평가 금액</t>
  </si>
  <si>
    <t>No.</t>
  </si>
  <si>
    <t>KODEX TRF3070</t>
  </si>
  <si>
    <t>TIGER 미국S&amp;P500</t>
  </si>
  <si>
    <t>TIGER 미국 나스닥100</t>
  </si>
  <si>
    <t>SK 리츠</t>
  </si>
  <si>
    <t>1.  안전자산</t>
  </si>
  <si>
    <t>2. 위험 자산</t>
  </si>
  <si>
    <t>2022.06.14</t>
  </si>
  <si>
    <t>2022.06.13</t>
  </si>
  <si>
    <t>2022.06.08</t>
  </si>
  <si>
    <t>TAMA 자산(2021)</t>
  </si>
  <si>
    <t>2021.11 자산</t>
  </si>
  <si>
    <t>2021.10 자산</t>
  </si>
  <si>
    <t>2021.10.31</t>
  </si>
  <si>
    <t>2021.09 자산</t>
  </si>
  <si>
    <t>삼성전자 SMART M7</t>
  </si>
  <si>
    <t>71. [수협B] Sh보고싶다! 명태야 적금2(수종)</t>
  </si>
  <si>
    <t>결산 - 추석, 9월 230일(목) 국민연금 추가납(7,695,900원)</t>
  </si>
  <si>
    <t>2021.08 자산</t>
  </si>
  <si>
    <t>결산 - 8월 25일(수) 국민연금 추가납(24,898,500원)</t>
  </si>
  <si>
    <t>2021.07 자산</t>
  </si>
  <si>
    <t>2021.06 자산</t>
  </si>
  <si>
    <t>결산 - 농협 PFM 고도화 Prj 첫 급여 수령(11:30, 실수령액: 7,059,100원), 조립 PC 구입(200만원 상당)</t>
  </si>
  <si>
    <t>2021.05 자산</t>
  </si>
  <si>
    <t>결산 - ㈜지아데이타 퇴직금 수령(21,242,115원) ==&gt; 7월달에 국민연금 추가납입할 예정</t>
  </si>
  <si>
    <t>2021.04 자산</t>
  </si>
  <si>
    <t>2021.03 자산</t>
  </si>
  <si>
    <t>90. (무) 드림링크 변액유니버셜보험 II(매형, 진태만)</t>
  </si>
  <si>
    <t>제목</t>
  </si>
  <si>
    <t>총납입 보험료</t>
  </si>
  <si>
    <t>기인출액</t>
  </si>
  <si>
    <t xml:space="preserve">73. [더케이저축은행] e-정기예금(복리) </t>
  </si>
  <si>
    <t>해지 처리</t>
  </si>
  <si>
    <t>74. OSB 저축은행 예금</t>
  </si>
  <si>
    <t>91. (무) 프리미어 변액유니버셜보험 Ⅲ(저축형)</t>
  </si>
  <si>
    <t>90. (무) 드림링크 변액유니버셜보험 II(종신보험, 매형, 진태만)</t>
  </si>
  <si>
    <t>01. 급여</t>
  </si>
  <si>
    <t>공제금액</t>
  </si>
  <si>
    <t>결산 - 연말 정산 648,750원 납부, 수종 양육비로 어머니한테 백 만원 송금(다음달 부터 50만원으로 줄일 것), 맹장 수술비(카드) 정산</t>
  </si>
  <si>
    <t>2021.02 자산</t>
  </si>
  <si>
    <t>2021.02.28</t>
  </si>
  <si>
    <t>신한은행(예금)</t>
  </si>
  <si>
    <t>신한은행_02(적금)</t>
  </si>
  <si>
    <t>2021.01 자산</t>
  </si>
  <si>
    <t>2021.01.31</t>
  </si>
  <si>
    <t>2020.12 자산</t>
  </si>
  <si>
    <t>2020.12.31</t>
  </si>
  <si>
    <t>72. [카카오뱅크] 자유 적금</t>
  </si>
  <si>
    <t>11. 무배당 PCA 드림링크 변액유니버셜보험 II(매형, 진태만)</t>
  </si>
  <si>
    <t>21. 무배당 한아름행복플러스종합보험1404(한화손해보험, 잔태만)</t>
  </si>
  <si>
    <t>22. 무배당 굿앤굿어린이CI보험(Hi1304)(현대해상, 진수종)</t>
  </si>
  <si>
    <t>23. 무배당플러스유니버설CI보험(한화생명, 루옌)</t>
  </si>
  <si>
    <t>가용 자산</t>
  </si>
  <si>
    <t>90. PCA 프리미어 변액유니버셜보험 Ⅲ(저축형)</t>
  </si>
  <si>
    <t>2021.07.01(목)</t>
  </si>
  <si>
    <t>TAMA 고정 지출 내역(2022)</t>
  </si>
  <si>
    <t>NO.</t>
  </si>
  <si>
    <t>출금은행</t>
  </si>
  <si>
    <t xml:space="preserve"> 금액</t>
  </si>
  <si>
    <t>저축</t>
  </si>
  <si>
    <t>보험</t>
  </si>
  <si>
    <t xml:space="preserve">  내역</t>
  </si>
  <si>
    <t>KB국민카드</t>
  </si>
  <si>
    <t>신한은행에서 자동이체 설정함 ==&gt; KB국민카드 자동이체로 변경[2023.02.01(수)]</t>
  </si>
  <si>
    <t xml:space="preserve">국민건강 보험 </t>
  </si>
  <si>
    <t>도시가스</t>
  </si>
  <si>
    <t>신한은행에서 자동이체 설정함</t>
  </si>
  <si>
    <t>현대카드</t>
  </si>
  <si>
    <t>KT 인터넷 사용료(현아트빌 404호)</t>
  </si>
  <si>
    <t>현대카드에서 자동이체 설정함</t>
  </si>
  <si>
    <t>한화 손해보험 실손 보험료</t>
  </si>
  <si>
    <t>수종 휴대폰 요금(LG U+)</t>
  </si>
  <si>
    <t>수종 용돈</t>
  </si>
  <si>
    <t>신한은행에서 자동이체 설정함(수종 국민은행 통장으로 송금됨)</t>
  </si>
  <si>
    <t xml:space="preserve">부모님 생활비 </t>
  </si>
  <si>
    <t>신한은행에서 자동이체 설정함 ==&gt; 큰누나 MG새마을금고 통장으로 자동 입금할 것</t>
  </si>
  <si>
    <t>21. 무배당 굿앤굿어린이CI보험(Hi1304)(현대해상, 진수종)</t>
  </si>
  <si>
    <t>신한은행에서 자동이체 설정함 ==&gt; 대규한테 요청(의료 실비보험)</t>
  </si>
  <si>
    <t xml:space="preserve">현아트빌(빌라) 관리비 </t>
  </si>
  <si>
    <t>전기 요금</t>
  </si>
  <si>
    <t>핸드폰 비용(LG U+ 알뜰폰)</t>
  </si>
  <si>
    <t>신용카드 결제(현대카드: 월 고정 지출)</t>
  </si>
  <si>
    <t>나눔 계비</t>
  </si>
  <si>
    <t>총지출(A)</t>
  </si>
  <si>
    <t>월급여</t>
  </si>
  <si>
    <t>총수익(B)</t>
  </si>
  <si>
    <t>2017.01.19(목)</t>
  </si>
  <si>
    <t>TAMA 고정 지출 내역(2021)</t>
  </si>
  <si>
    <t>국민연금 보험 보험료</t>
  </si>
  <si>
    <t>국민건강 보험 보험료</t>
  </si>
  <si>
    <t>휴대폰 요금(LG U+ 할뜰폰)</t>
  </si>
  <si>
    <t xml:space="preserve">현대카드 자동이체 설정함 </t>
  </si>
  <si>
    <t>수종 양육비</t>
  </si>
  <si>
    <t>신한은행에서 자동이체 설정함(어머니 국민은행 통장으로 송금됨)</t>
  </si>
  <si>
    <t>LG U+  통신료(인터넷, TV)</t>
  </si>
  <si>
    <t>신한은행에서 자동이체 설정함 ==&gt; 큰누나 MG새마을금고 통장으로 수동 입금할 것</t>
  </si>
  <si>
    <t>Sh 쑥쑥크는 아이적금[1410-0874-5755]</t>
  </si>
  <si>
    <t>28일 신한은행에서 수협은행(진태만) 통장[0010-3072-0898]으로 타행이체 ==&gt;1일 이체 수협은행(진태만) 통장에서 이체</t>
  </si>
  <si>
    <t>Sh보고싶다! 명태야 적금2[1410-0874-8568]</t>
  </si>
  <si>
    <t>Sh보고싶다! 명태야 적금2 ==&gt;신한은행에서 해당 적금 통장[1410-0874-8568]으로 자동이체</t>
  </si>
  <si>
    <t>22. 무배당 한아름행복플러스종합보험1404(한화손해보험, 잔태만)</t>
  </si>
  <si>
    <t>휴대폰 요금(KT)</t>
  </si>
  <si>
    <t>롯데카드 자동이체 설정함</t>
  </si>
  <si>
    <t>SK통신료(인터넷, TV)</t>
  </si>
  <si>
    <t>신한은행에서 자동이체 설정함 ==&gt; 매형한테 가입(30만원, 납입 중지)</t>
  </si>
  <si>
    <t xml:space="preserve">우리카드 </t>
  </si>
  <si>
    <t>APT 관리비(대림문영APT)</t>
  </si>
  <si>
    <t>우리카드 자동이체 설정함(2016.08)</t>
  </si>
  <si>
    <t>서울도시가스 KB국민카드에서 자동이체됨 ==&gt; 2015년 2월 5일 자동이체 재설정</t>
  </si>
  <si>
    <t>2016.03.15(화)</t>
  </si>
  <si>
    <t>TAMA 고정 지출 내역(2017)</t>
  </si>
  <si>
    <t>1일 카카오 페이에서 수동으로 송금할 것</t>
  </si>
  <si>
    <t>21. 무배당 한아름행복플러스종합보험1404(한화손해보험)(진태만)</t>
  </si>
  <si>
    <t>우리카드 자동이체 설정함</t>
  </si>
  <si>
    <t>[기업B] 신서민섬김 적금(루옌): 해지</t>
  </si>
  <si>
    <t>신한은행에서 자동이체 설정함(2015.11.20 ~ 2017.11.20)</t>
  </si>
  <si>
    <t>KB국민행복 적금: 루옌): 해지</t>
  </si>
  <si>
    <t>신한은행에서 자동이체 설정함(2016.05.26 ~ 2017.05.25)</t>
  </si>
  <si>
    <t>루옌 휴대폰 요금(SK): 해지</t>
  </si>
  <si>
    <t>[신한B] 신한 새희망 적금(루옌)</t>
  </si>
  <si>
    <t>신한은행에서 자동이체 설정함(2015.05.08 ~2018.05.08)</t>
  </si>
  <si>
    <t>눈높이 한글: 해지</t>
  </si>
  <si>
    <t>신한은행에서 자동이체 설정함(2016.03.25 ~ )</t>
  </si>
  <si>
    <t>신한은행에서 자동이체 설정함 ==&gt; 자동이체 취소(2019.02.09) ==&gt; 큰누나 MG새마을금고 통장으로 수동 입금할 것</t>
  </si>
  <si>
    <t>13. PCA 스타트 어린이 변액유니버셜보험 II(진수종)</t>
  </si>
  <si>
    <t>11. 무배당 PCA 드림링크 변액유니버셜보험 II[02]</t>
  </si>
  <si>
    <t>신한은행에서 자동이체 설정함 ==&gt; 매형한테 가입</t>
  </si>
  <si>
    <t>12. MET 무배당 마스터플랜 변액유니버셜종신보험(METLIFE)</t>
  </si>
  <si>
    <t>눈높이 한글(수종)</t>
  </si>
  <si>
    <t>도시가스(새문B)</t>
  </si>
  <si>
    <t>부인 생활비(루옌)</t>
  </si>
  <si>
    <t>매월 수동 이체</t>
  </si>
  <si>
    <t>카카오 뱅크 자유 적금</t>
  </si>
  <si>
    <t>신한은행에서 해당 적금 통장[3355-05-5779104]으로 자동이체</t>
  </si>
  <si>
    <t>수종 태권도 관비</t>
  </si>
  <si>
    <t>TAMA 고정 지출 내역(2016)</t>
  </si>
  <si>
    <t>KB국민행복 적금: 루옌</t>
  </si>
  <si>
    <t>신한은행에서 자동이체 설정함(2016.03.15 ~2016.04.20)</t>
  </si>
  <si>
    <t>[기업B] 신서민섬김 적금(루옌)</t>
  </si>
  <si>
    <t>신한은행에서 자동이체 설정함(2016.03.20 ~2017.10.20)</t>
  </si>
  <si>
    <t>SC은행</t>
  </si>
  <si>
    <t>SC은행에 자동이체 설정함</t>
  </si>
  <si>
    <t>KT통신료(인터넷, TV)</t>
  </si>
  <si>
    <t>서울도시가스 KB국민카드에서 자동이체됨  ==&gt; 2016년 3월 해지(자동이체 해지 요청)</t>
  </si>
  <si>
    <t>신한은행에서 자동이체 설정함(2015.06.25 ~2018.05.08)</t>
  </si>
  <si>
    <t>눈높이 한글</t>
  </si>
  <si>
    <t>11. 무배당 PCA드림링크 변액유니버셜보험 II</t>
  </si>
  <si>
    <t>12. MET 무배당 마스터플랜 변액유니버셜종신보험</t>
  </si>
  <si>
    <t>21. 무배당 한아름행복플러스종합보험1404(한화손해보험)</t>
  </si>
  <si>
    <t>SC은행에 자동이체 설정함  ==&gt; 대규한테 요청</t>
  </si>
  <si>
    <t>신한은행에서 자동이체 설정함(2016.03.15)</t>
  </si>
  <si>
    <t>신한은행에 자동이체 설정함(2015.03.30)</t>
  </si>
  <si>
    <t xml:space="preserve">회비(신사 FC)  </t>
  </si>
  <si>
    <t>회비(포항계 계비)</t>
  </si>
  <si>
    <t>과일</t>
  </si>
  <si>
    <t>TAMA 고정 지출 내역(2015)</t>
  </si>
  <si>
    <t>저축, 보험</t>
  </si>
  <si>
    <t>1년 적금 ==&gt; 매월 이체할 것</t>
  </si>
  <si>
    <t>우리 희망드림 적금: 루옌</t>
  </si>
  <si>
    <t>1년 적금 ==&gt; 매월 이체할 것(우리직장인재테크[진태만] 통장에서 매월 이체됨)</t>
  </si>
  <si>
    <t>우리은행 주택청약종합저축 적금</t>
  </si>
  <si>
    <t>2년 적금 ==&gt; 매월 이체할 것(우리직장인재테크[진태만] 통장에서 매월 이체됨)</t>
  </si>
  <si>
    <t>휴대폰 요금(LG): 루옌</t>
  </si>
  <si>
    <t>서울도시가스 KB국민카드에서 자동이체됨</t>
  </si>
  <si>
    <t>21. 국민건강보험</t>
  </si>
  <si>
    <t>22. 국민연금</t>
  </si>
  <si>
    <t>생활비(루옌)</t>
  </si>
  <si>
    <t>매월 이체</t>
  </si>
  <si>
    <t>회비(나눔 동기 계비)</t>
  </si>
  <si>
    <t>월급여([B] -[A])</t>
  </si>
  <si>
    <t>2014.05.13(화)</t>
  </si>
  <si>
    <t>TAMA 고정 지출 내역(2014)</t>
  </si>
  <si>
    <t>1년 적금(2014.05 ~ 2015.04)</t>
  </si>
  <si>
    <t>13. PCA 스타트 어린이 변액유니버셜보험 II</t>
  </si>
  <si>
    <t>관리비(새문B)</t>
  </si>
  <si>
    <t>SC은행에 자동이체 설정함 ==&gt; 2015년 1월 19일 해지</t>
  </si>
  <si>
    <t>전기세(새문B)</t>
  </si>
  <si>
    <t>서울도시가스 KB국민카드에서 자동이체됨 ==&gt; 2015년 1월 19일 해지</t>
  </si>
  <si>
    <t>상하수도 요금(새문B)</t>
  </si>
  <si>
    <t>서울시 E-Tax에서 자동이체됨 ==&gt; 2015년 1월 19일 해지</t>
  </si>
  <si>
    <t>SK브로드밴드(인터넷)</t>
  </si>
  <si>
    <t>휴대폰 요금(LG U+)</t>
  </si>
  <si>
    <t>SC은행에 자동이체 설정함(평균 3만 미만)</t>
  </si>
  <si>
    <t>한화연금보험료</t>
  </si>
  <si>
    <t>SC은행에 자동이체 설정함(진대규)</t>
  </si>
  <si>
    <t>Met종신보험료</t>
  </si>
  <si>
    <t>PCA변액보험료</t>
  </si>
  <si>
    <t>기부(복지 기관)</t>
  </si>
  <si>
    <t>SC은행에 자동이체 설정함(김경태: 4촌)</t>
  </si>
  <si>
    <t>신용카드대금</t>
  </si>
  <si>
    <t>SC은행에 자동이체 설정함(평균 30만원 미만)</t>
  </si>
  <si>
    <t>조기축구(신사 FC) 회비</t>
  </si>
  <si>
    <t>포항계 회비</t>
  </si>
  <si>
    <t>베트남 신랑 모임 회비</t>
  </si>
  <si>
    <t>새문빌라 관리비</t>
  </si>
  <si>
    <t>2013년 2월 현재</t>
  </si>
  <si>
    <t>이자</t>
  </si>
  <si>
    <t xml:space="preserve">3천대여이자(남권이형) </t>
  </si>
  <si>
    <t> 개월</t>
  </si>
  <si>
    <t>납부금</t>
  </si>
  <si>
    <t>총 추가 납부금</t>
  </si>
  <si>
    <t>재산 내역</t>
  </si>
  <si>
    <t>추가 납 개월(총 43개월)</t>
  </si>
  <si>
    <t>2017.01.17</t>
  </si>
  <si>
    <t>군 복무(총 29개월)</t>
  </si>
  <si>
    <t>총 자산</t>
  </si>
  <si>
    <t>자산 증감 폭</t>
  </si>
  <si>
    <t>총 자산 차액</t>
  </si>
  <si>
    <t>가용 자산 차액</t>
  </si>
  <si>
    <t>국민연금 추가 납부 금액: 32,577,840원, 주식 손실 금액: 22,238,000원</t>
  </si>
  <si>
    <t>8월 25일 국민연금 출금(약 2천 5백): 완료</t>
  </si>
  <si>
    <t>남은 추가 납부 국민연금</t>
  </si>
  <si>
    <t>2019.12.31</t>
  </si>
  <si>
    <t>2018.12.31</t>
  </si>
  <si>
    <t>2017.12.31</t>
  </si>
  <si>
    <t>추가 납 개월</t>
  </si>
  <si>
    <t>급여</t>
  </si>
  <si>
    <t>생활비</t>
  </si>
  <si>
    <t>2016.12.31</t>
  </si>
  <si>
    <t>2021.07.21</t>
  </si>
  <si>
    <t>현재</t>
  </si>
  <si>
    <t>2015.12.31</t>
  </si>
  <si>
    <t>2021.07.29</t>
  </si>
  <si>
    <t>생활비 출금(약 2백)</t>
  </si>
  <si>
    <t>2014.12.31</t>
  </si>
  <si>
    <t>2014년 9월 돌잔치</t>
  </si>
  <si>
    <t>6월 급여(7,059,100원)</t>
  </si>
  <si>
    <t>2013.12.31</t>
  </si>
  <si>
    <t>2013년 3월 이사, 신혼 장만, 5월 결혼, 9월 득남</t>
  </si>
  <si>
    <t>2021.08.24</t>
  </si>
  <si>
    <t>2013.01.31</t>
  </si>
  <si>
    <t>2021.08.25</t>
  </si>
  <si>
    <t>국민연금 출금(24,885,850원) 완료</t>
  </si>
  <si>
    <t>2012.12.31</t>
  </si>
  <si>
    <t>7월 급여(7,059,100원)</t>
  </si>
  <si>
    <t>2011.12.31</t>
  </si>
  <si>
    <t>2021.09.24</t>
  </si>
  <si>
    <t>8월 급여(7,059,100원)</t>
  </si>
  <si>
    <t>2021.10.24</t>
  </si>
  <si>
    <t>2021.10.25</t>
  </si>
  <si>
    <t>남은 추가 납부 국민연금 출금(7,691,990원)</t>
  </si>
  <si>
    <t>TAMA 자산(2020)</t>
  </si>
  <si>
    <t>71. [수협B] Sh보고싶다! 명태야 적금2수종)</t>
  </si>
  <si>
    <t>2020.11 자산</t>
  </si>
  <si>
    <t>2020.11.30</t>
  </si>
  <si>
    <t>2020.10 자산</t>
  </si>
  <si>
    <t>2020.10.31</t>
  </si>
  <si>
    <t xml:space="preserve">10월 결산 - </t>
  </si>
  <si>
    <t>2020.09 자산</t>
  </si>
  <si>
    <t>2020.09.30</t>
  </si>
  <si>
    <t>9월 지출</t>
  </si>
  <si>
    <t>신한은행_02(예금)</t>
  </si>
  <si>
    <t>9월 결산 - 부친상(포항), 추석 명절 포항 안 감</t>
  </si>
  <si>
    <t>2020.08 자산</t>
  </si>
  <si>
    <t>2020.08.31</t>
  </si>
  <si>
    <t>8월 지출</t>
  </si>
  <si>
    <t xml:space="preserve">8월 결산 - </t>
  </si>
  <si>
    <t>2020.07 자산</t>
  </si>
  <si>
    <t>2020.07.31</t>
  </si>
  <si>
    <t>7월 지출</t>
  </si>
  <si>
    <t xml:space="preserve">7월 결산 - </t>
  </si>
  <si>
    <t>2020.06 자산</t>
  </si>
  <si>
    <t>2020.06.30</t>
  </si>
  <si>
    <t>6월 지출</t>
  </si>
  <si>
    <t xml:space="preserve">6월 결산 - </t>
  </si>
  <si>
    <t>2020.05 자산</t>
  </si>
  <si>
    <t>2020.05.31</t>
  </si>
  <si>
    <t>5월 지출</t>
  </si>
  <si>
    <t xml:space="preserve">5월 결산 - </t>
  </si>
  <si>
    <t>2020.04 자산</t>
  </si>
  <si>
    <t>2020.04.30</t>
  </si>
  <si>
    <t>4월 지출</t>
  </si>
  <si>
    <t xml:space="preserve">4월 결산 - </t>
  </si>
  <si>
    <t>2020.02 자산</t>
  </si>
  <si>
    <t>2020.02.28</t>
  </si>
  <si>
    <t>3월 지출</t>
  </si>
  <si>
    <t xml:space="preserve">3월 결산 - </t>
  </si>
  <si>
    <t>2020.02.29</t>
  </si>
  <si>
    <t>2월 지출</t>
  </si>
  <si>
    <t xml:space="preserve">2월 결산 - </t>
  </si>
  <si>
    <t>2020.01 자산</t>
  </si>
  <si>
    <t>2020.01.31</t>
  </si>
  <si>
    <t>1월 지출</t>
  </si>
  <si>
    <t xml:space="preserve">1월 결산 - </t>
  </si>
  <si>
    <t>2019.12 자산</t>
  </si>
  <si>
    <t>12월 지출</t>
  </si>
  <si>
    <t xml:space="preserve">12월 결산 - </t>
  </si>
  <si>
    <t>TAMA 자산(2019)</t>
  </si>
  <si>
    <t>2019.11.30</t>
  </si>
  <si>
    <t>11월 지출</t>
  </si>
  <si>
    <t xml:space="preserve">11월 결산 - </t>
  </si>
  <si>
    <t>2019.10.31</t>
  </si>
  <si>
    <t>10월 지출</t>
  </si>
  <si>
    <t>2019.09.30</t>
  </si>
  <si>
    <t>09월 지출</t>
  </si>
  <si>
    <t xml:space="preserve">9월 결산 - </t>
  </si>
  <si>
    <t>2019.08.31</t>
  </si>
  <si>
    <t>08월 지출</t>
  </si>
  <si>
    <t>2019.07.31</t>
  </si>
  <si>
    <t>07월 지출</t>
  </si>
  <si>
    <t>2019.06.30</t>
  </si>
  <si>
    <t>06월 지출</t>
  </si>
  <si>
    <t>2019.05.31</t>
  </si>
  <si>
    <t>05월 지출</t>
  </si>
  <si>
    <t>5월 결산 - 루옌 생일(20만원), 수종 어린이날 선물(자전거, 장난감), 어버이날(20만원)</t>
  </si>
  <si>
    <t>2019.04.30</t>
  </si>
  <si>
    <t>04월 지출</t>
  </si>
  <si>
    <t>4월 결산 - 건강보험 정산(145,650원 추가 납부)</t>
  </si>
  <si>
    <t>2019.03.31</t>
  </si>
  <si>
    <t>03월 지출</t>
  </si>
  <si>
    <t>3월 결산 - 연말 정산 641,740원 납부</t>
  </si>
  <si>
    <t>2019.02.28</t>
  </si>
  <si>
    <t>02월 지출</t>
  </si>
  <si>
    <t>2월 결산 - 설날에 지출 많음</t>
  </si>
  <si>
    <t>2019.01.31</t>
  </si>
  <si>
    <t>01월 지출</t>
  </si>
  <si>
    <t>72. [신한B] 신한 새희망 적금[루옌]</t>
  </si>
  <si>
    <t>73. [우리B] 주택청약종합저축(태만)</t>
  </si>
  <si>
    <t>12월 결산 - 당뇨병으로 인슐린 펌프 구입(232만원), 입원(25만원) 소비</t>
  </si>
  <si>
    <t>TAMA 자산(2018)</t>
  </si>
  <si>
    <t>2018.11.30</t>
  </si>
  <si>
    <t>11월 결산 - 루옌 임플란트 비용 80만원</t>
  </si>
  <si>
    <t>2018.10.31</t>
  </si>
  <si>
    <t>2018.09.30</t>
  </si>
  <si>
    <t>70. [국민B] KB 국민행복 적금(루옌)</t>
  </si>
  <si>
    <t>71. [기업B] 신서민섬김 적금(루옌)</t>
  </si>
  <si>
    <t>9월 결산 - 추석이라 지출 많았음</t>
  </si>
  <si>
    <t>2018.08.31</t>
  </si>
  <si>
    <t>8월 결산</t>
  </si>
  <si>
    <t>2018.07.31</t>
  </si>
  <si>
    <t>SC은행(두드림통장)</t>
  </si>
  <si>
    <t>12. 무배당 PCA 스타트(start) 어린이 변액유니버셜보험 II(진수종)</t>
  </si>
  <si>
    <t>7월 결산</t>
  </si>
  <si>
    <t>2018.06.30</t>
  </si>
  <si>
    <t>6월 결산 - 루옌, 수종 적금 2개 찾기</t>
  </si>
  <si>
    <t>2018.05.31</t>
  </si>
  <si>
    <t>5월 결산 - 루옌, 수종 베트남 여행(경비: 200만원, 기타 비용: 80만원)</t>
  </si>
  <si>
    <t>2018.04.30</t>
  </si>
  <si>
    <t>4월 결산</t>
  </si>
  <si>
    <t>2018.03.31</t>
  </si>
  <si>
    <t xml:space="preserve">3월 결산 </t>
  </si>
  <si>
    <t>2018.02.28</t>
  </si>
  <si>
    <t>2월 결산 - 처가(베트남 갈 때 빌려감) 빌려준 300만원 받음</t>
  </si>
  <si>
    <t>2018.01.31</t>
  </si>
  <si>
    <t xml:space="preserve">1월 결산 -  </t>
  </si>
  <si>
    <t xml:space="preserve">12월 결산 -  </t>
  </si>
  <si>
    <t>TAMA 자산(2017)</t>
  </si>
  <si>
    <t>01. SC은행([06] - [05])</t>
  </si>
  <si>
    <t>01. 우리카드 지출</t>
  </si>
  <si>
    <t>02. 국민카드 지출</t>
  </si>
  <si>
    <t>2017.11.30</t>
  </si>
  <si>
    <t xml:space="preserve">11월 결산 -  </t>
  </si>
  <si>
    <t>2017.10.31</t>
  </si>
  <si>
    <t xml:space="preserve">10월 결산 -  </t>
  </si>
  <si>
    <t>2017.09.30</t>
  </si>
  <si>
    <t xml:space="preserve">9월 결산 -  </t>
  </si>
  <si>
    <t>2017.08.31</t>
  </si>
  <si>
    <t>8월 결산 - [국민B] KB 국민행복 적금(루옌) 해지</t>
  </si>
  <si>
    <t>2017.07.31</t>
  </si>
  <si>
    <t xml:space="preserve">7월 결산 -  </t>
  </si>
  <si>
    <t>2017.06.30</t>
  </si>
  <si>
    <t xml:space="preserve">6월 결산 -  </t>
  </si>
  <si>
    <t>2017.05.31</t>
  </si>
  <si>
    <t xml:space="preserve">5월 결산 -  </t>
  </si>
  <si>
    <t>2017.04.30</t>
  </si>
  <si>
    <t xml:space="preserve">4월 결산 -  </t>
  </si>
  <si>
    <t>2017.03.31</t>
  </si>
  <si>
    <t>3월 결산 - 2월 서산 Prj 급여(3월 25일 받음), 연말정산 706,430원</t>
  </si>
  <si>
    <t>2017.02.28</t>
  </si>
  <si>
    <t>2월 결산 - 2월 서산 Prj 급여(3월 25일 받음)</t>
  </si>
  <si>
    <t>2017.01.31</t>
  </si>
  <si>
    <t xml:space="preserve"> 은행 결산</t>
  </si>
  <si>
    <t>보험명</t>
  </si>
  <si>
    <t>13. MET 무배당 마스터플랜 변액유니버셜종신보험(진태만)</t>
  </si>
  <si>
    <t>13. MET 무배당 마스터플랜 변액유니버셜종신보험(이윤심, 진태만)</t>
  </si>
  <si>
    <t>90. 무배당 PCA 프리미어 변액유니버셜보험 III(저축형)</t>
  </si>
  <si>
    <t xml:space="preserve">12월 결산  </t>
  </si>
  <si>
    <t>TAMA 자산(2016)</t>
  </si>
  <si>
    <t>KB종합통장-저축예금</t>
  </si>
  <si>
    <t>KB Smart폰 예금</t>
  </si>
  <si>
    <t xml:space="preserve">KB 총금액 </t>
  </si>
  <si>
    <t>11. 무배당 PCA 드림링크 변액유니버셜보험 II[02](매형, 진태만)</t>
  </si>
  <si>
    <t>12. 무배당 PCA 스타트(start) 어린이 변액유니버셜보험 II[03](진수종)</t>
  </si>
  <si>
    <t>13. MET 무배당 마스터플랜 변액유니버셜종신보험[04]</t>
  </si>
  <si>
    <t>41. 국민건강보험</t>
  </si>
  <si>
    <t>42. 국민연금</t>
  </si>
  <si>
    <t>2016.11.30</t>
  </si>
  <si>
    <t>12. MET 무배당 마스터플랜 변액유니버셜종신보험[04]</t>
  </si>
  <si>
    <t>13. PCA 스타트 어린이 변액유니버셜보험 II[03]</t>
  </si>
  <si>
    <t xml:space="preserve">11월 결산  </t>
  </si>
  <si>
    <t>2016.10.31</t>
  </si>
  <si>
    <t xml:space="preserve">10월 결산  </t>
  </si>
  <si>
    <t>2016.09.30</t>
  </si>
  <si>
    <t>SC은행 결산</t>
  </si>
  <si>
    <t>9월 결산 - 추석 있어서 지출 많았음</t>
  </si>
  <si>
    <t>2016.08.31</t>
  </si>
  <si>
    <t xml:space="preserve">8월 결산 -  </t>
  </si>
  <si>
    <t>2016.07.31</t>
  </si>
  <si>
    <t>2016.06.30</t>
  </si>
  <si>
    <t>6월 결산 - 기업은행에서 (주)지아이데이타 퇴직 연금수령: 4,274,018원</t>
  </si>
  <si>
    <t>2016.05.31</t>
  </si>
  <si>
    <t>기타(나눔계비 통장)</t>
  </si>
  <si>
    <t>5월 결산 - 가정의 달 소비 많았음.</t>
  </si>
  <si>
    <t>2016.04.30</t>
  </si>
  <si>
    <t>2016.03.31</t>
  </si>
  <si>
    <t xml:space="preserve">3월 결산 -  </t>
  </si>
  <si>
    <t>2016.02.29</t>
  </si>
  <si>
    <t>2월 결산 - 설날이 있어서 지출 많음, 연말정산 결과 환급액 환급액 -943,490원 받음</t>
  </si>
  <si>
    <t>2016.01.31</t>
  </si>
  <si>
    <t>12월 결산 -  2015년 순수입 18,540,652원</t>
  </si>
  <si>
    <r>
      <t xml:space="preserve">결산 - 포항집에 김치 냉장고, 전자 레인지 구입(총 합계: </t>
    </r>
    <r>
      <rPr>
        <sz val="9"/>
        <color rgb="FFFF0000"/>
        <rFont val="돋움"/>
        <family val="3"/>
        <charset val="129"/>
      </rPr>
      <t>777,980원</t>
    </r>
    <r>
      <rPr>
        <sz val="9"/>
        <rFont val="돋움"/>
        <family val="3"/>
        <charset val="129"/>
      </rPr>
      <t>)</t>
    </r>
    <phoneticPr fontId="2" type="noConversion"/>
  </si>
  <si>
    <t>2023.08.31</t>
    <phoneticPr fontId="2" type="noConversion"/>
  </si>
  <si>
    <t>상품명</t>
  </si>
  <si>
    <t>보유수량</t>
  </si>
  <si>
    <t>평균매입가</t>
  </si>
  <si>
    <t>SK이노베이션 8R</t>
  </si>
  <si>
    <t>-</t>
  </si>
  <si>
    <t>SK이노베이션 8R</t>
    <phoneticPr fontId="2" type="noConversion"/>
  </si>
  <si>
    <t>주식 평가 금액</t>
    <phoneticPr fontId="2" type="noConversion"/>
  </si>
  <si>
    <t>2023.07.31</t>
    <phoneticPr fontId="2" type="noConversion"/>
  </si>
  <si>
    <t>2021.09.30</t>
    <phoneticPr fontId="2" type="noConversion"/>
  </si>
  <si>
    <t>91. 주식</t>
    <phoneticPr fontId="2" type="noConversion"/>
  </si>
  <si>
    <t>세이프박스(카카오 뱅크)</t>
    <phoneticPr fontId="2" type="noConversion"/>
  </si>
  <si>
    <t>퇴직연금</t>
  </si>
  <si>
    <t>실비보험(진수종)</t>
    <phoneticPr fontId="2" type="noConversion"/>
  </si>
  <si>
    <t>현아트빌 404</t>
    <phoneticPr fontId="2" type="noConversion"/>
  </si>
  <si>
    <t>실비 보험</t>
    <phoneticPr fontId="2" type="noConversion"/>
  </si>
  <si>
    <t xml:space="preserve"> </t>
    <phoneticPr fontId="2" type="noConversion"/>
  </si>
  <si>
    <t>2023.01 자산</t>
    <phoneticPr fontId="2" type="noConversion"/>
  </si>
  <si>
    <t>결산 - 2022.12.29(목)" 빌라(현아트빌 404호) 경매로 낙찰 받아서 구입함</t>
    <phoneticPr fontId="2" type="noConversion"/>
  </si>
  <si>
    <t>2023.09.30</t>
    <phoneticPr fontId="2" type="noConversion"/>
  </si>
  <si>
    <t>월별 보유 주식 현황</t>
    <phoneticPr fontId="2" type="noConversion"/>
  </si>
  <si>
    <t xml:space="preserve"> </t>
    <phoneticPr fontId="2" type="noConversion"/>
  </si>
  <si>
    <t>평가금액</t>
    <phoneticPr fontId="2" type="noConversion"/>
  </si>
  <si>
    <t>보유수량</t>
    <phoneticPr fontId="2" type="noConversion"/>
  </si>
  <si>
    <t>평가손익</t>
    <phoneticPr fontId="2" type="noConversion"/>
  </si>
  <si>
    <t>매입금액</t>
    <phoneticPr fontId="2" type="noConversion"/>
  </si>
  <si>
    <t>2023.02.28</t>
    <phoneticPr fontId="2" type="noConversion"/>
  </si>
  <si>
    <t xml:space="preserve"> </t>
    <phoneticPr fontId="2" type="noConversion"/>
  </si>
  <si>
    <t>총평가 손익률(%)</t>
    <phoneticPr fontId="2" type="noConversion"/>
  </si>
  <si>
    <t>퇴직연금</t>
    <phoneticPr fontId="2" type="noConversion"/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</si>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</sst>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76" formatCode="0_ "/>
    <numFmt numFmtId="177" formatCode="#,##0_);[Red]\(#,##0\)"/>
    <numFmt numFmtId="178" formatCode="_-* #,##0.000_-;\-* #,##0.000_-;_-* &quot;-&quot;???_-;_-@_-"/>
    <numFmt numFmtId="179" formatCode="#,##0_ "/>
    <numFmt numFmtId="180" formatCode="0.00_ "/>
    <numFmt numFmtId="181" formatCode="0.00_ ;[Red]\-0.00\ "/>
  </numFmts>
  <fonts count="52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9"/>
      <name val="돋움"/>
      <family val="3"/>
      <charset val="129"/>
    </font>
    <font>
      <sz val="9"/>
      <color indexed="10"/>
      <name val="돋움"/>
      <family val="3"/>
      <charset val="129"/>
    </font>
    <font>
      <b/>
      <sz val="12"/>
      <name val="돋움"/>
      <family val="3"/>
      <charset val="129"/>
    </font>
    <font>
      <b/>
      <sz val="9"/>
      <name val="돋움"/>
      <family val="3"/>
      <charset val="129"/>
    </font>
    <font>
      <sz val="9"/>
      <name val="굴림체"/>
      <family val="3"/>
      <charset val="129"/>
    </font>
    <font>
      <b/>
      <sz val="9"/>
      <color indexed="8"/>
      <name val="돋움"/>
      <family val="3"/>
      <charset val="129"/>
    </font>
    <font>
      <sz val="9"/>
      <color indexed="8"/>
      <name val="돋움"/>
      <family val="3"/>
      <charset val="129"/>
    </font>
    <font>
      <b/>
      <sz val="9"/>
      <color indexed="10"/>
      <name val="돋움"/>
      <family val="3"/>
      <charset val="129"/>
    </font>
    <font>
      <b/>
      <sz val="9"/>
      <color rgb="FFFF0000"/>
      <name val="돋움"/>
      <family val="3"/>
      <charset val="129"/>
    </font>
    <font>
      <sz val="9"/>
      <color rgb="FFFF0000"/>
      <name val="돋움"/>
      <family val="3"/>
      <charset val="129"/>
    </font>
    <font>
      <sz val="9"/>
      <color rgb="FFC00000"/>
      <name val="돋움"/>
      <family val="3"/>
      <charset val="129"/>
    </font>
    <font>
      <sz val="10"/>
      <color indexed="64"/>
      <name val="Arial"/>
      <family val="2"/>
    </font>
    <font>
      <sz val="9"/>
      <color theme="1"/>
      <name val="돋움"/>
      <family val="3"/>
      <charset val="129"/>
    </font>
    <font>
      <b/>
      <sz val="11"/>
      <name val="돋움"/>
      <family val="3"/>
      <charset val="129"/>
    </font>
    <font>
      <b/>
      <sz val="9"/>
      <color theme="1"/>
      <name val="돋움"/>
      <family val="3"/>
      <charset val="129"/>
    </font>
    <font>
      <sz val="9"/>
      <color indexed="8"/>
      <name val="굴림체"/>
      <family val="3"/>
      <charset val="129"/>
    </font>
    <font>
      <sz val="9"/>
      <color theme="1"/>
      <name val="굴림체"/>
      <family val="3"/>
      <charset val="129"/>
    </font>
    <font>
      <b/>
      <sz val="10"/>
      <color rgb="FFFF0000"/>
      <name val="돋움"/>
      <family val="3"/>
      <charset val="129"/>
    </font>
    <font>
      <sz val="9"/>
      <color rgb="FF00B0F0"/>
      <name val="돋움"/>
      <family val="3"/>
      <charset val="129"/>
    </font>
    <font>
      <sz val="9"/>
      <color rgb="FF000000"/>
      <name val="돋움"/>
      <family val="3"/>
      <charset val="129"/>
    </font>
    <font>
      <sz val="9"/>
      <color rgb="FF000000"/>
      <name val="돋음"/>
      <family val="3"/>
      <charset val="129"/>
    </font>
    <font>
      <b/>
      <sz val="12"/>
      <color theme="1"/>
      <name val="돋움"/>
      <family val="3"/>
      <charset val="129"/>
    </font>
    <font>
      <sz val="10"/>
      <color rgb="FFFF0000"/>
      <name val="돋움"/>
      <family val="3"/>
      <charset val="129"/>
    </font>
    <font>
      <b/>
      <sz val="9"/>
      <color rgb="FF00B0F0"/>
      <name val="돋움"/>
      <family val="3"/>
      <charset val="129"/>
    </font>
    <font>
      <sz val="9"/>
      <color rgb="FF000000"/>
      <name val="맑은 고딕"/>
      <family val="3"/>
      <charset val="129"/>
    </font>
    <font>
      <sz val="9"/>
      <color rgb="FF111111"/>
      <name val="맑은 고딕"/>
      <family val="3"/>
      <charset val="129"/>
    </font>
    <font>
      <sz val="10"/>
      <color rgb="FF111111"/>
      <name val="Font-size:13.3333px;border:1pt"/>
      <family val="2"/>
    </font>
    <font>
      <b/>
      <sz val="10"/>
      <color rgb="FFFF0000"/>
      <name val="Font-size:13.3333px;border:1pt"/>
      <family val="2"/>
    </font>
    <font>
      <b/>
      <sz val="9"/>
      <color rgb="FF111111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sz val="10"/>
      <color rgb="FF111111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name val="맑은 고딕"/>
      <family val="3"/>
      <charset val="129"/>
    </font>
    <font>
      <sz val="9"/>
      <color theme="4"/>
      <name val="돋움"/>
      <family val="3"/>
      <charset val="129"/>
    </font>
    <font>
      <b/>
      <sz val="9"/>
      <color rgb="FF00B050"/>
      <name val="돋움"/>
      <family val="3"/>
      <charset val="129"/>
    </font>
    <font>
      <sz val="9"/>
      <color rgb="FFFF0000"/>
      <name val="굴림체"/>
      <family val="3"/>
      <charset val="129"/>
    </font>
    <font>
      <b/>
      <sz val="9"/>
      <color rgb="FFFF0000"/>
      <name val="굴림체"/>
      <family val="3"/>
      <charset val="129"/>
    </font>
    <font>
      <b/>
      <sz val="9"/>
      <name val="굴림체"/>
      <family val="3"/>
      <charset val="129"/>
    </font>
    <font>
      <sz val="11"/>
      <color rgb="FFFF0000"/>
      <name val="돋움"/>
      <family val="3"/>
      <charset val="129"/>
    </font>
    <font>
      <b/>
      <sz val="12"/>
      <name val="돋움"/>
      <family val="3"/>
      <charset val="129"/>
    </font>
    <font>
      <b/>
      <sz val="9"/>
      <name val="돋움"/>
      <family val="3"/>
      <charset val="129"/>
    </font>
    <font>
      <b/>
      <sz val="9"/>
      <color rgb="FFFF0000"/>
      <name val="돋움"/>
      <family val="3"/>
      <charset val="129"/>
    </font>
    <font>
      <sz val="9"/>
      <name val="돋움"/>
      <family val="3"/>
      <charset val="129"/>
    </font>
    <font>
      <sz val="9"/>
      <color rgb="FFFF0000"/>
      <name val="돋움"/>
      <family val="3"/>
      <charset val="129"/>
    </font>
    <font>
      <sz val="9"/>
      <color rgb="FF000000"/>
      <name val="Dotum"/>
      <family val="3"/>
    </font>
    <font>
      <sz val="9"/>
      <color rgb="FF444444"/>
      <name val="Dotum"/>
      <family val="3"/>
    </font>
    <font>
      <sz val="9"/>
      <color rgb="FF056AB2"/>
      <name val="Dotum"/>
      <family val="3"/>
    </font>
    <font>
      <sz val="9"/>
      <color rgb="FFEF2D00"/>
      <name val="Dotum"/>
      <family val="3"/>
    </font>
    <font>
      <sz val="9"/>
      <color rgb="FF0070C0"/>
      <name val="돋움"/>
      <family val="3"/>
      <charset val="129"/>
    </font>
  </fonts>
  <fills count="6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79646"/>
        <bgColor rgb="FFF79646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DAEEF3"/>
        <bgColor rgb="FFDAEEF3"/>
      </patternFill>
    </fill>
    <fill>
      <patternFill patternType="solid">
        <fgColor rgb="FFFFFF00"/>
        <bgColor rgb="FFFFFF00"/>
      </patternFill>
    </fill>
    <fill>
      <patternFill patternType="solid">
        <fgColor rgb="FF8DB4E2"/>
        <bgColor rgb="FF8DB4E2"/>
      </patternFill>
    </fill>
    <fill>
      <patternFill patternType="solid">
        <fgColor rgb="FFE4DFEC"/>
        <bgColor rgb="FFE4DFEC"/>
      </patternFill>
    </fill>
    <fill>
      <patternFill patternType="solid">
        <fgColor rgb="FFCCFFCC"/>
        <bgColor rgb="FFCCFFCC"/>
      </patternFill>
    </fill>
    <fill>
      <patternFill patternType="solid">
        <fgColor rgb="FF92D050"/>
        <bgColor rgb="FF92D050"/>
      </patternFill>
    </fill>
    <fill>
      <patternFill patternType="solid">
        <fgColor rgb="FFB8CCE4"/>
        <bgColor rgb="FFB8CCE4"/>
      </patternFill>
    </fill>
    <fill>
      <patternFill patternType="solid">
        <fgColor rgb="FFFCD5B4"/>
        <bgColor rgb="FFFCD5B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rgb="FFCCFFFF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1" fontId="1" fillId="0" borderId="0"/>
    <xf numFmtId="0" fontId="14" fillId="0" borderId="0"/>
  </cellStyleXfs>
  <cellXfs count="437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13" borderId="3" xfId="0" applyFont="1" applyFill="1" applyBorder="1" applyAlignment="1">
      <alignment horizontal="center" wrapText="1"/>
    </xf>
    <xf numFmtId="0" fontId="7" fillId="13" borderId="7" xfId="0" applyFont="1" applyFill="1" applyBorder="1" applyAlignment="1">
      <alignment horizontal="center" wrapText="1"/>
    </xf>
    <xf numFmtId="0" fontId="3" fillId="13" borderId="7" xfId="0" applyFont="1" applyFill="1" applyBorder="1" applyAlignment="1">
      <alignment horizontal="center" wrapText="1"/>
    </xf>
    <xf numFmtId="0" fontId="3" fillId="14" borderId="3" xfId="0" applyFont="1" applyFill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16" borderId="1" xfId="0" applyFont="1" applyFill="1" applyBorder="1" applyAlignment="1">
      <alignment horizontal="center" wrapText="1"/>
    </xf>
    <xf numFmtId="0" fontId="3" fillId="16" borderId="6" xfId="0" applyFont="1" applyFill="1" applyBorder="1" applyAlignment="1">
      <alignment horizontal="center" wrapText="1"/>
    </xf>
    <xf numFmtId="3" fontId="12" fillId="0" borderId="7" xfId="0" applyNumberFormat="1" applyFont="1" applyBorder="1" applyAlignment="1">
      <alignment horizontal="right" wrapText="1"/>
    </xf>
    <xf numFmtId="3" fontId="12" fillId="15" borderId="7" xfId="0" applyNumberFormat="1" applyFont="1" applyFill="1" applyBorder="1" applyAlignment="1">
      <alignment horizontal="right" wrapText="1"/>
    </xf>
    <xf numFmtId="0" fontId="6" fillId="19" borderId="3" xfId="0" applyFont="1" applyFill="1" applyBorder="1" applyAlignment="1">
      <alignment wrapText="1"/>
    </xf>
    <xf numFmtId="38" fontId="8" fillId="19" borderId="1" xfId="0" applyNumberFormat="1" applyFont="1" applyFill="1" applyBorder="1"/>
    <xf numFmtId="3" fontId="6" fillId="19" borderId="7" xfId="0" applyNumberFormat="1" applyFont="1" applyFill="1" applyBorder="1" applyAlignment="1">
      <alignment horizontal="right" wrapText="1"/>
    </xf>
    <xf numFmtId="38" fontId="10" fillId="6" borderId="1" xfId="0" applyNumberFormat="1" applyFont="1" applyFill="1" applyBorder="1" applyAlignment="1">
      <alignment horizontal="right"/>
    </xf>
    <xf numFmtId="0" fontId="6" fillId="20" borderId="3" xfId="0" applyFont="1" applyFill="1" applyBorder="1" applyAlignment="1">
      <alignment wrapText="1"/>
    </xf>
    <xf numFmtId="38" fontId="12" fillId="8" borderId="1" xfId="0" applyNumberFormat="1" applyFont="1" applyFill="1" applyBorder="1"/>
    <xf numFmtId="3" fontId="12" fillId="22" borderId="1" xfId="0" applyNumberFormat="1" applyFont="1" applyFill="1" applyBorder="1" applyAlignment="1">
      <alignment wrapText="1"/>
    </xf>
    <xf numFmtId="3" fontId="11" fillId="23" borderId="7" xfId="0" applyNumberFormat="1" applyFont="1" applyFill="1" applyBorder="1" applyAlignment="1">
      <alignment wrapText="1"/>
    </xf>
    <xf numFmtId="38" fontId="15" fillId="8" borderId="1" xfId="0" applyNumberFormat="1" applyFont="1" applyFill="1" applyBorder="1"/>
    <xf numFmtId="49" fontId="15" fillId="0" borderId="1" xfId="0" applyNumberFormat="1" applyFont="1" applyBorder="1" applyAlignment="1">
      <alignment wrapText="1"/>
    </xf>
    <xf numFmtId="0" fontId="15" fillId="0" borderId="1" xfId="0" applyFont="1" applyBorder="1"/>
    <xf numFmtId="38" fontId="15" fillId="0" borderId="1" xfId="0" applyNumberFormat="1" applyFont="1" applyBorder="1"/>
    <xf numFmtId="38" fontId="15" fillId="11" borderId="1" xfId="0" applyNumberFormat="1" applyFont="1" applyFill="1" applyBorder="1"/>
    <xf numFmtId="38" fontId="3" fillId="0" borderId="0" xfId="0" applyNumberFormat="1" applyFont="1" applyAlignment="1">
      <alignment horizontal="right"/>
    </xf>
    <xf numFmtId="0" fontId="3" fillId="24" borderId="1" xfId="0" applyFont="1" applyFill="1" applyBorder="1" applyAlignment="1">
      <alignment horizontal="center"/>
    </xf>
    <xf numFmtId="176" fontId="3" fillId="8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8" borderId="1" xfId="0" applyFont="1" applyFill="1" applyBorder="1" applyAlignment="1">
      <alignment horizontal="left"/>
    </xf>
    <xf numFmtId="49" fontId="15" fillId="11" borderId="1" xfId="0" applyNumberFormat="1" applyFont="1" applyFill="1" applyBorder="1"/>
    <xf numFmtId="0" fontId="9" fillId="10" borderId="1" xfId="0" applyFont="1" applyFill="1" applyBorder="1" applyAlignment="1">
      <alignment horizontal="left"/>
    </xf>
    <xf numFmtId="0" fontId="15" fillId="10" borderId="1" xfId="0" applyFont="1" applyFill="1" applyBorder="1" applyAlignment="1">
      <alignment horizontal="left"/>
    </xf>
    <xf numFmtId="38" fontId="10" fillId="10" borderId="1" xfId="0" applyNumberFormat="1" applyFont="1" applyFill="1" applyBorder="1"/>
    <xf numFmtId="38" fontId="10" fillId="8" borderId="1" xfId="0" applyNumberFormat="1" applyFont="1" applyFill="1" applyBorder="1"/>
    <xf numFmtId="0" fontId="15" fillId="8" borderId="1" xfId="0" applyFont="1" applyFill="1" applyBorder="1"/>
    <xf numFmtId="38" fontId="10" fillId="25" borderId="1" xfId="0" applyNumberFormat="1" applyFont="1" applyFill="1" applyBorder="1"/>
    <xf numFmtId="49" fontId="4" fillId="10" borderId="1" xfId="0" applyNumberFormat="1" applyFont="1" applyFill="1" applyBorder="1"/>
    <xf numFmtId="38" fontId="15" fillId="8" borderId="1" xfId="0" applyNumberFormat="1" applyFont="1" applyFill="1" applyBorder="1" applyAlignment="1">
      <alignment horizontal="center"/>
    </xf>
    <xf numFmtId="38" fontId="11" fillId="19" borderId="3" xfId="0" applyNumberFormat="1" applyFont="1" applyFill="1" applyBorder="1" applyAlignment="1">
      <alignment wrapText="1"/>
    </xf>
    <xf numFmtId="0" fontId="3" fillId="14" borderId="7" xfId="0" applyFont="1" applyFill="1" applyBorder="1" applyAlignment="1">
      <alignment horizontal="left" vertical="center" wrapText="1"/>
    </xf>
    <xf numFmtId="0" fontId="6" fillId="17" borderId="7" xfId="0" applyFont="1" applyFill="1" applyBorder="1" applyAlignment="1">
      <alignment horizontal="left" vertical="center" wrapText="1"/>
    </xf>
    <xf numFmtId="0" fontId="3" fillId="17" borderId="7" xfId="0" applyFont="1" applyFill="1" applyBorder="1" applyAlignment="1">
      <alignment horizontal="left" vertical="center" wrapText="1"/>
    </xf>
    <xf numFmtId="0" fontId="3" fillId="18" borderId="7" xfId="0" applyFont="1" applyFill="1" applyBorder="1" applyAlignment="1">
      <alignment horizontal="left" vertical="center" wrapText="1"/>
    </xf>
    <xf numFmtId="0" fontId="3" fillId="14" borderId="8" xfId="0" applyFont="1" applyFill="1" applyBorder="1" applyAlignment="1">
      <alignment horizontal="left" vertical="center" wrapText="1"/>
    </xf>
    <xf numFmtId="0" fontId="6" fillId="19" borderId="7" xfId="0" applyFont="1" applyFill="1" applyBorder="1" applyAlignment="1">
      <alignment horizontal="left" vertical="center" wrapText="1"/>
    </xf>
    <xf numFmtId="0" fontId="3" fillId="19" borderId="7" xfId="0" applyFont="1" applyFill="1" applyBorder="1" applyAlignment="1">
      <alignment horizontal="left" vertical="center" wrapText="1"/>
    </xf>
    <xf numFmtId="0" fontId="6" fillId="10" borderId="7" xfId="0" applyFont="1" applyFill="1" applyBorder="1" applyAlignment="1">
      <alignment horizontal="left" vertical="center" wrapText="1"/>
    </xf>
    <xf numFmtId="0" fontId="12" fillId="10" borderId="7" xfId="0" applyFont="1" applyFill="1" applyBorder="1" applyAlignment="1">
      <alignment horizontal="left" vertical="center" wrapText="1"/>
    </xf>
    <xf numFmtId="0" fontId="3" fillId="14" borderId="3" xfId="0" applyFont="1" applyFill="1" applyBorder="1" applyAlignment="1">
      <alignment horizontal="left" vertical="center" wrapText="1"/>
    </xf>
    <xf numFmtId="0" fontId="13" fillId="15" borderId="3" xfId="0" applyFont="1" applyFill="1" applyBorder="1" applyAlignment="1">
      <alignment horizontal="left" vertical="center" wrapText="1"/>
    </xf>
    <xf numFmtId="0" fontId="3" fillId="14" borderId="1" xfId="0" applyFont="1" applyFill="1" applyBorder="1" applyAlignment="1">
      <alignment horizontal="left" vertical="center" wrapText="1"/>
    </xf>
    <xf numFmtId="0" fontId="6" fillId="19" borderId="1" xfId="0" applyFont="1" applyFill="1" applyBorder="1" applyAlignment="1">
      <alignment horizontal="left" vertical="center" wrapText="1"/>
    </xf>
    <xf numFmtId="0" fontId="6" fillId="26" borderId="1" xfId="0" applyFont="1" applyFill="1" applyBorder="1" applyAlignment="1">
      <alignment horizontal="left" vertical="center" wrapText="1"/>
    </xf>
    <xf numFmtId="0" fontId="6" fillId="10" borderId="1" xfId="0" applyFont="1" applyFill="1" applyBorder="1" applyAlignment="1">
      <alignment horizontal="left" vertical="center" wrapText="1"/>
    </xf>
    <xf numFmtId="3" fontId="3" fillId="14" borderId="7" xfId="0" applyNumberFormat="1" applyFont="1" applyFill="1" applyBorder="1" applyAlignment="1">
      <alignment horizontal="right" vertical="center" wrapText="1"/>
    </xf>
    <xf numFmtId="3" fontId="8" fillId="5" borderId="1" xfId="0" applyNumberFormat="1" applyFont="1" applyFill="1" applyBorder="1" applyAlignment="1">
      <alignment horizontal="right"/>
    </xf>
    <xf numFmtId="3" fontId="3" fillId="15" borderId="7" xfId="0" applyNumberFormat="1" applyFont="1" applyFill="1" applyBorder="1" applyAlignment="1">
      <alignment horizontal="right" vertical="center" wrapText="1"/>
    </xf>
    <xf numFmtId="3" fontId="6" fillId="17" borderId="7" xfId="0" applyNumberFormat="1" applyFont="1" applyFill="1" applyBorder="1" applyAlignment="1">
      <alignment horizontal="right" vertical="center" wrapText="1"/>
    </xf>
    <xf numFmtId="3" fontId="3" fillId="3" borderId="1" xfId="1" applyNumberFormat="1" applyFont="1" applyFill="1" applyBorder="1" applyAlignment="1">
      <alignment horizontal="right" vertical="center"/>
    </xf>
    <xf numFmtId="3" fontId="3" fillId="14" borderId="1" xfId="0" applyNumberFormat="1" applyFont="1" applyFill="1" applyBorder="1" applyAlignment="1">
      <alignment horizontal="right" vertical="center" wrapText="1"/>
    </xf>
    <xf numFmtId="3" fontId="11" fillId="19" borderId="1" xfId="0" applyNumberFormat="1" applyFont="1" applyFill="1" applyBorder="1" applyAlignment="1">
      <alignment horizontal="right" vertical="center" wrapText="1"/>
    </xf>
    <xf numFmtId="3" fontId="11" fillId="10" borderId="1" xfId="0" applyNumberFormat="1" applyFont="1" applyFill="1" applyBorder="1" applyAlignment="1">
      <alignment horizontal="right" vertical="center" wrapText="1"/>
    </xf>
    <xf numFmtId="0" fontId="3" fillId="1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left" vertical="center" wrapText="1"/>
    </xf>
    <xf numFmtId="3" fontId="3" fillId="27" borderId="1" xfId="0" applyNumberFormat="1" applyFont="1" applyFill="1" applyBorder="1" applyAlignment="1">
      <alignment horizontal="right" vertical="center" wrapText="1"/>
    </xf>
    <xf numFmtId="3" fontId="12" fillId="27" borderId="1" xfId="0" applyNumberFormat="1" applyFont="1" applyFill="1" applyBorder="1" applyAlignment="1">
      <alignment horizontal="right" vertical="center" wrapText="1"/>
    </xf>
    <xf numFmtId="38" fontId="15" fillId="22" borderId="1" xfId="0" applyNumberFormat="1" applyFont="1" applyFill="1" applyBorder="1"/>
    <xf numFmtId="38" fontId="15" fillId="10" borderId="1" xfId="0" applyNumberFormat="1" applyFont="1" applyFill="1" applyBorder="1"/>
    <xf numFmtId="38" fontId="12" fillId="22" borderId="1" xfId="0" applyNumberFormat="1" applyFont="1" applyFill="1" applyBorder="1"/>
    <xf numFmtId="0" fontId="12" fillId="8" borderId="1" xfId="0" applyFont="1" applyFill="1" applyBorder="1" applyAlignment="1">
      <alignment horizontal="left"/>
    </xf>
    <xf numFmtId="3" fontId="12" fillId="19" borderId="7" xfId="0" applyNumberFormat="1" applyFont="1" applyFill="1" applyBorder="1" applyAlignment="1">
      <alignment horizontal="right" wrapText="1"/>
    </xf>
    <xf numFmtId="41" fontId="3" fillId="14" borderId="7" xfId="1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3" fontId="3" fillId="10" borderId="1" xfId="1" applyNumberFormat="1" applyFont="1" applyFill="1" applyBorder="1" applyAlignment="1">
      <alignment horizontal="right" vertical="center"/>
    </xf>
    <xf numFmtId="0" fontId="3" fillId="0" borderId="1" xfId="0" applyFont="1" applyBorder="1"/>
    <xf numFmtId="0" fontId="3" fillId="25" borderId="7" xfId="0" applyFont="1" applyFill="1" applyBorder="1" applyAlignment="1">
      <alignment horizontal="left" vertical="center" wrapText="1"/>
    </xf>
    <xf numFmtId="177" fontId="19" fillId="8" borderId="1" xfId="0" applyNumberFormat="1" applyFont="1" applyFill="1" applyBorder="1"/>
    <xf numFmtId="3" fontId="3" fillId="8" borderId="1" xfId="1" applyNumberFormat="1" applyFont="1" applyFill="1" applyBorder="1" applyAlignment="1">
      <alignment horizontal="right" vertical="center"/>
    </xf>
    <xf numFmtId="0" fontId="3" fillId="8" borderId="1" xfId="0" applyFont="1" applyFill="1" applyBorder="1"/>
    <xf numFmtId="0" fontId="3" fillId="11" borderId="1" xfId="0" applyFont="1" applyFill="1" applyBorder="1"/>
    <xf numFmtId="3" fontId="3" fillId="9" borderId="7" xfId="0" applyNumberFormat="1" applyFont="1" applyFill="1" applyBorder="1" applyAlignment="1">
      <alignment horizontal="right" vertical="center" wrapText="1"/>
    </xf>
    <xf numFmtId="38" fontId="3" fillId="0" borderId="2" xfId="0" applyNumberFormat="1" applyFont="1" applyBorder="1" applyAlignment="1">
      <alignment horizontal="right"/>
    </xf>
    <xf numFmtId="0" fontId="3" fillId="28" borderId="1" xfId="0" applyFont="1" applyFill="1" applyBorder="1" applyAlignment="1">
      <alignment horizontal="center"/>
    </xf>
    <xf numFmtId="38" fontId="9" fillId="28" borderId="1" xfId="0" applyNumberFormat="1" applyFont="1" applyFill="1" applyBorder="1" applyAlignment="1">
      <alignment horizontal="center"/>
    </xf>
    <xf numFmtId="49" fontId="15" fillId="8" borderId="1" xfId="0" applyNumberFormat="1" applyFont="1" applyFill="1" applyBorder="1" applyAlignment="1">
      <alignment wrapText="1"/>
    </xf>
    <xf numFmtId="49" fontId="15" fillId="11" borderId="1" xfId="0" applyNumberFormat="1" applyFont="1" applyFill="1" applyBorder="1" applyAlignment="1">
      <alignment wrapText="1"/>
    </xf>
    <xf numFmtId="38" fontId="15" fillId="7" borderId="1" xfId="0" applyNumberFormat="1" applyFont="1" applyFill="1" applyBorder="1"/>
    <xf numFmtId="0" fontId="15" fillId="7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wrapText="1"/>
    </xf>
    <xf numFmtId="49" fontId="15" fillId="8" borderId="1" xfId="0" applyNumberFormat="1" applyFont="1" applyFill="1" applyBorder="1"/>
    <xf numFmtId="49" fontId="3" fillId="0" borderId="1" xfId="0" applyNumberFormat="1" applyFont="1" applyBorder="1" applyAlignment="1">
      <alignment wrapText="1"/>
    </xf>
    <xf numFmtId="0" fontId="12" fillId="0" borderId="1" xfId="0" applyFont="1" applyBorder="1"/>
    <xf numFmtId="41" fontId="3" fillId="0" borderId="0" xfId="1" applyFont="1"/>
    <xf numFmtId="41" fontId="3" fillId="0" borderId="1" xfId="1" applyFont="1" applyBorder="1"/>
    <xf numFmtId="41" fontId="3" fillId="11" borderId="1" xfId="1" applyFont="1" applyFill="1" applyBorder="1"/>
    <xf numFmtId="3" fontId="3" fillId="30" borderId="7" xfId="0" applyNumberFormat="1" applyFont="1" applyFill="1" applyBorder="1" applyAlignment="1">
      <alignment horizontal="right" wrapText="1"/>
    </xf>
    <xf numFmtId="41" fontId="0" fillId="0" borderId="0" xfId="1" applyFont="1"/>
    <xf numFmtId="41" fontId="3" fillId="28" borderId="1" xfId="1" applyFont="1" applyFill="1" applyBorder="1" applyAlignment="1">
      <alignment horizontal="center"/>
    </xf>
    <xf numFmtId="41" fontId="12" fillId="28" borderId="1" xfId="1" applyFont="1" applyFill="1" applyBorder="1" applyAlignment="1">
      <alignment horizontal="center"/>
    </xf>
    <xf numFmtId="41" fontId="7" fillId="8" borderId="1" xfId="1" applyFont="1" applyFill="1" applyBorder="1"/>
    <xf numFmtId="41" fontId="18" fillId="8" borderId="1" xfId="1" applyFont="1" applyFill="1" applyBorder="1"/>
    <xf numFmtId="41" fontId="19" fillId="9" borderId="1" xfId="1" applyFont="1" applyFill="1" applyBorder="1"/>
    <xf numFmtId="41" fontId="3" fillId="8" borderId="1" xfId="1" applyFont="1" applyFill="1" applyBorder="1"/>
    <xf numFmtId="41" fontId="3" fillId="9" borderId="1" xfId="1" applyFont="1" applyFill="1" applyBorder="1"/>
    <xf numFmtId="41" fontId="12" fillId="8" borderId="1" xfId="1" applyFont="1" applyFill="1" applyBorder="1"/>
    <xf numFmtId="41" fontId="7" fillId="8" borderId="1" xfId="1" applyFont="1" applyFill="1" applyBorder="1" applyAlignment="1">
      <alignment wrapText="1"/>
    </xf>
    <xf numFmtId="41" fontId="19" fillId="8" borderId="1" xfId="1" applyFont="1" applyFill="1" applyBorder="1"/>
    <xf numFmtId="41" fontId="3" fillId="19" borderId="7" xfId="1" applyFont="1" applyFill="1" applyBorder="1" applyAlignment="1">
      <alignment wrapText="1"/>
    </xf>
    <xf numFmtId="41" fontId="17" fillId="19" borderId="7" xfId="1" applyFont="1" applyFill="1" applyBorder="1" applyAlignment="1">
      <alignment horizontal="center" wrapText="1"/>
    </xf>
    <xf numFmtId="41" fontId="11" fillId="19" borderId="7" xfId="1" applyFont="1" applyFill="1" applyBorder="1" applyAlignment="1">
      <alignment wrapText="1"/>
    </xf>
    <xf numFmtId="41" fontId="18" fillId="2" borderId="1" xfId="1" applyFont="1" applyFill="1" applyBorder="1" applyAlignment="1">
      <alignment horizontal="center"/>
    </xf>
    <xf numFmtId="41" fontId="12" fillId="0" borderId="1" xfId="1" applyFont="1" applyBorder="1"/>
    <xf numFmtId="41" fontId="3" fillId="10" borderId="1" xfId="1" applyFont="1" applyFill="1" applyBorder="1"/>
    <xf numFmtId="41" fontId="3" fillId="29" borderId="1" xfId="1" applyFont="1" applyFill="1" applyBorder="1"/>
    <xf numFmtId="41" fontId="3" fillId="31" borderId="1" xfId="1" applyFont="1" applyFill="1" applyBorder="1"/>
    <xf numFmtId="41" fontId="15" fillId="8" borderId="1" xfId="1" applyFont="1" applyFill="1" applyBorder="1"/>
    <xf numFmtId="41" fontId="12" fillId="10" borderId="1" xfId="1" applyFont="1" applyFill="1" applyBorder="1"/>
    <xf numFmtId="41" fontId="12" fillId="0" borderId="1" xfId="1" applyFont="1" applyBorder="1" applyAlignment="1">
      <alignment wrapText="1"/>
    </xf>
    <xf numFmtId="0" fontId="3" fillId="9" borderId="7" xfId="0" applyFont="1" applyFill="1" applyBorder="1" applyAlignment="1">
      <alignment horizontal="left" vertical="center" wrapText="1"/>
    </xf>
    <xf numFmtId="0" fontId="15" fillId="9" borderId="1" xfId="0" applyFont="1" applyFill="1" applyBorder="1"/>
    <xf numFmtId="38" fontId="15" fillId="9" borderId="1" xfId="0" applyNumberFormat="1" applyFont="1" applyFill="1" applyBorder="1"/>
    <xf numFmtId="0" fontId="3" fillId="29" borderId="7" xfId="0" applyFont="1" applyFill="1" applyBorder="1" applyAlignment="1">
      <alignment horizontal="left" vertical="center" wrapText="1"/>
    </xf>
    <xf numFmtId="0" fontId="15" fillId="29" borderId="1" xfId="0" applyFont="1" applyFill="1" applyBorder="1" applyAlignment="1">
      <alignment horizontal="center"/>
    </xf>
    <xf numFmtId="41" fontId="12" fillId="0" borderId="0" xfId="1" applyFont="1"/>
    <xf numFmtId="41" fontId="9" fillId="8" borderId="1" xfId="1" applyFont="1" applyFill="1" applyBorder="1"/>
    <xf numFmtId="3" fontId="22" fillId="0" borderId="0" xfId="0" applyNumberFormat="1" applyFont="1"/>
    <xf numFmtId="3" fontId="22" fillId="0" borderId="1" xfId="0" applyNumberFormat="1" applyFont="1" applyBorder="1"/>
    <xf numFmtId="41" fontId="3" fillId="32" borderId="1" xfId="1" applyFont="1" applyFill="1" applyBorder="1"/>
    <xf numFmtId="3" fontId="23" fillId="0" borderId="0" xfId="0" applyNumberFormat="1" applyFont="1"/>
    <xf numFmtId="0" fontId="3" fillId="33" borderId="7" xfId="0" applyFont="1" applyFill="1" applyBorder="1" applyAlignment="1">
      <alignment horizontal="left" vertical="center" wrapText="1"/>
    </xf>
    <xf numFmtId="3" fontId="3" fillId="8" borderId="7" xfId="0" applyNumberFormat="1" applyFont="1" applyFill="1" applyBorder="1" applyAlignment="1">
      <alignment horizontal="right" wrapText="1"/>
    </xf>
    <xf numFmtId="0" fontId="3" fillId="22" borderId="7" xfId="0" applyFont="1" applyFill="1" applyBorder="1" applyAlignment="1">
      <alignment horizontal="left" vertical="center" wrapText="1"/>
    </xf>
    <xf numFmtId="3" fontId="3" fillId="0" borderId="1" xfId="0" applyNumberFormat="1" applyFont="1" applyBorder="1"/>
    <xf numFmtId="3" fontId="3" fillId="34" borderId="1" xfId="0" applyNumberFormat="1" applyFont="1" applyFill="1" applyBorder="1"/>
    <xf numFmtId="0" fontId="3" fillId="8" borderId="7" xfId="0" applyFont="1" applyFill="1" applyBorder="1" applyAlignment="1">
      <alignment horizontal="left" vertical="center" wrapText="1"/>
    </xf>
    <xf numFmtId="0" fontId="3" fillId="13" borderId="1" xfId="0" applyFont="1" applyFill="1" applyBorder="1" applyAlignment="1">
      <alignment horizontal="center" wrapText="1"/>
    </xf>
    <xf numFmtId="0" fontId="7" fillId="13" borderId="1" xfId="0" applyFont="1" applyFill="1" applyBorder="1" applyAlignment="1">
      <alignment horizontal="center" wrapText="1"/>
    </xf>
    <xf numFmtId="0" fontId="3" fillId="25" borderId="1" xfId="0" applyFont="1" applyFill="1" applyBorder="1" applyAlignment="1">
      <alignment horizontal="center"/>
    </xf>
    <xf numFmtId="3" fontId="3" fillId="25" borderId="1" xfId="0" applyNumberFormat="1" applyFont="1" applyFill="1" applyBorder="1"/>
    <xf numFmtId="178" fontId="3" fillId="0" borderId="1" xfId="1" applyNumberFormat="1" applyFont="1" applyBorder="1"/>
    <xf numFmtId="41" fontId="7" fillId="10" borderId="1" xfId="1" applyFont="1" applyFill="1" applyBorder="1"/>
    <xf numFmtId="41" fontId="9" fillId="10" borderId="1" xfId="1" applyFont="1" applyFill="1" applyBorder="1"/>
    <xf numFmtId="41" fontId="19" fillId="10" borderId="1" xfId="1" applyFont="1" applyFill="1" applyBorder="1"/>
    <xf numFmtId="41" fontId="15" fillId="10" borderId="1" xfId="1" applyFont="1" applyFill="1" applyBorder="1"/>
    <xf numFmtId="41" fontId="12" fillId="10" borderId="1" xfId="1" applyFont="1" applyFill="1" applyBorder="1" applyAlignment="1">
      <alignment wrapText="1"/>
    </xf>
    <xf numFmtId="41" fontId="7" fillId="10" borderId="1" xfId="1" applyFont="1" applyFill="1" applyBorder="1" applyAlignment="1">
      <alignment wrapText="1"/>
    </xf>
    <xf numFmtId="41" fontId="3" fillId="0" borderId="1" xfId="1" applyFont="1" applyBorder="1" applyAlignment="1">
      <alignment wrapText="1"/>
    </xf>
    <xf numFmtId="0" fontId="3" fillId="21" borderId="4" xfId="0" applyFont="1" applyFill="1" applyBorder="1" applyAlignment="1">
      <alignment horizontal="left" vertical="center" wrapText="1"/>
    </xf>
    <xf numFmtId="0" fontId="3" fillId="21" borderId="5" xfId="0" applyFont="1" applyFill="1" applyBorder="1" applyAlignment="1">
      <alignment horizontal="left" vertical="center" wrapText="1"/>
    </xf>
    <xf numFmtId="0" fontId="3" fillId="21" borderId="6" xfId="0" applyFont="1" applyFill="1" applyBorder="1" applyAlignment="1">
      <alignment horizontal="left" vertical="center" wrapText="1"/>
    </xf>
    <xf numFmtId="41" fontId="3" fillId="0" borderId="0" xfId="1" applyFont="1" applyAlignment="1">
      <alignment wrapText="1"/>
    </xf>
    <xf numFmtId="41" fontId="3" fillId="8" borderId="1" xfId="1" applyFont="1" applyFill="1" applyBorder="1" applyAlignment="1">
      <alignment wrapText="1"/>
    </xf>
    <xf numFmtId="41" fontId="7" fillId="8" borderId="1" xfId="1" applyFont="1" applyFill="1" applyBorder="1" applyAlignment="1">
      <alignment horizontal="center"/>
    </xf>
    <xf numFmtId="41" fontId="3" fillId="19" borderId="7" xfId="1" applyFont="1" applyFill="1" applyBorder="1" applyAlignment="1">
      <alignment horizontal="center" wrapText="1"/>
    </xf>
    <xf numFmtId="41" fontId="7" fillId="10" borderId="1" xfId="1" applyFont="1" applyFill="1" applyBorder="1" applyAlignment="1">
      <alignment horizontal="center"/>
    </xf>
    <xf numFmtId="41" fontId="3" fillId="0" borderId="0" xfId="1" applyFont="1" applyAlignment="1">
      <alignment horizontal="center"/>
    </xf>
    <xf numFmtId="0" fontId="3" fillId="32" borderId="7" xfId="0" applyFont="1" applyFill="1" applyBorder="1" applyAlignment="1">
      <alignment horizontal="left" vertical="center" wrapText="1"/>
    </xf>
    <xf numFmtId="41" fontId="3" fillId="8" borderId="1" xfId="1" applyFont="1" applyFill="1" applyBorder="1" applyAlignment="1">
      <alignment horizontal="center"/>
    </xf>
    <xf numFmtId="0" fontId="3" fillId="35" borderId="7" xfId="0" applyFont="1" applyFill="1" applyBorder="1" applyAlignment="1">
      <alignment horizontal="left" vertical="center" wrapText="1"/>
    </xf>
    <xf numFmtId="0" fontId="3" fillId="36" borderId="7" xfId="0" applyFont="1" applyFill="1" applyBorder="1" applyAlignment="1">
      <alignment horizontal="left" vertical="center" wrapText="1"/>
    </xf>
    <xf numFmtId="41" fontId="3" fillId="19" borderId="7" xfId="1" applyFont="1" applyFill="1" applyBorder="1" applyAlignment="1">
      <alignment horizontal="left" vertical="center" wrapText="1"/>
    </xf>
    <xf numFmtId="0" fontId="6" fillId="12" borderId="1" xfId="0" applyFont="1" applyFill="1" applyBorder="1" applyAlignment="1">
      <alignment horizontal="right" wrapText="1"/>
    </xf>
    <xf numFmtId="38" fontId="25" fillId="8" borderId="1" xfId="0" applyNumberFormat="1" applyFont="1" applyFill="1" applyBorder="1"/>
    <xf numFmtId="41" fontId="11" fillId="0" borderId="1" xfId="1" applyFont="1" applyBorder="1"/>
    <xf numFmtId="0" fontId="3" fillId="37" borderId="7" xfId="0" applyFont="1" applyFill="1" applyBorder="1" applyAlignment="1">
      <alignment horizontal="left" vertical="center" wrapText="1"/>
    </xf>
    <xf numFmtId="0" fontId="3" fillId="37" borderId="7" xfId="0" applyFont="1" applyFill="1" applyBorder="1" applyAlignment="1">
      <alignment wrapText="1"/>
    </xf>
    <xf numFmtId="0" fontId="11" fillId="0" borderId="7" xfId="0" applyFont="1" applyBorder="1" applyAlignment="1">
      <alignment horizontal="center" wrapText="1"/>
    </xf>
    <xf numFmtId="41" fontId="3" fillId="28" borderId="1" xfId="1" applyFont="1" applyFill="1" applyBorder="1" applyAlignment="1">
      <alignment horizontal="center" wrapText="1"/>
    </xf>
    <xf numFmtId="41" fontId="11" fillId="0" borderId="1" xfId="1" applyFont="1" applyBorder="1" applyAlignment="1">
      <alignment horizontal="center"/>
    </xf>
    <xf numFmtId="41" fontId="12" fillId="0" borderId="1" xfId="1" applyFont="1" applyBorder="1" applyAlignment="1">
      <alignment horizontal="center"/>
    </xf>
    <xf numFmtId="3" fontId="11" fillId="9" borderId="1" xfId="0" applyNumberFormat="1" applyFont="1" applyFill="1" applyBorder="1"/>
    <xf numFmtId="41" fontId="21" fillId="0" borderId="1" xfId="1" applyFont="1" applyBorder="1"/>
    <xf numFmtId="41" fontId="12" fillId="11" borderId="7" xfId="1" applyFont="1" applyFill="1" applyBorder="1" applyAlignment="1">
      <alignment wrapText="1"/>
    </xf>
    <xf numFmtId="41" fontId="3" fillId="38" borderId="1" xfId="1" applyFont="1" applyFill="1" applyBorder="1" applyAlignment="1">
      <alignment horizontal="center" wrapText="1"/>
    </xf>
    <xf numFmtId="3" fontId="12" fillId="11" borderId="7" xfId="0" applyNumberFormat="1" applyFont="1" applyFill="1" applyBorder="1" applyAlignment="1">
      <alignment horizontal="right" wrapText="1"/>
    </xf>
    <xf numFmtId="41" fontId="3" fillId="10" borderId="1" xfId="1" applyFont="1" applyFill="1" applyBorder="1" applyAlignment="1">
      <alignment horizontal="center" wrapText="1"/>
    </xf>
    <xf numFmtId="41" fontId="7" fillId="39" borderId="1" xfId="1" applyFont="1" applyFill="1" applyBorder="1"/>
    <xf numFmtId="179" fontId="12" fillId="0" borderId="1" xfId="1" applyNumberFormat="1" applyFont="1" applyBorder="1"/>
    <xf numFmtId="180" fontId="12" fillId="0" borderId="1" xfId="1" applyNumberFormat="1" applyFont="1" applyBorder="1"/>
    <xf numFmtId="180" fontId="21" fillId="0" borderId="1" xfId="1" applyNumberFormat="1" applyFont="1" applyBorder="1"/>
    <xf numFmtId="179" fontId="21" fillId="0" borderId="1" xfId="1" applyNumberFormat="1" applyFont="1" applyBorder="1"/>
    <xf numFmtId="41" fontId="3" fillId="40" borderId="1" xfId="1" applyFont="1" applyFill="1" applyBorder="1" applyAlignment="1">
      <alignment horizontal="center" wrapText="1"/>
    </xf>
    <xf numFmtId="41" fontId="11" fillId="27" borderId="1" xfId="1" applyFont="1" applyFill="1" applyBorder="1"/>
    <xf numFmtId="41" fontId="26" fillId="27" borderId="1" xfId="1" applyFont="1" applyFill="1" applyBorder="1"/>
    <xf numFmtId="41" fontId="11" fillId="10" borderId="1" xfId="1" applyFont="1" applyFill="1" applyBorder="1"/>
    <xf numFmtId="41" fontId="3" fillId="38" borderId="4" xfId="1" applyFont="1" applyFill="1" applyBorder="1" applyAlignment="1">
      <alignment wrapText="1"/>
    </xf>
    <xf numFmtId="41" fontId="21" fillId="0" borderId="4" xfId="1" applyFont="1" applyBorder="1"/>
    <xf numFmtId="41" fontId="12" fillId="41" borderId="7" xfId="1" applyFont="1" applyFill="1" applyBorder="1" applyAlignment="1">
      <alignment wrapText="1"/>
    </xf>
    <xf numFmtId="41" fontId="12" fillId="41" borderId="1" xfId="1" applyFont="1" applyFill="1" applyBorder="1"/>
    <xf numFmtId="41" fontId="7" fillId="2" borderId="1" xfId="1" applyFont="1" applyFill="1" applyBorder="1" applyAlignment="1">
      <alignment horizontal="center"/>
    </xf>
    <xf numFmtId="41" fontId="7" fillId="2" borderId="1" xfId="1" applyFont="1" applyFill="1" applyBorder="1"/>
    <xf numFmtId="38" fontId="7" fillId="2" borderId="1" xfId="0" applyNumberFormat="1" applyFont="1" applyFill="1" applyBorder="1" applyAlignment="1">
      <alignment horizontal="right"/>
    </xf>
    <xf numFmtId="49" fontId="7" fillId="3" borderId="1" xfId="0" applyNumberFormat="1" applyFont="1" applyFill="1" applyBorder="1"/>
    <xf numFmtId="3" fontId="7" fillId="0" borderId="1" xfId="1" applyNumberFormat="1" applyFont="1" applyBorder="1"/>
    <xf numFmtId="41" fontId="7" fillId="0" borderId="1" xfId="1" applyFont="1" applyBorder="1"/>
    <xf numFmtId="41" fontId="9" fillId="0" borderId="1" xfId="0" applyNumberFormat="1" applyFont="1" applyBorder="1"/>
    <xf numFmtId="38" fontId="4" fillId="0" borderId="1" xfId="0" applyNumberFormat="1" applyFont="1" applyBorder="1" applyAlignment="1">
      <alignment horizontal="right"/>
    </xf>
    <xf numFmtId="177" fontId="4" fillId="0" borderId="1" xfId="0" applyNumberFormat="1" applyFont="1" applyBorder="1" applyAlignment="1">
      <alignment horizontal="right"/>
    </xf>
    <xf numFmtId="0" fontId="3" fillId="11" borderId="7" xfId="0" applyFont="1" applyFill="1" applyBorder="1" applyAlignment="1">
      <alignment horizontal="left" vertical="center" wrapText="1"/>
    </xf>
    <xf numFmtId="49" fontId="15" fillId="7" borderId="1" xfId="0" applyNumberFormat="1" applyFont="1" applyFill="1" applyBorder="1"/>
    <xf numFmtId="3" fontId="3" fillId="11" borderId="1" xfId="1" applyNumberFormat="1" applyFont="1" applyFill="1" applyBorder="1" applyAlignment="1">
      <alignment horizontal="right" vertical="center"/>
    </xf>
    <xf numFmtId="0" fontId="33" fillId="14" borderId="0" xfId="0" applyFont="1" applyFill="1" applyAlignment="1">
      <alignment vertical="center" wrapText="1"/>
    </xf>
    <xf numFmtId="0" fontId="27" fillId="42" borderId="1" xfId="0" applyFont="1" applyFill="1" applyBorder="1" applyAlignment="1">
      <alignment horizontal="center" vertical="center" wrapText="1"/>
    </xf>
    <xf numFmtId="0" fontId="28" fillId="42" borderId="1" xfId="0" applyFont="1" applyFill="1" applyBorder="1" applyAlignment="1">
      <alignment horizontal="center" vertical="center" wrapText="1"/>
    </xf>
    <xf numFmtId="0" fontId="29" fillId="14" borderId="1" xfId="0" applyFont="1" applyFill="1" applyBorder="1" applyAlignment="1">
      <alignment horizontal="right" vertical="center" wrapText="1"/>
    </xf>
    <xf numFmtId="3" fontId="27" fillId="14" borderId="1" xfId="0" applyNumberFormat="1" applyFont="1" applyFill="1" applyBorder="1" applyAlignment="1">
      <alignment horizontal="right" vertical="center" wrapText="1"/>
    </xf>
    <xf numFmtId="0" fontId="27" fillId="14" borderId="1" xfId="0" applyFont="1" applyFill="1" applyBorder="1" applyAlignment="1">
      <alignment vertical="center" wrapText="1"/>
    </xf>
    <xf numFmtId="0" fontId="27" fillId="14" borderId="1" xfId="0" applyFont="1" applyFill="1" applyBorder="1" applyAlignment="1">
      <alignment horizontal="right" vertical="center" wrapText="1"/>
    </xf>
    <xf numFmtId="0" fontId="30" fillId="14" borderId="1" xfId="0" applyFont="1" applyFill="1" applyBorder="1" applyAlignment="1">
      <alignment horizontal="right" vertical="center" wrapText="1"/>
    </xf>
    <xf numFmtId="0" fontId="31" fillId="43" borderId="1" xfId="0" applyFont="1" applyFill="1" applyBorder="1" applyAlignment="1">
      <alignment vertical="center" wrapText="1"/>
    </xf>
    <xf numFmtId="3" fontId="32" fillId="43" borderId="1" xfId="0" applyNumberFormat="1" applyFont="1" applyFill="1" applyBorder="1" applyAlignment="1">
      <alignment horizontal="right" vertical="center" wrapText="1"/>
    </xf>
    <xf numFmtId="0" fontId="33" fillId="43" borderId="1" xfId="0" applyFont="1" applyFill="1" applyBorder="1" applyAlignment="1">
      <alignment vertical="center" wrapText="1"/>
    </xf>
    <xf numFmtId="3" fontId="27" fillId="18" borderId="1" xfId="0" applyNumberFormat="1" applyFont="1" applyFill="1" applyBorder="1" applyAlignment="1">
      <alignment horizontal="right" vertical="center" wrapText="1"/>
    </xf>
    <xf numFmtId="3" fontId="27" fillId="21" borderId="1" xfId="0" applyNumberFormat="1" applyFont="1" applyFill="1" applyBorder="1" applyAlignment="1">
      <alignment horizontal="right" vertical="center" wrapText="1"/>
    </xf>
    <xf numFmtId="0" fontId="34" fillId="14" borderId="1" xfId="0" applyFont="1" applyFill="1" applyBorder="1" applyAlignment="1">
      <alignment vertical="center" wrapText="1"/>
    </xf>
    <xf numFmtId="0" fontId="35" fillId="14" borderId="1" xfId="0" applyFont="1" applyFill="1" applyBorder="1" applyAlignment="1">
      <alignment horizontal="right" vertical="center" wrapText="1"/>
    </xf>
    <xf numFmtId="0" fontId="34" fillId="14" borderId="1" xfId="0" applyFont="1" applyFill="1" applyBorder="1" applyAlignment="1">
      <alignment horizontal="right" vertical="center" wrapText="1"/>
    </xf>
    <xf numFmtId="3" fontId="34" fillId="14" borderId="1" xfId="0" applyNumberFormat="1" applyFont="1" applyFill="1" applyBorder="1" applyAlignment="1">
      <alignment horizontal="right" vertical="center" wrapText="1"/>
    </xf>
    <xf numFmtId="0" fontId="34" fillId="7" borderId="1" xfId="0" applyFont="1" applyFill="1" applyBorder="1" applyAlignment="1">
      <alignment vertical="center" wrapText="1"/>
    </xf>
    <xf numFmtId="0" fontId="35" fillId="10" borderId="1" xfId="0" applyFont="1" applyFill="1" applyBorder="1" applyAlignment="1">
      <alignment horizontal="right" vertical="center" wrapText="1"/>
    </xf>
    <xf numFmtId="3" fontId="34" fillId="18" borderId="1" xfId="0" applyNumberFormat="1" applyFont="1" applyFill="1" applyBorder="1" applyAlignment="1">
      <alignment horizontal="right" vertical="center" wrapText="1"/>
    </xf>
    <xf numFmtId="41" fontId="3" fillId="0" borderId="7" xfId="1" applyFont="1" applyBorder="1" applyAlignment="1">
      <alignment wrapText="1"/>
    </xf>
    <xf numFmtId="0" fontId="3" fillId="11" borderId="3" xfId="0" applyFont="1" applyFill="1" applyBorder="1" applyAlignment="1">
      <alignment wrapText="1"/>
    </xf>
    <xf numFmtId="3" fontId="12" fillId="0" borderId="1" xfId="0" applyNumberFormat="1" applyFont="1" applyBorder="1"/>
    <xf numFmtId="179" fontId="36" fillId="0" borderId="1" xfId="1" applyNumberFormat="1" applyFont="1" applyBorder="1"/>
    <xf numFmtId="180" fontId="36" fillId="0" borderId="1" xfId="1" applyNumberFormat="1" applyFont="1" applyBorder="1"/>
    <xf numFmtId="41" fontId="3" fillId="35" borderId="1" xfId="1" applyFont="1" applyFill="1" applyBorder="1"/>
    <xf numFmtId="10" fontId="26" fillId="27" borderId="1" xfId="1" applyNumberFormat="1" applyFont="1" applyFill="1" applyBorder="1"/>
    <xf numFmtId="0" fontId="6" fillId="20" borderId="3" xfId="0" applyFont="1" applyFill="1" applyBorder="1" applyAlignment="1">
      <alignment horizontal="center" wrapText="1"/>
    </xf>
    <xf numFmtId="41" fontId="37" fillId="0" borderId="1" xfId="1" applyFont="1" applyBorder="1"/>
    <xf numFmtId="179" fontId="3" fillId="0" borderId="1" xfId="0" applyNumberFormat="1" applyFont="1" applyBorder="1"/>
    <xf numFmtId="3" fontId="3" fillId="9" borderId="1" xfId="0" applyNumberFormat="1" applyFont="1" applyFill="1" applyBorder="1"/>
    <xf numFmtId="0" fontId="3" fillId="9" borderId="1" xfId="0" applyFont="1" applyFill="1" applyBorder="1"/>
    <xf numFmtId="179" fontId="12" fillId="9" borderId="1" xfId="0" applyNumberFormat="1" applyFont="1" applyFill="1" applyBorder="1"/>
    <xf numFmtId="179" fontId="3" fillId="9" borderId="1" xfId="0" applyNumberFormat="1" applyFont="1" applyFill="1" applyBorder="1"/>
    <xf numFmtId="38" fontId="15" fillId="41" borderId="1" xfId="0" applyNumberFormat="1" applyFont="1" applyFill="1" applyBorder="1"/>
    <xf numFmtId="38" fontId="3" fillId="8" borderId="1" xfId="0" applyNumberFormat="1" applyFont="1" applyFill="1" applyBorder="1"/>
    <xf numFmtId="38" fontId="3" fillId="11" borderId="1" xfId="0" applyNumberFormat="1" applyFont="1" applyFill="1" applyBorder="1"/>
    <xf numFmtId="41" fontId="7" fillId="19" borderId="1" xfId="1" applyFont="1" applyFill="1" applyBorder="1" applyAlignment="1">
      <alignment horizontal="center"/>
    </xf>
    <xf numFmtId="3" fontId="7" fillId="19" borderId="1" xfId="1" applyNumberFormat="1" applyFont="1" applyFill="1" applyBorder="1"/>
    <xf numFmtId="3" fontId="3" fillId="19" borderId="1" xfId="0" applyNumberFormat="1" applyFont="1" applyFill="1" applyBorder="1"/>
    <xf numFmtId="41" fontId="7" fillId="19" borderId="1" xfId="1" applyFont="1" applyFill="1" applyBorder="1"/>
    <xf numFmtId="38" fontId="11" fillId="19" borderId="1" xfId="0" applyNumberFormat="1" applyFont="1" applyFill="1" applyBorder="1" applyAlignment="1">
      <alignment horizontal="right"/>
    </xf>
    <xf numFmtId="0" fontId="3" fillId="19" borderId="1" xfId="0" applyFont="1" applyFill="1" applyBorder="1"/>
    <xf numFmtId="38" fontId="15" fillId="44" borderId="1" xfId="0" applyNumberFormat="1" applyFont="1" applyFill="1" applyBorder="1"/>
    <xf numFmtId="38" fontId="12" fillId="19" borderId="1" xfId="0" applyNumberFormat="1" applyFont="1" applyFill="1" applyBorder="1" applyAlignment="1">
      <alignment horizontal="right"/>
    </xf>
    <xf numFmtId="41" fontId="11" fillId="11" borderId="9" xfId="1" applyFont="1" applyFill="1" applyBorder="1" applyAlignment="1">
      <alignment horizontal="center"/>
    </xf>
    <xf numFmtId="0" fontId="3" fillId="28" borderId="4" xfId="0" applyFont="1" applyFill="1" applyBorder="1" applyAlignment="1">
      <alignment horizontal="center"/>
    </xf>
    <xf numFmtId="49" fontId="15" fillId="8" borderId="4" xfId="0" applyNumberFormat="1" applyFont="1" applyFill="1" applyBorder="1" applyAlignment="1">
      <alignment horizontal="center" wrapText="1"/>
    </xf>
    <xf numFmtId="49" fontId="3" fillId="0" borderId="1" xfId="1" applyNumberFormat="1" applyFont="1" applyBorder="1"/>
    <xf numFmtId="0" fontId="7" fillId="2" borderId="1" xfId="0" applyFont="1" applyFill="1" applyBorder="1" applyAlignment="1">
      <alignment horizontal="center"/>
    </xf>
    <xf numFmtId="41" fontId="11" fillId="11" borderId="1" xfId="1" applyFont="1" applyFill="1" applyBorder="1" applyAlignment="1">
      <alignment horizontal="center"/>
    </xf>
    <xf numFmtId="41" fontId="3" fillId="7" borderId="1" xfId="1" applyFont="1" applyFill="1" applyBorder="1"/>
    <xf numFmtId="41" fontId="15" fillId="9" borderId="1" xfId="1" applyFont="1" applyFill="1" applyBorder="1" applyAlignment="1">
      <alignment horizontal="center" wrapText="1"/>
    </xf>
    <xf numFmtId="41" fontId="12" fillId="9" borderId="7" xfId="1" applyFont="1" applyFill="1" applyBorder="1" applyAlignment="1">
      <alignment wrapText="1"/>
    </xf>
    <xf numFmtId="41" fontId="3" fillId="9" borderId="7" xfId="1" applyFont="1" applyFill="1" applyBorder="1" applyAlignment="1">
      <alignment wrapText="1"/>
    </xf>
    <xf numFmtId="41" fontId="15" fillId="9" borderId="4" xfId="1" applyFont="1" applyFill="1" applyBorder="1" applyAlignment="1">
      <alignment horizontal="center" wrapText="1"/>
    </xf>
    <xf numFmtId="41" fontId="13" fillId="10" borderId="7" xfId="1" applyFont="1" applyFill="1" applyBorder="1" applyAlignment="1">
      <alignment wrapText="1"/>
    </xf>
    <xf numFmtId="41" fontId="3" fillId="41" borderId="1" xfId="1" applyFont="1" applyFill="1" applyBorder="1"/>
    <xf numFmtId="41" fontId="13" fillId="41" borderId="7" xfId="1" applyFont="1" applyFill="1" applyBorder="1" applyAlignment="1">
      <alignment wrapText="1"/>
    </xf>
    <xf numFmtId="41" fontId="3" fillId="10" borderId="1" xfId="1" applyFont="1" applyFill="1" applyBorder="1" applyAlignment="1">
      <alignment horizontal="center"/>
    </xf>
    <xf numFmtId="49" fontId="15" fillId="8" borderId="6" xfId="0" applyNumberFormat="1" applyFont="1" applyFill="1" applyBorder="1" applyAlignment="1">
      <alignment horizontal="center" wrapText="1"/>
    </xf>
    <xf numFmtId="41" fontId="7" fillId="44" borderId="1" xfId="1" applyFont="1" applyFill="1" applyBorder="1"/>
    <xf numFmtId="41" fontId="3" fillId="0" borderId="0" xfId="0" applyNumberFormat="1" applyFont="1"/>
    <xf numFmtId="38" fontId="15" fillId="0" borderId="1" xfId="0" applyNumberFormat="1" applyFont="1" applyBorder="1" applyAlignment="1">
      <alignment horizontal="right"/>
    </xf>
    <xf numFmtId="3" fontId="19" fillId="0" borderId="1" xfId="1" applyNumberFormat="1" applyFont="1" applyBorder="1"/>
    <xf numFmtId="38" fontId="3" fillId="0" borderId="0" xfId="0" applyNumberFormat="1" applyFont="1"/>
    <xf numFmtId="0" fontId="24" fillId="12" borderId="4" xfId="0" applyFont="1" applyFill="1" applyBorder="1" applyAlignment="1">
      <alignment horizontal="center" wrapText="1"/>
    </xf>
    <xf numFmtId="0" fontId="24" fillId="12" borderId="5" xfId="0" applyFont="1" applyFill="1" applyBorder="1" applyAlignment="1">
      <alignment horizontal="center" wrapText="1"/>
    </xf>
    <xf numFmtId="0" fontId="24" fillId="12" borderId="6" xfId="0" applyFont="1" applyFill="1" applyBorder="1" applyAlignment="1">
      <alignment horizontal="center" wrapText="1"/>
    </xf>
    <xf numFmtId="0" fontId="11" fillId="15" borderId="4" xfId="0" applyFont="1" applyFill="1" applyBorder="1" applyAlignment="1">
      <alignment horizontal="center" vertical="center" wrapText="1"/>
    </xf>
    <xf numFmtId="0" fontId="11" fillId="15" borderId="6" xfId="0" applyFont="1" applyFill="1" applyBorder="1" applyAlignment="1">
      <alignment horizontal="center" vertical="center" wrapText="1"/>
    </xf>
    <xf numFmtId="41" fontId="7" fillId="31" borderId="1" xfId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41" fontId="7" fillId="7" borderId="1" xfId="1" applyFont="1" applyFill="1" applyBorder="1" applyAlignment="1">
      <alignment horizontal="center"/>
    </xf>
    <xf numFmtId="38" fontId="7" fillId="2" borderId="1" xfId="0" applyNumberFormat="1" applyFont="1" applyFill="1" applyBorder="1" applyAlignment="1">
      <alignment horizontal="center"/>
    </xf>
    <xf numFmtId="3" fontId="15" fillId="0" borderId="1" xfId="0" applyNumberFormat="1" applyFont="1" applyBorder="1"/>
    <xf numFmtId="41" fontId="17" fillId="19" borderId="1" xfId="1" applyFont="1" applyFill="1" applyBorder="1" applyAlignment="1">
      <alignment horizontal="center" wrapText="1"/>
    </xf>
    <xf numFmtId="3" fontId="11" fillId="19" borderId="1" xfId="0" applyNumberFormat="1" applyFont="1" applyFill="1" applyBorder="1"/>
    <xf numFmtId="3" fontId="39" fillId="0" borderId="1" xfId="1" applyNumberFormat="1" applyFont="1" applyBorder="1"/>
    <xf numFmtId="0" fontId="40" fillId="2" borderId="1" xfId="0" applyFont="1" applyFill="1" applyBorder="1" applyAlignment="1">
      <alignment horizontal="center"/>
    </xf>
    <xf numFmtId="38" fontId="12" fillId="0" borderId="1" xfId="0" applyNumberFormat="1" applyFont="1" applyBorder="1" applyAlignment="1">
      <alignment horizontal="right"/>
    </xf>
    <xf numFmtId="3" fontId="38" fillId="0" borderId="1" xfId="1" applyNumberFormat="1" applyFont="1" applyBorder="1"/>
    <xf numFmtId="0" fontId="28" fillId="42" borderId="10" xfId="0" applyFont="1" applyFill="1" applyBorder="1" applyAlignment="1">
      <alignment horizontal="center" vertical="center" wrapText="1"/>
    </xf>
    <xf numFmtId="0" fontId="28" fillId="14" borderId="11" xfId="0" applyFont="1" applyFill="1" applyBorder="1" applyAlignment="1">
      <alignment horizontal="center" vertical="center" wrapText="1"/>
    </xf>
    <xf numFmtId="0" fontId="41" fillId="19" borderId="1" xfId="0" applyFont="1" applyFill="1" applyBorder="1"/>
    <xf numFmtId="0" fontId="28" fillId="14" borderId="0" xfId="0" applyFont="1" applyFill="1" applyAlignment="1">
      <alignment horizontal="center" vertical="center" wrapText="1"/>
    </xf>
    <xf numFmtId="49" fontId="3" fillId="0" borderId="0" xfId="1" applyNumberFormat="1" applyFont="1"/>
    <xf numFmtId="41" fontId="3" fillId="8" borderId="0" xfId="1" applyFont="1" applyFill="1"/>
    <xf numFmtId="179" fontId="36" fillId="0" borderId="0" xfId="1" applyNumberFormat="1" applyFont="1"/>
    <xf numFmtId="180" fontId="36" fillId="0" borderId="0" xfId="1" applyNumberFormat="1" applyFont="1"/>
    <xf numFmtId="0" fontId="28" fillId="45" borderId="11" xfId="0" applyFont="1" applyFill="1" applyBorder="1" applyAlignment="1">
      <alignment horizontal="center" vertical="center" wrapText="1"/>
    </xf>
    <xf numFmtId="3" fontId="12" fillId="0" borderId="7" xfId="0" applyNumberFormat="1" applyFont="1" applyBorder="1" applyAlignment="1">
      <alignment wrapText="1"/>
    </xf>
    <xf numFmtId="3" fontId="11" fillId="10" borderId="1" xfId="1" applyNumberFormat="1" applyFont="1" applyFill="1" applyBorder="1"/>
    <xf numFmtId="177" fontId="3" fillId="15" borderId="7" xfId="0" applyNumberFormat="1" applyFont="1" applyFill="1" applyBorder="1" applyAlignment="1">
      <alignment horizontal="right" vertical="center" wrapText="1"/>
    </xf>
    <xf numFmtId="177" fontId="3" fillId="30" borderId="7" xfId="0" applyNumberFormat="1" applyFont="1" applyFill="1" applyBorder="1" applyAlignment="1">
      <alignment horizontal="right" wrapText="1"/>
    </xf>
    <xf numFmtId="177" fontId="6" fillId="17" borderId="7" xfId="0" applyNumberFormat="1" applyFont="1" applyFill="1" applyBorder="1" applyAlignment="1">
      <alignment horizontal="right" vertical="center" wrapText="1"/>
    </xf>
    <xf numFmtId="177" fontId="3" fillId="3" borderId="1" xfId="1" applyNumberFormat="1" applyFont="1" applyFill="1" applyBorder="1" applyAlignment="1">
      <alignment horizontal="right" vertical="center"/>
    </xf>
    <xf numFmtId="177" fontId="8" fillId="19" borderId="1" xfId="0" applyNumberFormat="1" applyFont="1" applyFill="1" applyBorder="1"/>
    <xf numFmtId="177" fontId="6" fillId="19" borderId="7" xfId="0" applyNumberFormat="1" applyFont="1" applyFill="1" applyBorder="1" applyAlignment="1">
      <alignment horizontal="right" wrapText="1"/>
    </xf>
    <xf numFmtId="177" fontId="10" fillId="6" borderId="1" xfId="0" applyNumberFormat="1" applyFont="1" applyFill="1" applyBorder="1" applyAlignment="1">
      <alignment horizontal="right"/>
    </xf>
    <xf numFmtId="3" fontId="3" fillId="0" borderId="7" xfId="1" applyNumberFormat="1" applyFont="1" applyBorder="1" applyAlignment="1">
      <alignment wrapText="1"/>
    </xf>
    <xf numFmtId="3" fontId="15" fillId="8" borderId="1" xfId="0" applyNumberFormat="1" applyFont="1" applyFill="1" applyBorder="1" applyAlignment="1">
      <alignment wrapText="1"/>
    </xf>
    <xf numFmtId="0" fontId="0" fillId="0" borderId="6" xfId="0" applyBorder="1"/>
    <xf numFmtId="0" fontId="0" fillId="0" borderId="12" xfId="0" applyBorder="1"/>
    <xf numFmtId="0" fontId="43" fillId="46" borderId="12" xfId="0" applyFont="1" applyFill="1" applyBorder="1" applyAlignment="1">
      <alignment horizontal="right" vertical="center"/>
    </xf>
    <xf numFmtId="0" fontId="45" fillId="48" borderId="12" xfId="0" applyFont="1" applyFill="1" applyBorder="1" applyAlignment="1">
      <alignment horizontal="center" vertical="center"/>
    </xf>
    <xf numFmtId="0" fontId="45" fillId="49" borderId="12" xfId="0" applyFont="1" applyFill="1" applyBorder="1" applyAlignment="1">
      <alignment horizontal="left" vertical="center"/>
    </xf>
    <xf numFmtId="0" fontId="45" fillId="49" borderId="12" xfId="0" applyFont="1" applyFill="1" applyBorder="1" applyAlignment="1">
      <alignment horizontal="right" vertical="center"/>
    </xf>
    <xf numFmtId="0" fontId="0" fillId="49" borderId="12" xfId="0" applyFill="1" applyBorder="1"/>
    <xf numFmtId="0" fontId="45" fillId="0" borderId="12" xfId="0" applyFont="1" applyBorder="1"/>
    <xf numFmtId="0" fontId="45" fillId="0" borderId="12" xfId="0" applyFont="1" applyBorder="1" applyAlignment="1">
      <alignment horizontal="right" vertical="center"/>
    </xf>
    <xf numFmtId="0" fontId="45" fillId="0" borderId="12" xfId="0" applyFont="1" applyBorder="1" applyAlignment="1">
      <alignment horizontal="left" vertical="center"/>
    </xf>
    <xf numFmtId="0" fontId="44" fillId="50" borderId="12" xfId="0" applyFont="1" applyFill="1" applyBorder="1" applyAlignment="1">
      <alignment horizontal="right" vertical="center"/>
    </xf>
    <xf numFmtId="0" fontId="46" fillId="0" borderId="12" xfId="0" applyFont="1" applyBorder="1" applyAlignment="1">
      <alignment horizontal="right" vertical="center"/>
    </xf>
    <xf numFmtId="0" fontId="45" fillId="51" borderId="12" xfId="0" applyFont="1" applyFill="1" applyBorder="1" applyAlignment="1">
      <alignment horizontal="right" vertical="center"/>
    </xf>
    <xf numFmtId="0" fontId="46" fillId="52" borderId="12" xfId="0" applyFont="1" applyFill="1" applyBorder="1" applyAlignment="1">
      <alignment horizontal="right" vertical="center"/>
    </xf>
    <xf numFmtId="0" fontId="43" fillId="53" borderId="12" xfId="0" applyFont="1" applyFill="1" applyBorder="1"/>
    <xf numFmtId="0" fontId="43" fillId="53" borderId="12" xfId="0" applyFont="1" applyFill="1" applyBorder="1" applyAlignment="1">
      <alignment horizontal="right" vertical="center"/>
    </xf>
    <xf numFmtId="0" fontId="0" fillId="53" borderId="12" xfId="0" applyFill="1" applyBorder="1"/>
    <xf numFmtId="0" fontId="46" fillId="47" borderId="12" xfId="0" applyFont="1" applyFill="1" applyBorder="1"/>
    <xf numFmtId="0" fontId="46" fillId="47" borderId="12" xfId="0" applyFont="1" applyFill="1" applyBorder="1" applyAlignment="1">
      <alignment horizontal="right" vertical="center"/>
    </xf>
    <xf numFmtId="0" fontId="43" fillId="54" borderId="12" xfId="0" applyFont="1" applyFill="1" applyBorder="1"/>
    <xf numFmtId="0" fontId="43" fillId="54" borderId="12" xfId="0" applyFont="1" applyFill="1" applyBorder="1" applyAlignment="1">
      <alignment horizontal="right" vertical="center"/>
    </xf>
    <xf numFmtId="0" fontId="0" fillId="54" borderId="12" xfId="0" applyFill="1" applyBorder="1"/>
    <xf numFmtId="0" fontId="43" fillId="50" borderId="12" xfId="0" applyFont="1" applyFill="1" applyBorder="1" applyAlignment="1">
      <alignment horizontal="center" vertical="center"/>
    </xf>
    <xf numFmtId="0" fontId="44" fillId="54" borderId="12" xfId="0" applyFont="1" applyFill="1" applyBorder="1" applyAlignment="1">
      <alignment horizontal="right" vertical="center"/>
    </xf>
    <xf numFmtId="0" fontId="43" fillId="50" borderId="12" xfId="0" applyFont="1" applyFill="1" applyBorder="1"/>
    <xf numFmtId="0" fontId="0" fillId="50" borderId="12" xfId="0" applyFill="1" applyBorder="1"/>
    <xf numFmtId="0" fontId="43" fillId="55" borderId="12" xfId="0" applyFont="1" applyFill="1" applyBorder="1"/>
    <xf numFmtId="0" fontId="44" fillId="55" borderId="12" xfId="0" applyFont="1" applyFill="1" applyBorder="1" applyAlignment="1">
      <alignment horizontal="right" vertical="center"/>
    </xf>
    <xf numFmtId="0" fontId="11" fillId="15" borderId="1" xfId="0" applyFont="1" applyFill="1" applyBorder="1" applyAlignment="1">
      <alignment horizontal="center" wrapText="1"/>
    </xf>
    <xf numFmtId="0" fontId="11" fillId="15" borderId="1" xfId="0" applyFont="1" applyFill="1" applyBorder="1" applyAlignment="1">
      <alignment horizontal="center" vertical="center" wrapText="1"/>
    </xf>
    <xf numFmtId="3" fontId="11" fillId="10" borderId="7" xfId="0" applyNumberFormat="1" applyFont="1" applyFill="1" applyBorder="1" applyAlignment="1">
      <alignment horizontal="right" wrapText="1"/>
    </xf>
    <xf numFmtId="3" fontId="48" fillId="14" borderId="12" xfId="0" applyNumberFormat="1" applyFont="1" applyFill="1" applyBorder="1" applyAlignment="1">
      <alignment vertical="center" wrapText="1"/>
    </xf>
    <xf numFmtId="49" fontId="15" fillId="8" borderId="12" xfId="0" applyNumberFormat="1" applyFont="1" applyFill="1" applyBorder="1" applyAlignment="1">
      <alignment horizontal="center" wrapText="1"/>
    </xf>
    <xf numFmtId="0" fontId="48" fillId="14" borderId="12" xfId="0" applyFont="1" applyFill="1" applyBorder="1" applyAlignment="1">
      <alignment horizontal="center" vertical="center" wrapText="1"/>
    </xf>
    <xf numFmtId="10" fontId="11" fillId="27" borderId="1" xfId="1" applyNumberFormat="1" applyFont="1" applyFill="1" applyBorder="1"/>
    <xf numFmtId="0" fontId="3" fillId="0" borderId="12" xfId="0" applyFont="1" applyBorder="1"/>
    <xf numFmtId="0" fontId="47" fillId="57" borderId="12" xfId="0" applyFont="1" applyFill="1" applyBorder="1" applyAlignment="1">
      <alignment horizontal="center" vertical="center" wrapText="1"/>
    </xf>
    <xf numFmtId="41" fontId="3" fillId="57" borderId="4" xfId="1" applyFont="1" applyFill="1" applyBorder="1" applyAlignment="1">
      <alignment wrapText="1"/>
    </xf>
    <xf numFmtId="41" fontId="3" fillId="57" borderId="1" xfId="1" applyFont="1" applyFill="1" applyBorder="1" applyAlignment="1">
      <alignment horizontal="center" wrapText="1"/>
    </xf>
    <xf numFmtId="41" fontId="3" fillId="58" borderId="12" xfId="1" applyFont="1" applyFill="1" applyBorder="1" applyAlignment="1">
      <alignment wrapText="1"/>
    </xf>
    <xf numFmtId="3" fontId="3" fillId="7" borderId="12" xfId="1" applyNumberFormat="1" applyFont="1" applyFill="1" applyBorder="1"/>
    <xf numFmtId="3" fontId="46" fillId="47" borderId="12" xfId="0" applyNumberFormat="1" applyFont="1" applyFill="1" applyBorder="1" applyAlignment="1">
      <alignment horizontal="right" vertical="center"/>
    </xf>
    <xf numFmtId="0" fontId="0" fillId="0" borderId="12" xfId="0" applyBorder="1" applyAlignment="1">
      <alignment vertical="center"/>
    </xf>
    <xf numFmtId="3" fontId="3" fillId="10" borderId="12" xfId="1" applyNumberFormat="1" applyFont="1" applyFill="1" applyBorder="1"/>
    <xf numFmtId="41" fontId="11" fillId="8" borderId="1" xfId="1" applyFont="1" applyFill="1" applyBorder="1"/>
    <xf numFmtId="3" fontId="12" fillId="10" borderId="12" xfId="1" applyNumberFormat="1" applyFont="1" applyFill="1" applyBorder="1"/>
    <xf numFmtId="3" fontId="11" fillId="8" borderId="1" xfId="1" applyNumberFormat="1" applyFont="1" applyFill="1" applyBorder="1"/>
    <xf numFmtId="3" fontId="12" fillId="0" borderId="0" xfId="1" applyNumberFormat="1" applyFont="1"/>
    <xf numFmtId="3" fontId="11" fillId="0" borderId="0" xfId="1" applyNumberFormat="1" applyFont="1"/>
    <xf numFmtId="3" fontId="50" fillId="14" borderId="12" xfId="0" applyNumberFormat="1" applyFont="1" applyFill="1" applyBorder="1" applyAlignment="1">
      <alignment vertical="center" wrapText="1"/>
    </xf>
    <xf numFmtId="177" fontId="48" fillId="14" borderId="12" xfId="0" applyNumberFormat="1" applyFont="1" applyFill="1" applyBorder="1" applyAlignment="1">
      <alignment vertical="center" wrapText="1"/>
    </xf>
    <xf numFmtId="3" fontId="48" fillId="10" borderId="12" xfId="0" applyNumberFormat="1" applyFont="1" applyFill="1" applyBorder="1" applyAlignment="1">
      <alignment vertical="center" wrapText="1"/>
    </xf>
    <xf numFmtId="176" fontId="48" fillId="14" borderId="12" xfId="0" applyNumberFormat="1" applyFont="1" applyFill="1" applyBorder="1" applyAlignment="1">
      <alignment vertical="center" wrapText="1"/>
    </xf>
    <xf numFmtId="3" fontId="3" fillId="11" borderId="12" xfId="1" applyNumberFormat="1" applyFont="1" applyFill="1" applyBorder="1" applyAlignment="1">
      <alignment wrapText="1"/>
    </xf>
    <xf numFmtId="3" fontId="12" fillId="41" borderId="12" xfId="1" applyNumberFormat="1" applyFont="1" applyFill="1" applyBorder="1" applyAlignment="1">
      <alignment wrapText="1"/>
    </xf>
    <xf numFmtId="179" fontId="48" fillId="14" borderId="12" xfId="0" applyNumberFormat="1" applyFont="1" applyFill="1" applyBorder="1" applyAlignment="1">
      <alignment vertical="center" wrapText="1"/>
    </xf>
    <xf numFmtId="179" fontId="50" fillId="14" borderId="12" xfId="0" applyNumberFormat="1" applyFont="1" applyFill="1" applyBorder="1" applyAlignment="1">
      <alignment vertical="center" wrapText="1"/>
    </xf>
    <xf numFmtId="180" fontId="48" fillId="14" borderId="12" xfId="0" applyNumberFormat="1" applyFont="1" applyFill="1" applyBorder="1" applyAlignment="1">
      <alignment vertical="center" wrapText="1"/>
    </xf>
    <xf numFmtId="3" fontId="3" fillId="11" borderId="1" xfId="1" applyNumberFormat="1" applyFont="1" applyFill="1" applyBorder="1"/>
    <xf numFmtId="3" fontId="51" fillId="11" borderId="1" xfId="1" applyNumberFormat="1" applyFont="1" applyFill="1" applyBorder="1"/>
    <xf numFmtId="41" fontId="15" fillId="41" borderId="4" xfId="1" applyFont="1" applyFill="1" applyBorder="1" applyAlignment="1">
      <alignment horizontal="center" wrapText="1"/>
    </xf>
    <xf numFmtId="41" fontId="15" fillId="41" borderId="6" xfId="1" applyFont="1" applyFill="1" applyBorder="1" applyAlignment="1">
      <alignment horizontal="center" wrapText="1"/>
    </xf>
    <xf numFmtId="41" fontId="15" fillId="41" borderId="12" xfId="1" applyFont="1" applyFill="1" applyBorder="1" applyAlignment="1">
      <alignment horizontal="center" wrapText="1"/>
    </xf>
    <xf numFmtId="41" fontId="21" fillId="41" borderId="7" xfId="1" applyFont="1" applyFill="1" applyBorder="1" applyAlignment="1">
      <alignment wrapText="1"/>
    </xf>
    <xf numFmtId="180" fontId="51" fillId="11" borderId="1" xfId="1" applyNumberFormat="1" applyFont="1" applyFill="1" applyBorder="1"/>
    <xf numFmtId="3" fontId="48" fillId="11" borderId="12" xfId="0" applyNumberFormat="1" applyFont="1" applyFill="1" applyBorder="1" applyAlignment="1">
      <alignment vertical="center" wrapText="1"/>
    </xf>
    <xf numFmtId="3" fontId="49" fillId="11" borderId="12" xfId="0" applyNumberFormat="1" applyFont="1" applyFill="1" applyBorder="1" applyAlignment="1">
      <alignment vertical="center" wrapText="1"/>
    </xf>
    <xf numFmtId="179" fontId="51" fillId="11" borderId="1" xfId="1" applyNumberFormat="1" applyFont="1" applyFill="1" applyBorder="1"/>
    <xf numFmtId="3" fontId="11" fillId="41" borderId="12" xfId="1" applyNumberFormat="1" applyFont="1" applyFill="1" applyBorder="1" applyAlignment="1">
      <alignment wrapText="1"/>
    </xf>
    <xf numFmtId="41" fontId="11" fillId="41" borderId="7" xfId="1" applyFont="1" applyFill="1" applyBorder="1" applyAlignment="1">
      <alignment wrapText="1"/>
    </xf>
    <xf numFmtId="41" fontId="3" fillId="58" borderId="12" xfId="1" applyFont="1" applyFill="1" applyBorder="1" applyAlignment="1">
      <alignment horizontal="center" wrapText="1"/>
    </xf>
    <xf numFmtId="180" fontId="11" fillId="41" borderId="1" xfId="1" applyNumberFormat="1" applyFont="1" applyFill="1" applyBorder="1"/>
    <xf numFmtId="3" fontId="11" fillId="41" borderId="7" xfId="1" applyNumberFormat="1" applyFont="1" applyFill="1" applyBorder="1" applyAlignment="1">
      <alignment wrapText="1"/>
    </xf>
    <xf numFmtId="181" fontId="11" fillId="41" borderId="1" xfId="1" applyNumberFormat="1" applyFont="1" applyFill="1" applyBorder="1"/>
    <xf numFmtId="41" fontId="3" fillId="60" borderId="1" xfId="1" applyFont="1" applyFill="1" applyBorder="1" applyAlignment="1">
      <alignment horizontal="center" wrapText="1"/>
    </xf>
    <xf numFmtId="41" fontId="3" fillId="60" borderId="9" xfId="1" applyFont="1" applyFill="1" applyBorder="1" applyAlignment="1">
      <alignment horizontal="center" wrapText="1"/>
    </xf>
    <xf numFmtId="41" fontId="3" fillId="60" borderId="9" xfId="1" applyFont="1" applyFill="1" applyBorder="1" applyAlignment="1">
      <alignment horizontal="center"/>
    </xf>
    <xf numFmtId="41" fontId="3" fillId="60" borderId="1" xfId="1" applyFont="1" applyFill="1" applyBorder="1" applyAlignment="1">
      <alignment horizontal="center"/>
    </xf>
    <xf numFmtId="0" fontId="3" fillId="21" borderId="1" xfId="0" applyFont="1" applyFill="1" applyBorder="1" applyAlignment="1">
      <alignment horizontal="left" vertical="center" wrapText="1"/>
    </xf>
    <xf numFmtId="0" fontId="0" fillId="0" borderId="5" xfId="0" applyBorder="1"/>
    <xf numFmtId="0" fontId="0" fillId="0" borderId="6" xfId="0" applyBorder="1"/>
    <xf numFmtId="0" fontId="11" fillId="15" borderId="1" xfId="0" applyFont="1" applyFill="1" applyBorder="1" applyAlignment="1">
      <alignment horizontal="center" vertical="center" wrapText="1"/>
    </xf>
    <xf numFmtId="0" fontId="11" fillId="15" borderId="1" xfId="0" applyFont="1" applyFill="1" applyBorder="1" applyAlignment="1">
      <alignment horizontal="center" wrapText="1"/>
    </xf>
    <xf numFmtId="0" fontId="24" fillId="12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/>
    </xf>
    <xf numFmtId="0" fontId="3" fillId="56" borderId="12" xfId="0" applyFont="1" applyFill="1" applyBorder="1"/>
    <xf numFmtId="0" fontId="0" fillId="56" borderId="12" xfId="0" applyFill="1" applyBorder="1"/>
    <xf numFmtId="0" fontId="44" fillId="47" borderId="12" xfId="0" applyFont="1" applyFill="1" applyBorder="1" applyAlignment="1">
      <alignment horizontal="center" vertical="center"/>
    </xf>
    <xf numFmtId="0" fontId="0" fillId="0" borderId="12" xfId="0" applyBorder="1"/>
    <xf numFmtId="0" fontId="42" fillId="46" borderId="12" xfId="0" applyFont="1" applyFill="1" applyBorder="1" applyAlignment="1">
      <alignment horizontal="center" vertical="center"/>
    </xf>
    <xf numFmtId="41" fontId="15" fillId="41" borderId="4" xfId="1" applyFont="1" applyFill="1" applyBorder="1" applyAlignment="1">
      <alignment horizontal="center" wrapText="1"/>
    </xf>
    <xf numFmtId="41" fontId="15" fillId="41" borderId="6" xfId="1" applyFont="1" applyFill="1" applyBorder="1" applyAlignment="1">
      <alignment horizontal="center" wrapText="1"/>
    </xf>
    <xf numFmtId="0" fontId="3" fillId="60" borderId="4" xfId="0" applyFont="1" applyFill="1" applyBorder="1" applyAlignment="1">
      <alignment horizontal="center"/>
    </xf>
    <xf numFmtId="0" fontId="3" fillId="60" borderId="6" xfId="0" applyFont="1" applyFill="1" applyBorder="1" applyAlignment="1">
      <alignment horizontal="center"/>
    </xf>
    <xf numFmtId="41" fontId="5" fillId="4" borderId="12" xfId="1" applyFont="1" applyFill="1" applyBorder="1" applyAlignment="1">
      <alignment horizontal="center"/>
    </xf>
    <xf numFmtId="0" fontId="17" fillId="59" borderId="12" xfId="0" applyFont="1" applyFill="1" applyBorder="1" applyAlignment="1">
      <alignment horizontal="center" vertical="center"/>
    </xf>
    <xf numFmtId="49" fontId="15" fillId="8" borderId="1" xfId="0" applyNumberFormat="1" applyFont="1" applyFill="1" applyBorder="1" applyAlignment="1">
      <alignment horizontal="center" wrapText="1"/>
    </xf>
    <xf numFmtId="41" fontId="21" fillId="0" borderId="1" xfId="1" applyFont="1" applyBorder="1" applyAlignment="1">
      <alignment horizontal="center"/>
    </xf>
    <xf numFmtId="0" fontId="3" fillId="60" borderId="1" xfId="0" applyFont="1" applyFill="1" applyBorder="1" applyAlignment="1">
      <alignment horizontal="center"/>
    </xf>
    <xf numFmtId="0" fontId="0" fillId="60" borderId="6" xfId="0" applyFill="1" applyBorder="1"/>
    <xf numFmtId="41" fontId="15" fillId="41" borderId="1" xfId="1" applyFont="1" applyFill="1" applyBorder="1" applyAlignment="1">
      <alignment horizontal="center" wrapText="1"/>
    </xf>
    <xf numFmtId="0" fontId="0" fillId="41" borderId="6" xfId="0" applyFill="1" applyBorder="1"/>
    <xf numFmtId="41" fontId="12" fillId="0" borderId="1" xfId="1" applyFont="1" applyBorder="1" applyAlignment="1">
      <alignment horizontal="center"/>
    </xf>
    <xf numFmtId="41" fontId="15" fillId="11" borderId="1" xfId="1" applyFont="1" applyFill="1" applyBorder="1" applyAlignment="1">
      <alignment horizontal="center" wrapText="1"/>
    </xf>
    <xf numFmtId="3" fontId="3" fillId="11" borderId="4" xfId="1" applyNumberFormat="1" applyFont="1" applyFill="1" applyBorder="1" applyAlignment="1">
      <alignment wrapText="1"/>
    </xf>
    <xf numFmtId="3" fontId="3" fillId="11" borderId="6" xfId="1" applyNumberFormat="1" applyFont="1" applyFill="1" applyBorder="1" applyAlignment="1">
      <alignment wrapText="1"/>
    </xf>
    <xf numFmtId="41" fontId="18" fillId="2" borderId="1" xfId="1" applyFont="1" applyFill="1" applyBorder="1" applyAlignment="1">
      <alignment horizontal="center"/>
    </xf>
    <xf numFmtId="0" fontId="0" fillId="0" borderId="3" xfId="0" applyBorder="1"/>
    <xf numFmtId="41" fontId="7" fillId="2" borderId="1" xfId="1" applyFont="1" applyFill="1" applyBorder="1" applyAlignment="1">
      <alignment horizontal="center"/>
    </xf>
    <xf numFmtId="41" fontId="5" fillId="4" borderId="1" xfId="1" applyFont="1" applyFill="1" applyBorder="1" applyAlignment="1">
      <alignment horizontal="center"/>
    </xf>
    <xf numFmtId="41" fontId="7" fillId="0" borderId="0" xfId="1" applyFont="1" applyAlignment="1">
      <alignment horizontal="right"/>
    </xf>
    <xf numFmtId="41" fontId="3" fillId="0" borderId="0" xfId="1" applyFont="1"/>
    <xf numFmtId="0" fontId="3" fillId="0" borderId="1" xfId="0" applyFont="1" applyBorder="1"/>
    <xf numFmtId="0" fontId="3" fillId="19" borderId="1" xfId="0" applyFont="1" applyFill="1" applyBorder="1"/>
    <xf numFmtId="41" fontId="3" fillId="19" borderId="1" xfId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41" fontId="7" fillId="0" borderId="5" xfId="1" applyFont="1" applyBorder="1" applyAlignment="1">
      <alignment horizontal="right"/>
    </xf>
    <xf numFmtId="41" fontId="16" fillId="4" borderId="1" xfId="1" applyFont="1" applyFill="1" applyBorder="1" applyAlignment="1">
      <alignment horizontal="center"/>
    </xf>
    <xf numFmtId="41" fontId="11" fillId="11" borderId="1" xfId="1" applyFont="1" applyFill="1" applyBorder="1" applyAlignment="1">
      <alignment horizontal="center"/>
    </xf>
    <xf numFmtId="41" fontId="20" fillId="0" borderId="2" xfId="1" applyFont="1" applyBorder="1" applyAlignment="1">
      <alignment horizontal="center"/>
    </xf>
    <xf numFmtId="0" fontId="0" fillId="0" borderId="2" xfId="0" applyBorder="1"/>
    <xf numFmtId="0" fontId="16" fillId="9" borderId="1" xfId="0" applyFont="1" applyFill="1" applyBorder="1" applyAlignment="1">
      <alignment horizontal="center"/>
    </xf>
    <xf numFmtId="41" fontId="3" fillId="38" borderId="1" xfId="1" applyFont="1" applyFill="1" applyBorder="1" applyAlignment="1">
      <alignment horizontal="center" wrapText="1"/>
    </xf>
    <xf numFmtId="0" fontId="6" fillId="8" borderId="1" xfId="0" applyFont="1" applyFill="1" applyBorder="1" applyAlignment="1">
      <alignment horizontal="center" vertical="center" wrapText="1"/>
    </xf>
    <xf numFmtId="38" fontId="17" fillId="10" borderId="1" xfId="0" applyNumberFormat="1" applyFont="1" applyFill="1" applyBorder="1" applyAlignment="1">
      <alignment horizontal="center"/>
    </xf>
    <xf numFmtId="0" fontId="6" fillId="23" borderId="6" xfId="0" applyFont="1" applyFill="1" applyBorder="1" applyAlignment="1">
      <alignment horizontal="center" wrapText="1"/>
    </xf>
    <xf numFmtId="0" fontId="6" fillId="19" borderId="1" xfId="0" applyFont="1" applyFill="1" applyBorder="1" applyAlignment="1">
      <alignment horizontal="center" wrapText="1"/>
    </xf>
    <xf numFmtId="0" fontId="6" fillId="12" borderId="1" xfId="0" applyFont="1" applyFill="1" applyBorder="1" applyAlignment="1">
      <alignment horizontal="right" wrapText="1"/>
    </xf>
    <xf numFmtId="181" fontId="11" fillId="41" borderId="12" xfId="1" applyNumberFormat="1" applyFont="1" applyFill="1" applyBorder="1"/>
    <xf numFmtId="181" fontId="11" fillId="8" borderId="12" xfId="1" applyNumberFormat="1" applyFont="1" applyFill="1" applyBorder="1"/>
  </cellXfs>
  <cellStyles count="3">
    <cellStyle name="쉼표 [0]" xfId="1" builtinId="6"/>
    <cellStyle name="표준" xfId="0" builtinId="0"/>
    <cellStyle name="표준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Q147"/>
  <sheetViews>
    <sheetView zoomScaleNormal="100" workbookViewId="0">
      <pane xSplit="1" ySplit="1" topLeftCell="B2" activePane="bottomRight" state="frozen"/>
      <selection pane="topRight"/>
      <selection pane="bottomLeft"/>
      <selection pane="bottomRight" activeCell="B6" sqref="B6"/>
    </sheetView>
  </sheetViews>
  <sheetFormatPr defaultRowHeight="13.5"/>
  <cols>
    <col min="1" max="1" width="44.88671875" bestFit="1" customWidth="1"/>
    <col min="2" max="2" width="13.77734375" bestFit="1" customWidth="1"/>
    <col min="5" max="5" width="9.109375" bestFit="1" customWidth="1"/>
    <col min="6" max="6" width="4.44140625" customWidth="1"/>
    <col min="7" max="7" width="16.77734375" customWidth="1"/>
    <col min="8" max="8" width="9.44140625" bestFit="1" customWidth="1"/>
    <col min="9" max="9" width="4.44140625" customWidth="1"/>
    <col min="10" max="10" width="22.88671875" bestFit="1" customWidth="1"/>
    <col min="11" max="11" width="7.88671875" bestFit="1" customWidth="1"/>
    <col min="12" max="12" width="8.88671875" style="1" customWidth="1"/>
    <col min="13" max="13" width="10.33203125" bestFit="1" customWidth="1"/>
    <col min="14" max="14" width="10.33203125" customWidth="1"/>
    <col min="15" max="15" width="7.5546875" bestFit="1" customWidth="1"/>
    <col min="16" max="16" width="6.44140625" bestFit="1" customWidth="1"/>
  </cols>
  <sheetData>
    <row r="1" spans="1:11" ht="20.25" customHeight="1">
      <c r="A1" s="391" t="s">
        <v>0</v>
      </c>
      <c r="B1" s="386"/>
      <c r="C1" s="386"/>
      <c r="D1" s="386"/>
      <c r="E1" s="387"/>
      <c r="I1" s="1"/>
      <c r="J1" s="1"/>
      <c r="K1" s="1"/>
    </row>
    <row r="2" spans="1:11" ht="11.25" customHeight="1">
      <c r="B2" s="1"/>
      <c r="F2" s="1"/>
      <c r="H2" s="1"/>
      <c r="I2" s="1"/>
      <c r="K2" s="1"/>
    </row>
    <row r="3" spans="1:11" s="1" customFormat="1" ht="13.5" customHeight="1">
      <c r="A3" s="396" t="s">
        <v>1</v>
      </c>
      <c r="B3" s="395"/>
      <c r="C3" s="395"/>
      <c r="D3" s="395"/>
      <c r="E3" s="309" t="s">
        <v>2</v>
      </c>
      <c r="G3" s="394" t="s">
        <v>3</v>
      </c>
      <c r="H3" s="395"/>
      <c r="J3" s="394" t="s">
        <v>4</v>
      </c>
      <c r="K3" s="395"/>
    </row>
    <row r="4" spans="1:11" s="1" customFormat="1" ht="14.25" customHeight="1">
      <c r="A4" s="310" t="s">
        <v>5</v>
      </c>
      <c r="B4" s="310" t="s">
        <v>6</v>
      </c>
      <c r="C4" s="310" t="s">
        <v>7</v>
      </c>
      <c r="D4" s="310" t="s">
        <v>8</v>
      </c>
      <c r="E4" s="310" t="s">
        <v>9</v>
      </c>
      <c r="G4" s="310" t="s">
        <v>10</v>
      </c>
      <c r="H4" s="310" t="s">
        <v>6</v>
      </c>
      <c r="J4" s="310" t="s">
        <v>11</v>
      </c>
      <c r="K4" s="310" t="s">
        <v>6</v>
      </c>
    </row>
    <row r="5" spans="1:11" s="1" customFormat="1" ht="14.25" customHeight="1">
      <c r="A5" s="311" t="s">
        <v>12</v>
      </c>
      <c r="B5" s="312" t="s">
        <v>13</v>
      </c>
      <c r="C5" s="313"/>
      <c r="D5" s="313"/>
      <c r="E5" s="313"/>
      <c r="G5" s="314" t="s">
        <v>14</v>
      </c>
      <c r="H5" s="312" t="s">
        <v>15</v>
      </c>
      <c r="J5" s="314" t="s">
        <v>16</v>
      </c>
      <c r="K5" s="315" t="s">
        <v>17</v>
      </c>
    </row>
    <row r="6" spans="1:11" s="1" customFormat="1" ht="14.25" customHeight="1">
      <c r="A6" s="316" t="s">
        <v>18</v>
      </c>
      <c r="B6" s="317" t="s">
        <v>19</v>
      </c>
      <c r="C6" s="318" t="s">
        <v>20</v>
      </c>
      <c r="D6" s="308"/>
      <c r="E6" s="308"/>
      <c r="G6" s="77" t="s">
        <v>57</v>
      </c>
      <c r="H6" s="312" t="s">
        <v>21</v>
      </c>
      <c r="J6" s="308"/>
      <c r="K6" s="308"/>
    </row>
    <row r="7" spans="1:11" s="1" customFormat="1" ht="14.25" customHeight="1">
      <c r="A7" s="314" t="s">
        <v>22</v>
      </c>
      <c r="B7" s="319" t="s">
        <v>23</v>
      </c>
      <c r="C7" s="308"/>
      <c r="D7" s="308"/>
      <c r="E7" s="308"/>
      <c r="G7" s="314" t="s">
        <v>24</v>
      </c>
      <c r="H7" s="312" t="s">
        <v>25</v>
      </c>
      <c r="J7" s="308"/>
      <c r="K7" s="308"/>
    </row>
    <row r="8" spans="1:11" s="1" customFormat="1" ht="14.25" customHeight="1">
      <c r="A8" s="314" t="s">
        <v>26</v>
      </c>
      <c r="B8" s="319" t="s">
        <v>27</v>
      </c>
      <c r="C8" s="315" t="s">
        <v>28</v>
      </c>
      <c r="D8" s="308"/>
      <c r="E8" s="320" t="s">
        <v>29</v>
      </c>
      <c r="G8" s="314" t="s">
        <v>30</v>
      </c>
      <c r="H8" s="312" t="s">
        <v>31</v>
      </c>
      <c r="J8" s="308"/>
      <c r="K8" s="308"/>
    </row>
    <row r="9" spans="1:11" s="1" customFormat="1" ht="14.25" customHeight="1">
      <c r="A9" s="321" t="s">
        <v>32</v>
      </c>
      <c r="B9" s="322" t="s">
        <v>33</v>
      </c>
      <c r="C9" s="323"/>
      <c r="D9" s="323"/>
      <c r="E9" s="323"/>
      <c r="G9" s="324" t="s">
        <v>34</v>
      </c>
      <c r="H9" s="325" t="s">
        <v>35</v>
      </c>
      <c r="J9" s="308"/>
      <c r="K9" s="308"/>
    </row>
    <row r="10" spans="1:11" s="1" customFormat="1" ht="14.25" customHeight="1">
      <c r="A10" s="314" t="s">
        <v>36</v>
      </c>
      <c r="B10" s="315" t="s">
        <v>37</v>
      </c>
      <c r="C10" s="308"/>
      <c r="D10" s="308"/>
      <c r="E10" s="308"/>
      <c r="H10" s="308"/>
      <c r="J10" s="308"/>
      <c r="K10" s="308"/>
    </row>
    <row r="11" spans="1:11" s="1" customFormat="1" ht="14.25" customHeight="1">
      <c r="A11" s="314" t="s">
        <v>38</v>
      </c>
      <c r="B11" s="315" t="s">
        <v>39</v>
      </c>
      <c r="C11" s="308"/>
      <c r="D11" s="308"/>
      <c r="E11" s="308"/>
      <c r="G11" s="310" t="s">
        <v>40</v>
      </c>
      <c r="H11" s="310" t="s">
        <v>6</v>
      </c>
      <c r="J11" s="308"/>
      <c r="K11" s="308"/>
    </row>
    <row r="12" spans="1:11" s="1" customFormat="1" ht="14.25" customHeight="1">
      <c r="A12" s="326" t="s">
        <v>41</v>
      </c>
      <c r="B12" s="327" t="s">
        <v>42</v>
      </c>
      <c r="C12" s="328"/>
      <c r="D12" s="328"/>
      <c r="E12" s="328"/>
      <c r="G12" s="329" t="s">
        <v>43</v>
      </c>
      <c r="H12" s="317" t="s">
        <v>44</v>
      </c>
      <c r="J12" s="326" t="s">
        <v>45</v>
      </c>
      <c r="K12" s="330" t="s">
        <v>17</v>
      </c>
    </row>
    <row r="13" spans="1:11" s="1" customFormat="1" ht="14.25" customHeight="1">
      <c r="A13" s="47" t="s">
        <v>59</v>
      </c>
      <c r="B13" s="327" t="s">
        <v>46</v>
      </c>
      <c r="C13" s="328"/>
      <c r="D13" s="328"/>
      <c r="E13" s="328"/>
      <c r="J13" s="308"/>
      <c r="K13" s="308"/>
    </row>
    <row r="14" spans="1:11" s="1" customFormat="1" ht="14.25" customHeight="1">
      <c r="A14" s="331" t="s">
        <v>47</v>
      </c>
      <c r="B14" s="317" t="s">
        <v>48</v>
      </c>
      <c r="C14" s="332"/>
      <c r="D14" s="332"/>
      <c r="E14" s="332"/>
      <c r="J14" s="308"/>
      <c r="K14" s="308"/>
    </row>
    <row r="15" spans="1:11" s="1" customFormat="1" ht="14.25" customHeight="1">
      <c r="A15" s="331" t="s">
        <v>49</v>
      </c>
      <c r="B15" s="317" t="s">
        <v>33</v>
      </c>
      <c r="C15" s="332"/>
      <c r="D15" s="332"/>
      <c r="E15" s="332"/>
      <c r="J15" s="333" t="s">
        <v>50</v>
      </c>
      <c r="K15" s="334" t="s">
        <v>51</v>
      </c>
    </row>
    <row r="16" spans="1:11" s="1" customFormat="1" ht="14.25" customHeight="1">
      <c r="A16" s="392" t="s">
        <v>836</v>
      </c>
      <c r="B16" s="393" t="s">
        <v>52</v>
      </c>
      <c r="C16" s="393"/>
      <c r="D16" s="393"/>
      <c r="E16" s="393"/>
      <c r="J16" s="331" t="s">
        <v>53</v>
      </c>
      <c r="K16" s="317" t="s">
        <v>51</v>
      </c>
    </row>
    <row r="17" spans="1:12" ht="13.5" customHeight="1">
      <c r="B17" s="354" t="s">
        <v>853</v>
      </c>
    </row>
    <row r="18" spans="1:12" ht="12.75" customHeight="1"/>
    <row r="19" spans="1:12" s="1" customFormat="1" ht="13.5" customHeight="1">
      <c r="A19" s="390" t="s">
        <v>54</v>
      </c>
      <c r="B19" s="386"/>
      <c r="C19" s="386"/>
      <c r="D19" s="387"/>
      <c r="E19" s="164" t="s">
        <v>55</v>
      </c>
      <c r="F19" s="2"/>
      <c r="G19" s="389" t="s">
        <v>3</v>
      </c>
      <c r="H19" s="387"/>
      <c r="I19" s="3"/>
      <c r="J19" s="388" t="s">
        <v>4</v>
      </c>
      <c r="K19" s="387"/>
      <c r="L19" s="3"/>
    </row>
    <row r="20" spans="1:12" s="1" customFormat="1" ht="14.25" customHeight="1">
      <c r="A20" s="4" t="s">
        <v>5</v>
      </c>
      <c r="B20" s="5" t="s">
        <v>6</v>
      </c>
      <c r="C20" s="6" t="s">
        <v>7</v>
      </c>
      <c r="D20" s="6" t="s">
        <v>8</v>
      </c>
      <c r="E20" s="6" t="s">
        <v>9</v>
      </c>
      <c r="F20" s="2"/>
      <c r="G20" s="9" t="s">
        <v>10</v>
      </c>
      <c r="H20" s="10" t="s">
        <v>6</v>
      </c>
      <c r="I20" s="3"/>
      <c r="J20" s="65" t="s">
        <v>11</v>
      </c>
      <c r="K20" s="65" t="s">
        <v>6</v>
      </c>
    </row>
    <row r="21" spans="1:12" s="1" customFormat="1" ht="14.25" customHeight="1">
      <c r="A21" s="45" t="s">
        <v>12</v>
      </c>
      <c r="B21" s="59">
        <v>102076660</v>
      </c>
      <c r="C21" s="42"/>
      <c r="D21" s="42"/>
      <c r="E21" s="42"/>
      <c r="F21" s="3"/>
      <c r="G21" s="51" t="s">
        <v>14</v>
      </c>
      <c r="H21" s="83">
        <v>4037006</v>
      </c>
      <c r="I21" s="3"/>
      <c r="J21" s="53" t="s">
        <v>16</v>
      </c>
      <c r="K21" s="67">
        <v>1766187</v>
      </c>
    </row>
    <row r="22" spans="1:12" s="1" customFormat="1" ht="14.25" customHeight="1">
      <c r="A22" s="7" t="s">
        <v>18</v>
      </c>
      <c r="B22" s="297">
        <v>77944200</v>
      </c>
      <c r="C22" s="296">
        <v>113971000</v>
      </c>
      <c r="D22" s="8"/>
      <c r="E22" s="8"/>
      <c r="F22" s="3"/>
      <c r="G22" s="77" t="s">
        <v>56</v>
      </c>
      <c r="H22" s="83">
        <v>0</v>
      </c>
      <c r="I22" s="3"/>
      <c r="J22" s="77"/>
      <c r="K22" s="77"/>
    </row>
    <row r="23" spans="1:12" s="1" customFormat="1" ht="14.25" customHeight="1">
      <c r="A23" s="7" t="s">
        <v>22</v>
      </c>
      <c r="B23" s="98">
        <v>2800000</v>
      </c>
      <c r="C23" s="8"/>
      <c r="D23" s="8"/>
      <c r="E23" s="19">
        <v>100000</v>
      </c>
      <c r="F23" s="3"/>
      <c r="G23" s="77" t="s">
        <v>57</v>
      </c>
      <c r="H23" s="83">
        <v>26039654</v>
      </c>
      <c r="I23" s="3"/>
      <c r="J23" s="77"/>
      <c r="K23" s="77"/>
    </row>
    <row r="24" spans="1:12" s="1" customFormat="1" ht="14.25" customHeight="1">
      <c r="A24" s="7" t="s">
        <v>26</v>
      </c>
      <c r="B24" s="98">
        <v>17520428</v>
      </c>
      <c r="C24" s="306">
        <v>16000000</v>
      </c>
      <c r="D24" s="8"/>
      <c r="E24" s="8"/>
      <c r="F24" s="3"/>
      <c r="G24" s="77" t="s">
        <v>24</v>
      </c>
      <c r="H24" s="83">
        <v>42000000</v>
      </c>
      <c r="I24" s="3"/>
      <c r="J24" s="77"/>
      <c r="K24" s="77"/>
    </row>
    <row r="25" spans="1:12" s="1" customFormat="1" ht="14.25" customHeight="1">
      <c r="A25" s="43" t="s">
        <v>32</v>
      </c>
      <c r="B25" s="60">
        <v>182820860</v>
      </c>
      <c r="C25" s="44"/>
      <c r="D25" s="44"/>
      <c r="E25" s="44"/>
      <c r="F25" s="3"/>
      <c r="G25" s="77" t="s">
        <v>30</v>
      </c>
      <c r="H25" s="83">
        <v>30000000</v>
      </c>
      <c r="I25" s="3"/>
      <c r="J25" s="77"/>
      <c r="K25" s="77"/>
    </row>
    <row r="26" spans="1:12" s="1" customFormat="1" ht="14.25" customHeight="1">
      <c r="A26" s="42" t="s">
        <v>36</v>
      </c>
      <c r="B26" s="61">
        <v>52000</v>
      </c>
      <c r="C26" s="137"/>
      <c r="D26" s="42" t="s">
        <v>58</v>
      </c>
      <c r="E26" s="46"/>
      <c r="F26" s="3"/>
      <c r="G26" s="52" t="s">
        <v>34</v>
      </c>
      <c r="H26" s="12">
        <v>102076660</v>
      </c>
      <c r="I26" s="3"/>
      <c r="J26" s="77"/>
      <c r="K26" s="77"/>
    </row>
    <row r="27" spans="1:12" s="1" customFormat="1" ht="14.25" customHeight="1">
      <c r="A27" s="42" t="s">
        <v>38</v>
      </c>
      <c r="B27" s="61">
        <v>66880</v>
      </c>
      <c r="C27" s="137"/>
      <c r="D27" s="42"/>
      <c r="E27" s="46"/>
      <c r="F27" s="3"/>
      <c r="G27" s="2"/>
      <c r="H27" s="3"/>
      <c r="I27" s="3"/>
      <c r="J27" s="77"/>
      <c r="K27" s="77"/>
    </row>
    <row r="28" spans="1:12" s="1" customFormat="1" ht="14.25" customHeight="1">
      <c r="A28" s="47" t="s">
        <v>41</v>
      </c>
      <c r="B28" s="14">
        <v>118880</v>
      </c>
      <c r="C28" s="48"/>
      <c r="D28" s="48"/>
      <c r="E28" s="48"/>
      <c r="F28" s="3"/>
      <c r="G28" s="9" t="s">
        <v>40</v>
      </c>
      <c r="H28" s="10" t="s">
        <v>6</v>
      </c>
      <c r="I28" s="3"/>
      <c r="J28" s="54" t="s">
        <v>45</v>
      </c>
      <c r="K28" s="63">
        <v>1766187</v>
      </c>
    </row>
    <row r="29" spans="1:12" s="1" customFormat="1" ht="14.25" customHeight="1">
      <c r="A29" s="47" t="s">
        <v>59</v>
      </c>
      <c r="B29" s="15">
        <v>280000000</v>
      </c>
      <c r="C29" s="15" t="s">
        <v>58</v>
      </c>
      <c r="D29" s="48"/>
      <c r="E29" s="48"/>
      <c r="F29" s="3"/>
      <c r="G29" s="231" t="s">
        <v>43</v>
      </c>
      <c r="H29" s="337">
        <v>2390276</v>
      </c>
      <c r="I29" s="3"/>
      <c r="J29" s="53"/>
      <c r="K29" s="74"/>
    </row>
    <row r="30" spans="1:12" s="1" customFormat="1" ht="14.25" customHeight="1">
      <c r="A30" s="49" t="s">
        <v>47</v>
      </c>
      <c r="B30" s="16">
        <v>462939740</v>
      </c>
      <c r="C30" s="50"/>
      <c r="D30" s="50"/>
      <c r="E30" s="50"/>
      <c r="F30" s="3"/>
      <c r="G30" s="2"/>
      <c r="H30" s="3"/>
      <c r="I30" s="3"/>
      <c r="J30" s="53" t="s">
        <v>58</v>
      </c>
      <c r="K30" s="62" t="s">
        <v>58</v>
      </c>
    </row>
    <row r="31" spans="1:12" s="1" customFormat="1" ht="14.25" customHeight="1">
      <c r="A31" s="49" t="s">
        <v>49</v>
      </c>
      <c r="B31" s="16">
        <v>182820860</v>
      </c>
      <c r="C31" s="50"/>
      <c r="D31" s="50"/>
      <c r="E31" s="50"/>
      <c r="F31" s="3"/>
      <c r="I31" s="3"/>
      <c r="J31" s="55" t="s">
        <v>50</v>
      </c>
      <c r="K31" s="63" t="s">
        <v>58</v>
      </c>
    </row>
    <row r="32" spans="1:12" s="1" customFormat="1" ht="14.25" customHeight="1">
      <c r="A32" s="385" t="s">
        <v>60</v>
      </c>
      <c r="B32" s="386"/>
      <c r="C32" s="386"/>
      <c r="D32" s="386"/>
      <c r="E32" s="387"/>
      <c r="F32" s="3"/>
      <c r="I32" s="3"/>
      <c r="J32" s="56" t="s">
        <v>61</v>
      </c>
      <c r="K32" s="64" t="s">
        <v>58</v>
      </c>
    </row>
    <row r="33" spans="1:17" ht="13.5" customHeight="1">
      <c r="B33" s="355" t="s">
        <v>853</v>
      </c>
      <c r="F33" s="1"/>
      <c r="H33" s="1"/>
      <c r="I33" s="1"/>
      <c r="J33" s="1"/>
      <c r="K33" s="1"/>
      <c r="M33" s="1"/>
      <c r="N33" s="1"/>
      <c r="O33" s="1"/>
      <c r="P33" s="1"/>
      <c r="Q33" s="1"/>
    </row>
    <row r="34" spans="1:17" ht="12.75" customHeight="1">
      <c r="B34" s="1"/>
      <c r="F34" s="1"/>
      <c r="H34" s="1"/>
      <c r="I34" s="1"/>
      <c r="K34" s="1"/>
      <c r="M34" s="1"/>
      <c r="N34" s="1"/>
      <c r="O34" s="1" t="s">
        <v>58</v>
      </c>
      <c r="P34" s="1"/>
      <c r="Q34" s="1"/>
    </row>
    <row r="35" spans="1:17" s="1" customFormat="1" ht="13.5" customHeight="1">
      <c r="A35" s="390" t="s">
        <v>62</v>
      </c>
      <c r="B35" s="386"/>
      <c r="C35" s="386"/>
      <c r="D35" s="387"/>
      <c r="E35" s="164" t="s">
        <v>63</v>
      </c>
      <c r="F35" s="2"/>
      <c r="G35" s="389" t="s">
        <v>3</v>
      </c>
      <c r="H35" s="387"/>
      <c r="I35" s="3"/>
      <c r="J35" s="388" t="s">
        <v>4</v>
      </c>
      <c r="K35" s="387"/>
      <c r="L35" s="3"/>
    </row>
    <row r="36" spans="1:17" s="1" customFormat="1" ht="14.25" customHeight="1">
      <c r="A36" s="4" t="s">
        <v>5</v>
      </c>
      <c r="B36" s="5" t="s">
        <v>6</v>
      </c>
      <c r="C36" s="6" t="s">
        <v>7</v>
      </c>
      <c r="D36" s="6" t="s">
        <v>8</v>
      </c>
      <c r="E36" s="6" t="s">
        <v>9</v>
      </c>
      <c r="F36" s="2"/>
      <c r="G36" s="9" t="s">
        <v>10</v>
      </c>
      <c r="H36" s="10" t="s">
        <v>6</v>
      </c>
      <c r="I36" s="3"/>
      <c r="J36" s="65" t="s">
        <v>11</v>
      </c>
      <c r="K36" s="65" t="s">
        <v>6</v>
      </c>
    </row>
    <row r="37" spans="1:17" s="1" customFormat="1" ht="14.25" customHeight="1">
      <c r="A37" s="45" t="s">
        <v>12</v>
      </c>
      <c r="B37" s="59">
        <v>102364784</v>
      </c>
      <c r="C37" s="42"/>
      <c r="D37" s="42"/>
      <c r="E37" s="42"/>
      <c r="F37" s="3"/>
      <c r="G37" s="51" t="s">
        <v>14</v>
      </c>
      <c r="H37" s="83">
        <v>4325130</v>
      </c>
      <c r="I37" s="3"/>
      <c r="J37" s="53" t="s">
        <v>16</v>
      </c>
      <c r="K37" s="67">
        <v>1766187</v>
      </c>
    </row>
    <row r="38" spans="1:17" s="1" customFormat="1" ht="14.25" customHeight="1">
      <c r="A38" s="7" t="s">
        <v>18</v>
      </c>
      <c r="B38" s="297">
        <v>75265800</v>
      </c>
      <c r="C38" s="296">
        <v>113971000</v>
      </c>
      <c r="D38" s="8"/>
      <c r="E38" s="8"/>
      <c r="F38" s="3"/>
      <c r="G38" s="77" t="s">
        <v>56</v>
      </c>
      <c r="H38" s="83">
        <v>0</v>
      </c>
      <c r="I38" s="3"/>
      <c r="J38" s="77"/>
      <c r="K38" s="77"/>
    </row>
    <row r="39" spans="1:17" s="1" customFormat="1" ht="14.25" customHeight="1">
      <c r="A39" s="7" t="s">
        <v>22</v>
      </c>
      <c r="B39" s="98">
        <v>2800000</v>
      </c>
      <c r="C39" s="8"/>
      <c r="D39" s="8"/>
      <c r="E39" s="19">
        <v>100000</v>
      </c>
      <c r="F39" s="3"/>
      <c r="G39" s="77" t="s">
        <v>57</v>
      </c>
      <c r="H39" s="83">
        <v>26039654</v>
      </c>
      <c r="I39" s="3"/>
      <c r="J39" s="77"/>
      <c r="K39" s="77"/>
    </row>
    <row r="40" spans="1:17" s="1" customFormat="1" ht="14.25" customHeight="1">
      <c r="A40" s="7" t="s">
        <v>26</v>
      </c>
      <c r="B40" s="98">
        <v>17304122</v>
      </c>
      <c r="C40" s="306">
        <v>16000000</v>
      </c>
      <c r="D40" s="8"/>
      <c r="E40" s="8"/>
      <c r="F40" s="3"/>
      <c r="G40" s="77" t="s">
        <v>24</v>
      </c>
      <c r="H40" s="83">
        <v>42000000</v>
      </c>
      <c r="I40" s="3"/>
      <c r="J40" s="77"/>
      <c r="K40" s="77"/>
    </row>
    <row r="41" spans="1:17" s="1" customFormat="1" ht="14.25" customHeight="1">
      <c r="A41" s="43" t="s">
        <v>32</v>
      </c>
      <c r="B41" s="60">
        <v>180430584</v>
      </c>
      <c r="C41" s="44"/>
      <c r="D41" s="44"/>
      <c r="E41" s="44"/>
      <c r="F41" s="3"/>
      <c r="G41" s="77" t="s">
        <v>30</v>
      </c>
      <c r="H41" s="83">
        <v>30000000</v>
      </c>
      <c r="I41" s="3"/>
      <c r="J41" s="77"/>
      <c r="K41" s="77"/>
    </row>
    <row r="42" spans="1:17" s="1" customFormat="1" ht="14.25" customHeight="1">
      <c r="A42" s="42" t="s">
        <v>36</v>
      </c>
      <c r="B42" s="61">
        <v>52000</v>
      </c>
      <c r="C42" s="137"/>
      <c r="D42" s="42" t="s">
        <v>58</v>
      </c>
      <c r="E42" s="46"/>
      <c r="F42" s="3"/>
      <c r="G42" s="52" t="s">
        <v>34</v>
      </c>
      <c r="H42" s="12">
        <v>102364784</v>
      </c>
      <c r="I42" s="3"/>
      <c r="J42" s="77"/>
      <c r="K42" s="77"/>
    </row>
    <row r="43" spans="1:17" s="1" customFormat="1" ht="14.25" customHeight="1">
      <c r="A43" s="42" t="s">
        <v>38</v>
      </c>
      <c r="B43" s="61">
        <v>66880</v>
      </c>
      <c r="C43" s="137"/>
      <c r="D43" s="42"/>
      <c r="E43" s="46"/>
      <c r="F43" s="3"/>
      <c r="G43" s="2"/>
      <c r="H43" s="3"/>
      <c r="I43" s="3"/>
      <c r="J43" s="77"/>
      <c r="K43" s="77"/>
    </row>
    <row r="44" spans="1:17" s="1" customFormat="1" ht="14.25" customHeight="1">
      <c r="A44" s="47" t="s">
        <v>41</v>
      </c>
      <c r="B44" s="14">
        <v>118880</v>
      </c>
      <c r="C44" s="48"/>
      <c r="D44" s="48"/>
      <c r="E44" s="48"/>
      <c r="F44" s="3"/>
      <c r="G44" s="9" t="s">
        <v>40</v>
      </c>
      <c r="H44" s="10" t="s">
        <v>6</v>
      </c>
      <c r="I44" s="3"/>
      <c r="J44" s="54" t="s">
        <v>45</v>
      </c>
      <c r="K44" s="63">
        <v>1766187</v>
      </c>
    </row>
    <row r="45" spans="1:17" s="1" customFormat="1" ht="14.25" customHeight="1">
      <c r="A45" s="47" t="s">
        <v>59</v>
      </c>
      <c r="B45" s="15">
        <v>280000000</v>
      </c>
      <c r="C45" s="15" t="s">
        <v>58</v>
      </c>
      <c r="D45" s="48"/>
      <c r="E45" s="48"/>
      <c r="F45" s="3"/>
      <c r="G45" s="231" t="s">
        <v>43</v>
      </c>
      <c r="H45" s="337">
        <v>6753300</v>
      </c>
      <c r="I45" s="3"/>
      <c r="J45" s="53"/>
      <c r="K45" s="74"/>
    </row>
    <row r="46" spans="1:17" s="1" customFormat="1" ht="14.25" customHeight="1">
      <c r="A46" s="49" t="s">
        <v>47</v>
      </c>
      <c r="B46" s="16">
        <v>460549464</v>
      </c>
      <c r="C46" s="50"/>
      <c r="D46" s="50"/>
      <c r="E46" s="50"/>
      <c r="F46" s="3"/>
      <c r="G46" s="2"/>
      <c r="H46" s="3"/>
      <c r="I46" s="3"/>
      <c r="J46" s="53" t="s">
        <v>58</v>
      </c>
      <c r="K46" s="62" t="s">
        <v>58</v>
      </c>
    </row>
    <row r="47" spans="1:17" s="1" customFormat="1" ht="14.25" customHeight="1">
      <c r="A47" s="49" t="s">
        <v>49</v>
      </c>
      <c r="B47" s="16">
        <v>180430584</v>
      </c>
      <c r="C47" s="50"/>
      <c r="D47" s="50"/>
      <c r="E47" s="50"/>
      <c r="F47" s="3"/>
      <c r="I47" s="3"/>
      <c r="J47" s="55" t="s">
        <v>50</v>
      </c>
      <c r="K47" s="63" t="s">
        <v>58</v>
      </c>
    </row>
    <row r="48" spans="1:17" s="1" customFormat="1" ht="14.25" customHeight="1">
      <c r="A48" s="385" t="s">
        <v>64</v>
      </c>
      <c r="B48" s="386"/>
      <c r="C48" s="386"/>
      <c r="D48" s="386"/>
      <c r="E48" s="387"/>
      <c r="F48" s="3"/>
      <c r="I48" s="3"/>
      <c r="J48" s="56" t="s">
        <v>61</v>
      </c>
      <c r="K48" s="64" t="s">
        <v>58</v>
      </c>
    </row>
    <row r="49" spans="1:17" ht="13.5" customHeight="1">
      <c r="B49" s="355" t="s">
        <v>853</v>
      </c>
      <c r="F49" s="1"/>
      <c r="H49" s="1"/>
      <c r="I49" s="1"/>
      <c r="J49" s="1"/>
      <c r="K49" s="1"/>
      <c r="M49" s="1"/>
      <c r="N49" s="1"/>
      <c r="O49" s="1"/>
      <c r="P49" s="1"/>
      <c r="Q49" s="1"/>
    </row>
    <row r="50" spans="1:17" ht="12.75" customHeight="1">
      <c r="B50" s="1"/>
      <c r="F50" s="1"/>
      <c r="H50" s="1"/>
      <c r="I50" s="1"/>
      <c r="K50" s="1"/>
      <c r="M50" s="1"/>
      <c r="N50" s="1"/>
      <c r="O50" s="1" t="s">
        <v>58</v>
      </c>
      <c r="P50" s="1"/>
      <c r="Q50" s="1"/>
    </row>
    <row r="51" spans="1:17" s="1" customFormat="1" ht="13.5" customHeight="1">
      <c r="A51" s="390" t="s">
        <v>65</v>
      </c>
      <c r="B51" s="386"/>
      <c r="C51" s="386"/>
      <c r="D51" s="387"/>
      <c r="E51" s="164" t="s">
        <v>66</v>
      </c>
      <c r="F51" s="2"/>
      <c r="G51" s="389" t="s">
        <v>3</v>
      </c>
      <c r="H51" s="387"/>
      <c r="I51" s="3"/>
      <c r="J51" s="388" t="s">
        <v>4</v>
      </c>
      <c r="K51" s="387"/>
      <c r="L51" s="3"/>
    </row>
    <row r="52" spans="1:17" s="1" customFormat="1" ht="14.25" customHeight="1">
      <c r="A52" s="4" t="s">
        <v>5</v>
      </c>
      <c r="B52" s="5" t="s">
        <v>6</v>
      </c>
      <c r="C52" s="6" t="s">
        <v>7</v>
      </c>
      <c r="D52" s="6" t="s">
        <v>8</v>
      </c>
      <c r="E52" s="6" t="s">
        <v>9</v>
      </c>
      <c r="F52" s="2"/>
      <c r="G52" s="9" t="s">
        <v>10</v>
      </c>
      <c r="H52" s="10" t="s">
        <v>6</v>
      </c>
      <c r="I52" s="3"/>
      <c r="J52" s="65" t="s">
        <v>11</v>
      </c>
      <c r="K52" s="65" t="s">
        <v>6</v>
      </c>
    </row>
    <row r="53" spans="1:17" s="1" customFormat="1" ht="14.25" customHeight="1">
      <c r="A53" s="45" t="s">
        <v>12</v>
      </c>
      <c r="B53" s="298">
        <v>88240884</v>
      </c>
      <c r="C53" s="42"/>
      <c r="D53" s="42"/>
      <c r="E53" s="42"/>
      <c r="F53" s="3"/>
      <c r="G53" s="51" t="s">
        <v>14</v>
      </c>
      <c r="H53" s="83">
        <v>5240884</v>
      </c>
      <c r="I53" s="3"/>
      <c r="J53" s="53" t="s">
        <v>16</v>
      </c>
      <c r="K53" s="67">
        <v>1766187</v>
      </c>
    </row>
    <row r="54" spans="1:17" s="1" customFormat="1" ht="14.25" customHeight="1">
      <c r="A54" s="7" t="s">
        <v>18</v>
      </c>
      <c r="B54" s="297">
        <v>82636400</v>
      </c>
      <c r="C54" s="296">
        <v>113971000</v>
      </c>
      <c r="D54" s="8"/>
      <c r="E54" s="8"/>
      <c r="F54" s="3"/>
      <c r="G54" s="77" t="s">
        <v>56</v>
      </c>
      <c r="H54" s="83">
        <v>0</v>
      </c>
      <c r="I54" s="3"/>
      <c r="J54" s="77"/>
      <c r="K54" s="77"/>
    </row>
    <row r="55" spans="1:17" s="1" customFormat="1" ht="14.25" customHeight="1">
      <c r="A55" s="7" t="s">
        <v>22</v>
      </c>
      <c r="B55" s="299">
        <v>2800000</v>
      </c>
      <c r="C55" s="8"/>
      <c r="D55" s="8"/>
      <c r="E55" s="19">
        <v>100000</v>
      </c>
      <c r="F55" s="3"/>
      <c r="G55" s="77" t="s">
        <v>57</v>
      </c>
      <c r="H55" s="83">
        <v>11000000</v>
      </c>
      <c r="I55" s="3"/>
      <c r="J55" s="77"/>
      <c r="K55" s="77"/>
    </row>
    <row r="56" spans="1:17" s="1" customFormat="1" ht="14.25" customHeight="1">
      <c r="A56" s="7" t="s">
        <v>26</v>
      </c>
      <c r="B56" s="299" t="s">
        <v>67</v>
      </c>
      <c r="C56" s="306">
        <v>16000000</v>
      </c>
      <c r="D56" s="8"/>
      <c r="E56" s="8"/>
      <c r="F56" s="3"/>
      <c r="G56" s="77" t="s">
        <v>24</v>
      </c>
      <c r="H56" s="83">
        <v>42000000</v>
      </c>
      <c r="I56" s="3"/>
      <c r="J56" s="77"/>
      <c r="K56" s="77"/>
    </row>
    <row r="57" spans="1:17" s="1" customFormat="1" ht="14.25" customHeight="1">
      <c r="A57" s="43" t="s">
        <v>32</v>
      </c>
      <c r="B57" s="300">
        <v>173677284</v>
      </c>
      <c r="C57" s="44"/>
      <c r="D57" s="44"/>
      <c r="E57" s="44"/>
      <c r="F57" s="3"/>
      <c r="G57" s="77" t="s">
        <v>30</v>
      </c>
      <c r="H57" s="83">
        <v>30000000</v>
      </c>
      <c r="I57" s="3"/>
      <c r="J57" s="77"/>
      <c r="K57" s="77"/>
    </row>
    <row r="58" spans="1:17" s="1" customFormat="1" ht="14.25" customHeight="1">
      <c r="A58" s="42" t="s">
        <v>36</v>
      </c>
      <c r="B58" s="301">
        <v>52000</v>
      </c>
      <c r="C58" s="137"/>
      <c r="D58" s="42" t="s">
        <v>58</v>
      </c>
      <c r="E58" s="46"/>
      <c r="F58" s="3"/>
      <c r="G58" s="52" t="s">
        <v>34</v>
      </c>
      <c r="H58" s="12">
        <v>88240884</v>
      </c>
      <c r="I58" s="3"/>
      <c r="J58" s="77"/>
      <c r="K58" s="77"/>
    </row>
    <row r="59" spans="1:17" s="1" customFormat="1" ht="14.25" customHeight="1">
      <c r="A59" s="42" t="s">
        <v>38</v>
      </c>
      <c r="B59" s="301">
        <v>66880</v>
      </c>
      <c r="C59" s="137"/>
      <c r="D59" s="42"/>
      <c r="E59" s="46"/>
      <c r="F59" s="3"/>
      <c r="G59" s="2"/>
      <c r="H59" s="3"/>
      <c r="I59" s="3"/>
      <c r="J59" s="77"/>
      <c r="K59" s="77"/>
    </row>
    <row r="60" spans="1:17" s="1" customFormat="1" ht="14.25" customHeight="1">
      <c r="A60" s="47" t="s">
        <v>41</v>
      </c>
      <c r="B60" s="302">
        <v>118880</v>
      </c>
      <c r="C60" s="48"/>
      <c r="D60" s="48"/>
      <c r="E60" s="48"/>
      <c r="F60" s="3"/>
      <c r="G60" s="9" t="s">
        <v>40</v>
      </c>
      <c r="H60" s="10" t="s">
        <v>6</v>
      </c>
      <c r="I60" s="3"/>
      <c r="J60" s="54" t="s">
        <v>45</v>
      </c>
      <c r="K60" s="63">
        <v>1766187</v>
      </c>
    </row>
    <row r="61" spans="1:17" s="1" customFormat="1" ht="14.25" customHeight="1">
      <c r="A61" s="47" t="s">
        <v>59</v>
      </c>
      <c r="B61" s="303">
        <v>280000000</v>
      </c>
      <c r="C61" s="15" t="s">
        <v>58</v>
      </c>
      <c r="D61" s="48"/>
      <c r="E61" s="48"/>
      <c r="F61" s="3"/>
      <c r="G61" s="231" t="s">
        <v>43</v>
      </c>
      <c r="H61" s="337">
        <v>13001655</v>
      </c>
      <c r="I61" s="3"/>
      <c r="J61" s="53"/>
      <c r="K61" s="74"/>
    </row>
    <row r="62" spans="1:17" s="1" customFormat="1" ht="14.25" customHeight="1">
      <c r="A62" s="49" t="s">
        <v>47</v>
      </c>
      <c r="B62" s="304">
        <v>453796164</v>
      </c>
      <c r="C62" s="50"/>
      <c r="D62" s="50"/>
      <c r="E62" s="50"/>
      <c r="F62" s="3"/>
      <c r="G62" s="2"/>
      <c r="H62" s="3"/>
      <c r="I62" s="3"/>
      <c r="J62" s="53" t="s">
        <v>58</v>
      </c>
      <c r="K62" s="62" t="s">
        <v>58</v>
      </c>
    </row>
    <row r="63" spans="1:17" s="1" customFormat="1" ht="14.25" customHeight="1">
      <c r="A63" s="49" t="s">
        <v>49</v>
      </c>
      <c r="B63" s="304">
        <v>173677284</v>
      </c>
      <c r="C63" s="50"/>
      <c r="D63" s="50"/>
      <c r="E63" s="50"/>
      <c r="F63" s="3"/>
      <c r="I63" s="3"/>
      <c r="J63" s="55" t="s">
        <v>50</v>
      </c>
      <c r="K63" s="63" t="s">
        <v>58</v>
      </c>
    </row>
    <row r="64" spans="1:17" s="1" customFormat="1" ht="14.25" customHeight="1">
      <c r="A64" s="385" t="s">
        <v>60</v>
      </c>
      <c r="B64" s="386"/>
      <c r="C64" s="386"/>
      <c r="D64" s="386"/>
      <c r="E64" s="387"/>
      <c r="F64" s="3"/>
      <c r="I64" s="3"/>
      <c r="J64" s="56" t="s">
        <v>61</v>
      </c>
      <c r="K64" s="64" t="s">
        <v>58</v>
      </c>
    </row>
    <row r="65" spans="1:17" ht="13.5" customHeight="1">
      <c r="B65" s="355" t="s">
        <v>853</v>
      </c>
      <c r="F65" s="1"/>
      <c r="H65" s="1"/>
      <c r="I65" s="1"/>
      <c r="J65" s="1"/>
      <c r="K65" s="1"/>
      <c r="M65" s="1"/>
      <c r="N65" s="1"/>
      <c r="O65" s="1"/>
      <c r="P65" s="1"/>
      <c r="Q65" s="1"/>
    </row>
    <row r="66" spans="1:17" ht="12.75" customHeight="1">
      <c r="B66" s="1" t="s">
        <v>853</v>
      </c>
      <c r="F66" s="1"/>
      <c r="H66" s="1"/>
      <c r="I66" s="1"/>
      <c r="K66" s="1"/>
      <c r="M66" s="1"/>
      <c r="N66" s="1"/>
      <c r="O66" s="1" t="s">
        <v>58</v>
      </c>
      <c r="P66" s="1"/>
      <c r="Q66" s="1"/>
    </row>
    <row r="67" spans="1:17" s="1" customFormat="1" ht="13.5" customHeight="1">
      <c r="A67" s="390" t="s">
        <v>68</v>
      </c>
      <c r="B67" s="386"/>
      <c r="C67" s="386"/>
      <c r="D67" s="387"/>
      <c r="E67" s="164" t="s">
        <v>69</v>
      </c>
      <c r="F67" s="2"/>
      <c r="G67" s="389" t="s">
        <v>3</v>
      </c>
      <c r="H67" s="387"/>
      <c r="I67" s="3"/>
      <c r="J67" s="388" t="s">
        <v>4</v>
      </c>
      <c r="K67" s="387"/>
      <c r="L67" s="3"/>
    </row>
    <row r="68" spans="1:17" s="1" customFormat="1" ht="14.25" customHeight="1">
      <c r="A68" s="4" t="s">
        <v>5</v>
      </c>
      <c r="B68" s="5" t="s">
        <v>6</v>
      </c>
      <c r="C68" s="6" t="s">
        <v>7</v>
      </c>
      <c r="D68" s="6" t="s">
        <v>8</v>
      </c>
      <c r="E68" s="6" t="s">
        <v>9</v>
      </c>
      <c r="F68" s="2"/>
      <c r="G68" s="9" t="s">
        <v>10</v>
      </c>
      <c r="H68" s="10" t="s">
        <v>6</v>
      </c>
      <c r="I68" s="3"/>
      <c r="J68" s="65" t="s">
        <v>11</v>
      </c>
      <c r="K68" s="65" t="s">
        <v>6</v>
      </c>
    </row>
    <row r="69" spans="1:17" s="1" customFormat="1" ht="14.25" customHeight="1">
      <c r="A69" s="45" t="s">
        <v>12</v>
      </c>
      <c r="B69" s="59">
        <v>85506029</v>
      </c>
      <c r="C69" s="42"/>
      <c r="D69" s="42"/>
      <c r="E69" s="42"/>
      <c r="F69" s="3"/>
      <c r="G69" s="51" t="s">
        <v>14</v>
      </c>
      <c r="H69" s="83">
        <v>2506029</v>
      </c>
      <c r="I69" s="3"/>
      <c r="J69" s="53" t="s">
        <v>16</v>
      </c>
      <c r="K69" s="67">
        <v>1766187</v>
      </c>
    </row>
    <row r="70" spans="1:17" s="1" customFormat="1" ht="14.25" customHeight="1">
      <c r="A70" s="7" t="s">
        <v>18</v>
      </c>
      <c r="B70" s="297">
        <v>72369600</v>
      </c>
      <c r="C70" s="296">
        <v>113971000</v>
      </c>
      <c r="D70" s="8"/>
      <c r="E70" s="8"/>
      <c r="F70" s="3"/>
      <c r="G70" s="77" t="s">
        <v>56</v>
      </c>
      <c r="H70" s="83">
        <v>0</v>
      </c>
      <c r="I70" s="3"/>
      <c r="J70" s="77"/>
      <c r="K70" s="77"/>
    </row>
    <row r="71" spans="1:17" s="1" customFormat="1" ht="14.25" customHeight="1">
      <c r="A71" s="7" t="s">
        <v>22</v>
      </c>
      <c r="B71" s="98">
        <v>2800000</v>
      </c>
      <c r="C71" s="8"/>
      <c r="D71" s="8"/>
      <c r="E71" s="19">
        <v>100000</v>
      </c>
      <c r="F71" s="3"/>
      <c r="G71" s="77" t="s">
        <v>57</v>
      </c>
      <c r="H71" s="83">
        <v>11000000</v>
      </c>
      <c r="I71" s="3"/>
      <c r="J71" s="77"/>
      <c r="K71" s="77"/>
    </row>
    <row r="72" spans="1:17" s="1" customFormat="1" ht="14.25" customHeight="1">
      <c r="A72" s="7" t="s">
        <v>26</v>
      </c>
      <c r="B72" s="98" t="s">
        <v>70</v>
      </c>
      <c r="C72" s="306">
        <v>16000000</v>
      </c>
      <c r="D72" s="8"/>
      <c r="E72" s="8"/>
      <c r="F72" s="3"/>
      <c r="G72" s="77" t="s">
        <v>24</v>
      </c>
      <c r="H72" s="83">
        <v>42000000</v>
      </c>
      <c r="I72" s="3"/>
      <c r="J72" s="77"/>
      <c r="K72" s="77"/>
    </row>
    <row r="73" spans="1:17" s="1" customFormat="1" ht="14.25" customHeight="1">
      <c r="A73" s="43" t="s">
        <v>32</v>
      </c>
      <c r="B73" s="60">
        <v>160675629</v>
      </c>
      <c r="C73" s="44"/>
      <c r="D73" s="44"/>
      <c r="E73" s="44"/>
      <c r="F73" s="3"/>
      <c r="G73" s="77" t="s">
        <v>30</v>
      </c>
      <c r="H73" s="83">
        <v>30000000</v>
      </c>
      <c r="I73" s="3"/>
      <c r="J73" s="77"/>
      <c r="K73" s="77"/>
    </row>
    <row r="74" spans="1:17" s="1" customFormat="1" ht="14.25" customHeight="1">
      <c r="A74" s="42" t="s">
        <v>36</v>
      </c>
      <c r="B74" s="61">
        <v>52000</v>
      </c>
      <c r="C74" s="137"/>
      <c r="D74" s="42" t="s">
        <v>58</v>
      </c>
      <c r="E74" s="46"/>
      <c r="F74" s="3"/>
      <c r="G74" s="52" t="s">
        <v>34</v>
      </c>
      <c r="H74" s="12">
        <v>85506029</v>
      </c>
      <c r="I74" s="3"/>
      <c r="J74" s="77"/>
      <c r="K74" s="77"/>
    </row>
    <row r="75" spans="1:17" s="1" customFormat="1" ht="14.25" customHeight="1">
      <c r="A75" s="42" t="s">
        <v>38</v>
      </c>
      <c r="B75" s="61">
        <v>66880</v>
      </c>
      <c r="C75" s="137"/>
      <c r="D75" s="42"/>
      <c r="E75" s="46"/>
      <c r="F75" s="3"/>
      <c r="G75" s="2"/>
      <c r="H75" s="3"/>
      <c r="I75" s="3"/>
      <c r="J75" s="77"/>
      <c r="K75" s="77"/>
    </row>
    <row r="76" spans="1:17" s="1" customFormat="1" ht="14.25" customHeight="1">
      <c r="A76" s="47" t="s">
        <v>41</v>
      </c>
      <c r="B76" s="14">
        <v>118880</v>
      </c>
      <c r="C76" s="48"/>
      <c r="D76" s="48"/>
      <c r="E76" s="48"/>
      <c r="F76" s="3"/>
      <c r="G76" s="9" t="s">
        <v>40</v>
      </c>
      <c r="H76" s="10" t="s">
        <v>6</v>
      </c>
      <c r="I76" s="3"/>
      <c r="J76" s="54" t="s">
        <v>45</v>
      </c>
      <c r="K76" s="63">
        <v>1766187</v>
      </c>
    </row>
    <row r="77" spans="1:17" s="1" customFormat="1" ht="14.25" customHeight="1">
      <c r="A77" s="47" t="s">
        <v>59</v>
      </c>
      <c r="B77" s="15">
        <v>280000000</v>
      </c>
      <c r="C77" s="15" t="s">
        <v>58</v>
      </c>
      <c r="D77" s="48"/>
      <c r="E77" s="48"/>
      <c r="F77" s="3"/>
      <c r="G77" s="231" t="s">
        <v>43</v>
      </c>
      <c r="H77" s="337">
        <v>180635</v>
      </c>
      <c r="I77" s="3"/>
      <c r="J77" s="53"/>
      <c r="K77" s="74"/>
    </row>
    <row r="78" spans="1:17" s="1" customFormat="1" ht="14.25" customHeight="1">
      <c r="A78" s="49" t="s">
        <v>47</v>
      </c>
      <c r="B78" s="16">
        <v>440794509</v>
      </c>
      <c r="C78" s="50"/>
      <c r="D78" s="50"/>
      <c r="E78" s="50"/>
      <c r="F78" s="3"/>
      <c r="G78" s="2"/>
      <c r="H78" s="3"/>
      <c r="I78" s="3"/>
      <c r="J78" s="53" t="s">
        <v>58</v>
      </c>
      <c r="K78" s="62" t="s">
        <v>58</v>
      </c>
    </row>
    <row r="79" spans="1:17" s="1" customFormat="1" ht="14.25" customHeight="1">
      <c r="A79" s="49" t="s">
        <v>49</v>
      </c>
      <c r="B79" s="16">
        <v>160675629</v>
      </c>
      <c r="C79" s="50"/>
      <c r="D79" s="50"/>
      <c r="E79" s="50"/>
      <c r="F79" s="3"/>
      <c r="I79" s="3"/>
      <c r="J79" s="55" t="s">
        <v>50</v>
      </c>
      <c r="K79" s="63" t="s">
        <v>58</v>
      </c>
    </row>
    <row r="80" spans="1:17" s="1" customFormat="1" ht="14.25" customHeight="1">
      <c r="A80" s="385" t="s">
        <v>71</v>
      </c>
      <c r="B80" s="386"/>
      <c r="C80" s="386"/>
      <c r="D80" s="386"/>
      <c r="E80" s="387"/>
      <c r="F80" s="3"/>
      <c r="I80" s="3"/>
      <c r="J80" s="56" t="s">
        <v>61</v>
      </c>
      <c r="K80" s="64" t="s">
        <v>58</v>
      </c>
    </row>
    <row r="81" spans="1:17" ht="13.5" customHeight="1">
      <c r="B81" s="355" t="s">
        <v>853</v>
      </c>
      <c r="F81" s="1"/>
      <c r="H81" s="1"/>
      <c r="I81" s="1"/>
      <c r="J81" s="1"/>
      <c r="K81" s="1"/>
      <c r="M81" s="1"/>
      <c r="N81" s="1"/>
      <c r="O81" s="1"/>
      <c r="P81" s="1"/>
      <c r="Q81" s="1"/>
    </row>
    <row r="82" spans="1:17" ht="12.75" customHeight="1">
      <c r="B82" s="1"/>
      <c r="F82" s="1"/>
      <c r="H82" s="1"/>
      <c r="I82" s="1"/>
      <c r="K82" s="1"/>
      <c r="M82" s="1"/>
      <c r="N82" s="1"/>
      <c r="O82" s="1" t="s">
        <v>58</v>
      </c>
      <c r="P82" s="1"/>
      <c r="Q82" s="1"/>
    </row>
    <row r="83" spans="1:17" s="1" customFormat="1" ht="13.5" customHeight="1">
      <c r="A83" s="390" t="s">
        <v>72</v>
      </c>
      <c r="B83" s="386"/>
      <c r="C83" s="386"/>
      <c r="D83" s="387"/>
      <c r="E83" s="164" t="s">
        <v>73</v>
      </c>
      <c r="F83" s="2"/>
      <c r="G83" s="389" t="s">
        <v>3</v>
      </c>
      <c r="H83" s="387"/>
      <c r="I83" s="3"/>
      <c r="J83" s="388" t="s">
        <v>4</v>
      </c>
      <c r="K83" s="387"/>
      <c r="L83" s="3"/>
    </row>
    <row r="84" spans="1:17" s="1" customFormat="1" ht="14.25" customHeight="1">
      <c r="A84" s="4" t="s">
        <v>5</v>
      </c>
      <c r="B84" s="5" t="s">
        <v>6</v>
      </c>
      <c r="C84" s="6" t="s">
        <v>7</v>
      </c>
      <c r="D84" s="6" t="s">
        <v>8</v>
      </c>
      <c r="E84" s="6" t="s">
        <v>9</v>
      </c>
      <c r="F84" s="2"/>
      <c r="G84" s="9" t="s">
        <v>10</v>
      </c>
      <c r="H84" s="10" t="s">
        <v>6</v>
      </c>
      <c r="I84" s="3"/>
      <c r="J84" s="65" t="s">
        <v>11</v>
      </c>
      <c r="K84" s="65" t="s">
        <v>6</v>
      </c>
    </row>
    <row r="85" spans="1:17" s="1" customFormat="1" ht="14.25" customHeight="1">
      <c r="A85" s="45" t="s">
        <v>12</v>
      </c>
      <c r="B85" s="59">
        <v>85325394</v>
      </c>
      <c r="C85" s="42"/>
      <c r="D85" s="42"/>
      <c r="E85" s="42"/>
      <c r="F85" s="3"/>
      <c r="G85" s="51" t="s">
        <v>14</v>
      </c>
      <c r="H85" s="83">
        <v>2325394</v>
      </c>
      <c r="I85" s="3"/>
      <c r="J85" s="53" t="s">
        <v>16</v>
      </c>
      <c r="K85" s="67">
        <v>1766187</v>
      </c>
    </row>
    <row r="86" spans="1:17" s="1" customFormat="1" ht="14.25" customHeight="1">
      <c r="A86" s="7" t="s">
        <v>18</v>
      </c>
      <c r="B86" s="297">
        <v>72369600</v>
      </c>
      <c r="C86" s="296">
        <v>113971000</v>
      </c>
      <c r="D86" s="8"/>
      <c r="E86" s="8"/>
      <c r="F86" s="3"/>
      <c r="G86" s="77" t="s">
        <v>56</v>
      </c>
      <c r="H86" s="83">
        <v>0</v>
      </c>
      <c r="I86" s="3"/>
      <c r="J86" s="77"/>
      <c r="K86" s="77"/>
    </row>
    <row r="87" spans="1:17" s="1" customFormat="1" ht="14.25" customHeight="1">
      <c r="A87" s="7" t="s">
        <v>22</v>
      </c>
      <c r="B87" s="98">
        <v>2800000</v>
      </c>
      <c r="C87" s="8"/>
      <c r="D87" s="8"/>
      <c r="E87" s="19">
        <v>100000</v>
      </c>
      <c r="F87" s="3"/>
      <c r="G87" s="77" t="s">
        <v>57</v>
      </c>
      <c r="H87" s="83">
        <v>11000000</v>
      </c>
      <c r="I87" s="3"/>
      <c r="J87" s="77"/>
      <c r="K87" s="77"/>
    </row>
    <row r="88" spans="1:17" s="1" customFormat="1" ht="14.25" customHeight="1">
      <c r="A88" s="7" t="s">
        <v>26</v>
      </c>
      <c r="B88" s="98">
        <v>15838244</v>
      </c>
      <c r="C88" s="306">
        <v>16000000</v>
      </c>
      <c r="D88" s="8"/>
      <c r="E88" s="8"/>
      <c r="F88" s="3"/>
      <c r="G88" s="77" t="s">
        <v>24</v>
      </c>
      <c r="H88" s="83">
        <v>42000000</v>
      </c>
      <c r="I88" s="3"/>
      <c r="J88" s="77"/>
      <c r="K88" s="77"/>
    </row>
    <row r="89" spans="1:17" s="1" customFormat="1" ht="14.25" customHeight="1">
      <c r="A89" s="43" t="s">
        <v>32</v>
      </c>
      <c r="B89" s="60">
        <v>160494994</v>
      </c>
      <c r="C89" s="44"/>
      <c r="D89" s="44"/>
      <c r="E89" s="44"/>
      <c r="F89" s="3"/>
      <c r="G89" s="77" t="s">
        <v>30</v>
      </c>
      <c r="H89" s="83">
        <v>30000000</v>
      </c>
      <c r="I89" s="3"/>
      <c r="J89" s="77"/>
      <c r="K89" s="77"/>
    </row>
    <row r="90" spans="1:17" s="1" customFormat="1" ht="14.25" customHeight="1">
      <c r="A90" s="42" t="s">
        <v>36</v>
      </c>
      <c r="B90" s="61">
        <v>52000</v>
      </c>
      <c r="C90" s="137"/>
      <c r="D90" s="42" t="s">
        <v>58</v>
      </c>
      <c r="E90" s="46"/>
      <c r="F90" s="3"/>
      <c r="G90" s="52" t="s">
        <v>34</v>
      </c>
      <c r="H90" s="12">
        <v>85325394</v>
      </c>
      <c r="I90" s="3"/>
      <c r="J90" s="77"/>
      <c r="K90" s="77"/>
    </row>
    <row r="91" spans="1:17" s="1" customFormat="1" ht="14.25" customHeight="1">
      <c r="A91" s="42" t="s">
        <v>38</v>
      </c>
      <c r="B91" s="61">
        <v>66880</v>
      </c>
      <c r="C91" s="137"/>
      <c r="D91" s="42"/>
      <c r="E91" s="46"/>
      <c r="F91" s="3"/>
      <c r="G91" s="2"/>
      <c r="H91" s="3"/>
      <c r="I91" s="3"/>
      <c r="J91" s="77"/>
      <c r="K91" s="77"/>
    </row>
    <row r="92" spans="1:17" s="1" customFormat="1" ht="14.25" customHeight="1">
      <c r="A92" s="47" t="s">
        <v>41</v>
      </c>
      <c r="B92" s="14">
        <v>118880</v>
      </c>
      <c r="C92" s="48"/>
      <c r="D92" s="48"/>
      <c r="E92" s="48"/>
      <c r="F92" s="3"/>
      <c r="G92" s="9" t="s">
        <v>40</v>
      </c>
      <c r="H92" s="10" t="s">
        <v>6</v>
      </c>
      <c r="I92" s="3"/>
      <c r="J92" s="54" t="s">
        <v>45</v>
      </c>
      <c r="K92" s="63">
        <v>1766187</v>
      </c>
    </row>
    <row r="93" spans="1:17" s="1" customFormat="1" ht="14.25" customHeight="1">
      <c r="A93" s="47" t="s">
        <v>59</v>
      </c>
      <c r="B93" s="15">
        <v>280000000</v>
      </c>
      <c r="C93" s="15" t="s">
        <v>58</v>
      </c>
      <c r="D93" s="48"/>
      <c r="E93" s="48"/>
      <c r="F93" s="3"/>
      <c r="G93" s="231" t="s">
        <v>43</v>
      </c>
      <c r="H93" s="337">
        <v>9735494</v>
      </c>
      <c r="I93" s="3"/>
      <c r="J93" s="53"/>
      <c r="K93" s="74"/>
    </row>
    <row r="94" spans="1:17" s="1" customFormat="1" ht="14.25" customHeight="1">
      <c r="A94" s="49" t="s">
        <v>47</v>
      </c>
      <c r="B94" s="16">
        <v>440613874</v>
      </c>
      <c r="C94" s="50"/>
      <c r="D94" s="50"/>
      <c r="E94" s="50"/>
      <c r="F94" s="3"/>
      <c r="G94" s="2"/>
      <c r="H94" s="3"/>
      <c r="I94" s="3"/>
      <c r="J94" s="53" t="s">
        <v>58</v>
      </c>
      <c r="K94" s="62" t="s">
        <v>58</v>
      </c>
    </row>
    <row r="95" spans="1:17" s="1" customFormat="1" ht="14.25" customHeight="1">
      <c r="A95" s="49" t="s">
        <v>49</v>
      </c>
      <c r="B95" s="16">
        <v>160494994</v>
      </c>
      <c r="C95" s="50"/>
      <c r="D95" s="50"/>
      <c r="E95" s="50"/>
      <c r="F95" s="3"/>
      <c r="I95" s="3"/>
      <c r="J95" s="55" t="s">
        <v>50</v>
      </c>
      <c r="K95" s="63" t="s">
        <v>58</v>
      </c>
    </row>
    <row r="96" spans="1:17" s="1" customFormat="1" ht="14.25" customHeight="1">
      <c r="A96" s="385" t="s">
        <v>74</v>
      </c>
      <c r="B96" s="386"/>
      <c r="C96" s="386"/>
      <c r="D96" s="386"/>
      <c r="E96" s="387"/>
      <c r="F96" s="3"/>
      <c r="I96" s="3"/>
      <c r="J96" s="56" t="s">
        <v>61</v>
      </c>
      <c r="K96" s="64" t="s">
        <v>58</v>
      </c>
    </row>
    <row r="97" spans="1:17" ht="13.5" customHeight="1">
      <c r="B97" s="355" t="s">
        <v>853</v>
      </c>
      <c r="F97" s="1"/>
      <c r="H97" s="1"/>
      <c r="I97" s="1"/>
      <c r="J97" s="1"/>
      <c r="K97" s="1"/>
      <c r="M97" s="1"/>
      <c r="N97" s="1"/>
      <c r="O97" s="1"/>
      <c r="P97" s="1"/>
      <c r="Q97" s="1"/>
    </row>
    <row r="98" spans="1:17" ht="12.75" customHeight="1">
      <c r="B98" s="1"/>
      <c r="F98" s="1"/>
      <c r="H98" s="1"/>
      <c r="I98" s="1"/>
      <c r="K98" s="1"/>
      <c r="M98" s="1"/>
      <c r="N98" s="1"/>
      <c r="O98" s="1" t="s">
        <v>58</v>
      </c>
      <c r="P98" s="1"/>
      <c r="Q98" s="1"/>
    </row>
    <row r="99" spans="1:17" s="1" customFormat="1" ht="13.5" customHeight="1">
      <c r="A99" s="390" t="s">
        <v>75</v>
      </c>
      <c r="B99" s="386"/>
      <c r="C99" s="386"/>
      <c r="D99" s="387"/>
      <c r="E99" s="164" t="s">
        <v>76</v>
      </c>
      <c r="F99" s="2"/>
      <c r="G99" s="389" t="s">
        <v>3</v>
      </c>
      <c r="H99" s="387"/>
      <c r="I99" s="3"/>
      <c r="J99" s="388" t="s">
        <v>4</v>
      </c>
      <c r="K99" s="387"/>
      <c r="L99" s="3"/>
    </row>
    <row r="100" spans="1:17" s="1" customFormat="1" ht="14.25" customHeight="1">
      <c r="A100" s="4" t="s">
        <v>5</v>
      </c>
      <c r="B100" s="5" t="s">
        <v>6</v>
      </c>
      <c r="C100" s="6" t="s">
        <v>7</v>
      </c>
      <c r="D100" s="6" t="s">
        <v>8</v>
      </c>
      <c r="E100" s="6" t="s">
        <v>9</v>
      </c>
      <c r="F100" s="2"/>
      <c r="G100" s="9" t="s">
        <v>10</v>
      </c>
      <c r="H100" s="10" t="s">
        <v>6</v>
      </c>
      <c r="I100" s="3"/>
      <c r="J100" s="65" t="s">
        <v>11</v>
      </c>
      <c r="K100" s="65" t="s">
        <v>6</v>
      </c>
    </row>
    <row r="101" spans="1:17" s="1" customFormat="1" ht="14.25" customHeight="1">
      <c r="A101" s="45" t="s">
        <v>12</v>
      </c>
      <c r="B101" s="59">
        <v>80168500</v>
      </c>
      <c r="C101" s="42"/>
      <c r="D101" s="42"/>
      <c r="E101" s="42"/>
      <c r="F101" s="3"/>
      <c r="G101" s="51" t="s">
        <v>14</v>
      </c>
      <c r="H101" s="83">
        <v>1168500</v>
      </c>
      <c r="I101" s="3"/>
      <c r="J101" s="53" t="s">
        <v>16</v>
      </c>
      <c r="K101" s="67">
        <v>1766187</v>
      </c>
    </row>
    <row r="102" spans="1:17" s="1" customFormat="1" ht="14.25" customHeight="1">
      <c r="A102" s="7" t="s">
        <v>18</v>
      </c>
      <c r="B102" s="297">
        <v>67791000</v>
      </c>
      <c r="C102" s="296">
        <v>113971000</v>
      </c>
      <c r="D102" s="8"/>
      <c r="E102" s="8"/>
      <c r="F102" s="3"/>
      <c r="G102" s="77" t="s">
        <v>56</v>
      </c>
      <c r="H102" s="83">
        <v>0</v>
      </c>
      <c r="I102" s="3"/>
      <c r="J102" s="77"/>
      <c r="K102" s="77"/>
    </row>
    <row r="103" spans="1:17" s="1" customFormat="1" ht="14.25" customHeight="1">
      <c r="A103" s="7" t="s">
        <v>22</v>
      </c>
      <c r="B103" s="98">
        <v>2800000</v>
      </c>
      <c r="C103" s="8"/>
      <c r="D103" s="8"/>
      <c r="E103" s="19">
        <v>100000</v>
      </c>
      <c r="F103" s="3"/>
      <c r="G103" s="77" t="s">
        <v>57</v>
      </c>
      <c r="H103" s="83">
        <v>7000000</v>
      </c>
      <c r="I103" s="3"/>
      <c r="J103" s="77"/>
      <c r="K103" s="77"/>
    </row>
    <row r="104" spans="1:17" s="1" customFormat="1" ht="14.25" customHeight="1">
      <c r="A104" s="7" t="s">
        <v>26</v>
      </c>
      <c r="B104" s="98">
        <v>15776339</v>
      </c>
      <c r="C104" s="306">
        <v>16000000</v>
      </c>
      <c r="D104" s="8"/>
      <c r="E104" s="8"/>
      <c r="F104" s="3"/>
      <c r="G104" s="77" t="s">
        <v>24</v>
      </c>
      <c r="H104" s="83">
        <v>42000000</v>
      </c>
      <c r="I104" s="3"/>
      <c r="J104" s="77"/>
      <c r="K104" s="77"/>
    </row>
    <row r="105" spans="1:17" s="1" customFormat="1" ht="14.25" customHeight="1">
      <c r="A105" s="43" t="s">
        <v>32</v>
      </c>
      <c r="B105" s="60">
        <v>150759500</v>
      </c>
      <c r="C105" s="44"/>
      <c r="D105" s="44"/>
      <c r="E105" s="44"/>
      <c r="F105" s="3"/>
      <c r="G105" s="77" t="s">
        <v>30</v>
      </c>
      <c r="H105" s="83">
        <v>30000000</v>
      </c>
      <c r="I105" s="3"/>
      <c r="J105" s="77"/>
      <c r="K105" s="77"/>
    </row>
    <row r="106" spans="1:17" s="1" customFormat="1" ht="14.25" customHeight="1">
      <c r="A106" s="42" t="s">
        <v>36</v>
      </c>
      <c r="B106" s="61">
        <v>52000</v>
      </c>
      <c r="C106" s="137"/>
      <c r="D106" s="42" t="s">
        <v>58</v>
      </c>
      <c r="E106" s="46"/>
      <c r="F106" s="3"/>
      <c r="G106" s="52" t="s">
        <v>34</v>
      </c>
      <c r="H106" s="12">
        <v>80168500</v>
      </c>
      <c r="I106" s="3"/>
      <c r="J106" s="77"/>
      <c r="K106" s="77"/>
    </row>
    <row r="107" spans="1:17" s="1" customFormat="1" ht="14.25" customHeight="1">
      <c r="A107" s="42" t="s">
        <v>38</v>
      </c>
      <c r="B107" s="61">
        <v>66880</v>
      </c>
      <c r="C107" s="137"/>
      <c r="D107" s="42"/>
      <c r="E107" s="46"/>
      <c r="F107" s="3"/>
      <c r="G107" s="2"/>
      <c r="H107" s="3"/>
      <c r="I107" s="3"/>
      <c r="J107" s="77"/>
      <c r="K107" s="77"/>
    </row>
    <row r="108" spans="1:17" s="1" customFormat="1" ht="14.25" customHeight="1">
      <c r="A108" s="47" t="s">
        <v>41</v>
      </c>
      <c r="B108" s="14">
        <v>118880</v>
      </c>
      <c r="C108" s="48"/>
      <c r="D108" s="163">
        <v>0</v>
      </c>
      <c r="E108" s="48"/>
      <c r="F108" s="3"/>
      <c r="G108" s="9" t="s">
        <v>40</v>
      </c>
      <c r="H108" s="10" t="s">
        <v>6</v>
      </c>
      <c r="I108" s="3"/>
      <c r="J108" s="54" t="s">
        <v>45</v>
      </c>
      <c r="K108" s="63">
        <v>1766187</v>
      </c>
    </row>
    <row r="109" spans="1:17" s="1" customFormat="1" ht="14.25" customHeight="1">
      <c r="A109" s="47" t="s">
        <v>59</v>
      </c>
      <c r="B109" s="15">
        <v>280000000</v>
      </c>
      <c r="C109" s="15" t="s">
        <v>58</v>
      </c>
      <c r="D109" s="48"/>
      <c r="E109" s="48"/>
      <c r="F109" s="3"/>
      <c r="G109" s="231" t="s">
        <v>43</v>
      </c>
      <c r="H109" s="337">
        <v>-5757673</v>
      </c>
      <c r="I109" s="3"/>
      <c r="J109" s="53"/>
      <c r="K109" s="74"/>
    </row>
    <row r="110" spans="1:17" s="1" customFormat="1" ht="14.25" customHeight="1">
      <c r="A110" s="49" t="s">
        <v>47</v>
      </c>
      <c r="B110" s="16">
        <v>430878380</v>
      </c>
      <c r="C110" s="50"/>
      <c r="D110" s="50"/>
      <c r="E110" s="50"/>
      <c r="F110" s="3"/>
      <c r="G110" s="2"/>
      <c r="H110" s="3"/>
      <c r="I110" s="3"/>
      <c r="J110" s="53" t="s">
        <v>58</v>
      </c>
      <c r="K110" s="62" t="s">
        <v>58</v>
      </c>
    </row>
    <row r="111" spans="1:17" s="1" customFormat="1" ht="14.25" customHeight="1">
      <c r="A111" s="49" t="s">
        <v>49</v>
      </c>
      <c r="B111" s="16">
        <v>150759500</v>
      </c>
      <c r="C111" s="50"/>
      <c r="D111" s="50"/>
      <c r="E111" s="50"/>
      <c r="F111" s="3"/>
      <c r="I111" s="3"/>
      <c r="J111" s="55" t="s">
        <v>50</v>
      </c>
      <c r="K111" s="63" t="s">
        <v>58</v>
      </c>
    </row>
    <row r="112" spans="1:17" s="1" customFormat="1" ht="14.25" customHeight="1">
      <c r="A112" s="385" t="s">
        <v>77</v>
      </c>
      <c r="B112" s="386"/>
      <c r="C112" s="386"/>
      <c r="D112" s="386"/>
      <c r="E112" s="387"/>
      <c r="F112" s="3"/>
      <c r="I112" s="3"/>
      <c r="J112" s="56" t="s">
        <v>61</v>
      </c>
      <c r="K112" s="64" t="s">
        <v>58</v>
      </c>
    </row>
    <row r="113" spans="1:17" ht="13.5" customHeight="1">
      <c r="B113" s="355" t="s">
        <v>853</v>
      </c>
      <c r="F113" s="1"/>
      <c r="H113" s="1"/>
      <c r="I113" s="1"/>
      <c r="J113" s="1"/>
      <c r="K113" s="1"/>
      <c r="M113" s="1"/>
      <c r="N113" s="1"/>
      <c r="O113" s="1"/>
      <c r="P113" s="1"/>
      <c r="Q113" s="1"/>
    </row>
    <row r="114" spans="1:17" ht="12.75" customHeight="1">
      <c r="B114" s="1"/>
      <c r="F114" s="1"/>
      <c r="H114" s="1"/>
      <c r="I114" s="1"/>
      <c r="K114" s="1"/>
      <c r="M114" s="1"/>
      <c r="N114" s="1"/>
      <c r="O114" s="1" t="s">
        <v>58</v>
      </c>
      <c r="P114" s="1"/>
      <c r="Q114" s="1"/>
    </row>
    <row r="115" spans="1:17" s="1" customFormat="1" ht="13.5" customHeight="1">
      <c r="A115" s="390" t="s">
        <v>854</v>
      </c>
      <c r="B115" s="386"/>
      <c r="C115" s="386"/>
      <c r="D115" s="387"/>
      <c r="E115" s="164" t="s">
        <v>78</v>
      </c>
      <c r="F115" s="2"/>
      <c r="G115" s="389" t="s">
        <v>3</v>
      </c>
      <c r="H115" s="387"/>
      <c r="I115" s="3"/>
      <c r="J115" s="336" t="s">
        <v>4</v>
      </c>
      <c r="K115" s="307"/>
      <c r="L115" s="3"/>
    </row>
    <row r="116" spans="1:17" s="1" customFormat="1" ht="14.25" customHeight="1">
      <c r="A116" s="4" t="s">
        <v>5</v>
      </c>
      <c r="B116" s="5" t="s">
        <v>6</v>
      </c>
      <c r="C116" s="6" t="s">
        <v>7</v>
      </c>
      <c r="D116" s="6" t="s">
        <v>8</v>
      </c>
      <c r="E116" s="6" t="s">
        <v>9</v>
      </c>
      <c r="F116" s="2"/>
      <c r="G116" s="9" t="s">
        <v>10</v>
      </c>
      <c r="H116" s="10" t="s">
        <v>6</v>
      </c>
      <c r="I116" s="3"/>
      <c r="J116" s="65" t="s">
        <v>11</v>
      </c>
      <c r="K116" s="65" t="s">
        <v>6</v>
      </c>
    </row>
    <row r="117" spans="1:17" s="1" customFormat="1" ht="14.25" customHeight="1">
      <c r="A117" s="45" t="s">
        <v>12</v>
      </c>
      <c r="B117" s="59">
        <v>81284973</v>
      </c>
      <c r="C117" s="42"/>
      <c r="D117" s="42"/>
      <c r="E117" s="42"/>
      <c r="F117" s="3"/>
      <c r="G117" s="51" t="s">
        <v>14</v>
      </c>
      <c r="H117" s="83">
        <v>2284973</v>
      </c>
      <c r="I117" s="3"/>
      <c r="J117" s="53" t="s">
        <v>16</v>
      </c>
      <c r="K117" s="67">
        <v>1766187</v>
      </c>
    </row>
    <row r="118" spans="1:17" s="1" customFormat="1" ht="14.25" customHeight="1">
      <c r="A118" s="7" t="s">
        <v>18</v>
      </c>
      <c r="B118" s="297">
        <v>72432200</v>
      </c>
      <c r="C118" s="296">
        <v>113971000</v>
      </c>
      <c r="D118" s="8"/>
      <c r="E118" s="8"/>
      <c r="F118" s="3"/>
      <c r="G118" s="77" t="s">
        <v>56</v>
      </c>
      <c r="H118" s="83">
        <v>0</v>
      </c>
      <c r="I118" s="3"/>
      <c r="J118" s="77"/>
      <c r="K118" s="77"/>
      <c r="O118" s="1" t="s">
        <v>58</v>
      </c>
    </row>
    <row r="119" spans="1:17" s="1" customFormat="1" ht="14.25" customHeight="1">
      <c r="A119" s="7" t="s">
        <v>22</v>
      </c>
      <c r="B119" s="98">
        <v>2800000</v>
      </c>
      <c r="C119" s="8"/>
      <c r="D119" s="8"/>
      <c r="E119" s="19">
        <v>100000</v>
      </c>
      <c r="F119" s="3"/>
      <c r="G119" s="77" t="s">
        <v>57</v>
      </c>
      <c r="H119" s="83">
        <v>7000000</v>
      </c>
      <c r="I119" s="3"/>
      <c r="J119" s="77"/>
      <c r="K119" s="77"/>
    </row>
    <row r="120" spans="1:17" s="1" customFormat="1" ht="14.25" customHeight="1">
      <c r="A120" s="7" t="s">
        <v>26</v>
      </c>
      <c r="B120" s="98">
        <v>15348410</v>
      </c>
      <c r="C120" s="306">
        <v>16000000</v>
      </c>
      <c r="D120" s="8"/>
      <c r="E120" s="8"/>
      <c r="F120" s="3"/>
      <c r="G120" s="77" t="s">
        <v>24</v>
      </c>
      <c r="H120" s="83">
        <v>42000000</v>
      </c>
      <c r="I120" s="3"/>
      <c r="J120" s="77"/>
      <c r="K120" s="77"/>
    </row>
    <row r="121" spans="1:17" s="1" customFormat="1" ht="14.25" customHeight="1">
      <c r="A121" s="43" t="s">
        <v>32</v>
      </c>
      <c r="B121" s="60">
        <v>156517173</v>
      </c>
      <c r="C121" s="44"/>
      <c r="D121" s="44"/>
      <c r="E121" s="44"/>
      <c r="F121" s="3"/>
      <c r="G121" s="77" t="s">
        <v>30</v>
      </c>
      <c r="H121" s="83">
        <v>30000000</v>
      </c>
      <c r="I121" s="3"/>
      <c r="J121" s="77"/>
      <c r="K121" s="77"/>
    </row>
    <row r="122" spans="1:17" s="1" customFormat="1" ht="14.25" customHeight="1">
      <c r="A122" s="42" t="s">
        <v>36</v>
      </c>
      <c r="B122" s="61">
        <v>52000</v>
      </c>
      <c r="C122" s="137"/>
      <c r="D122" s="42" t="s">
        <v>58</v>
      </c>
      <c r="E122" s="46"/>
      <c r="F122" s="3"/>
      <c r="G122" s="52" t="s">
        <v>34</v>
      </c>
      <c r="H122" s="12">
        <v>81284973</v>
      </c>
      <c r="I122" s="3"/>
      <c r="J122" s="77"/>
      <c r="K122" s="77"/>
    </row>
    <row r="123" spans="1:17" s="1" customFormat="1" ht="14.25" customHeight="1">
      <c r="A123" s="42" t="s">
        <v>38</v>
      </c>
      <c r="B123" s="61">
        <v>66880</v>
      </c>
      <c r="C123" s="137"/>
      <c r="D123" s="42"/>
      <c r="E123" s="46"/>
      <c r="F123" s="3"/>
      <c r="G123" s="2"/>
      <c r="H123" s="3"/>
      <c r="I123" s="3"/>
      <c r="J123" s="77"/>
      <c r="K123" s="77"/>
    </row>
    <row r="124" spans="1:17" s="1" customFormat="1" ht="14.25" customHeight="1">
      <c r="A124" s="47" t="s">
        <v>41</v>
      </c>
      <c r="B124" s="14">
        <v>118880</v>
      </c>
      <c r="C124" s="48"/>
      <c r="D124" s="163">
        <v>0</v>
      </c>
      <c r="E124" s="48"/>
      <c r="F124" s="3"/>
      <c r="G124" s="9" t="s">
        <v>40</v>
      </c>
      <c r="H124" s="10" t="s">
        <v>6</v>
      </c>
      <c r="I124" s="3"/>
      <c r="J124" s="54" t="s">
        <v>45</v>
      </c>
      <c r="K124" s="63">
        <v>1766187</v>
      </c>
    </row>
    <row r="125" spans="1:17" s="1" customFormat="1" ht="14.25" customHeight="1">
      <c r="A125" s="47" t="s">
        <v>59</v>
      </c>
      <c r="B125" s="15">
        <v>280000000</v>
      </c>
      <c r="C125" s="15" t="s">
        <v>58</v>
      </c>
      <c r="D125" s="48"/>
      <c r="E125" s="48"/>
      <c r="F125" s="3"/>
      <c r="G125" s="231" t="s">
        <v>43</v>
      </c>
      <c r="H125" s="337">
        <v>156636053</v>
      </c>
      <c r="I125" s="3"/>
      <c r="J125" s="53"/>
      <c r="K125" s="74"/>
      <c r="O125" s="1" t="s">
        <v>58</v>
      </c>
    </row>
    <row r="126" spans="1:17" s="1" customFormat="1" ht="14.25" customHeight="1">
      <c r="A126" s="49" t="s">
        <v>47</v>
      </c>
      <c r="B126" s="16">
        <v>436636053</v>
      </c>
      <c r="C126" s="50"/>
      <c r="D126" s="50"/>
      <c r="E126" s="50"/>
      <c r="F126" s="3"/>
      <c r="G126" s="2"/>
      <c r="H126" s="3"/>
      <c r="I126" s="3"/>
      <c r="J126" s="53" t="s">
        <v>58</v>
      </c>
      <c r="K126" s="62" t="s">
        <v>58</v>
      </c>
    </row>
    <row r="127" spans="1:17" s="1" customFormat="1" ht="14.25" customHeight="1">
      <c r="A127" s="49" t="s">
        <v>49</v>
      </c>
      <c r="B127" s="16">
        <v>156517173</v>
      </c>
      <c r="C127" s="50"/>
      <c r="D127" s="50"/>
      <c r="E127" s="50"/>
      <c r="F127" s="3"/>
      <c r="I127" s="3"/>
      <c r="J127" s="55" t="s">
        <v>50</v>
      </c>
      <c r="K127" s="63" t="s">
        <v>58</v>
      </c>
    </row>
    <row r="128" spans="1:17" s="1" customFormat="1" ht="14.25" customHeight="1">
      <c r="A128" s="385" t="s">
        <v>77</v>
      </c>
      <c r="B128" s="386"/>
      <c r="C128" s="386"/>
      <c r="D128" s="386"/>
      <c r="E128" s="387"/>
      <c r="F128" s="3"/>
      <c r="I128" s="3"/>
      <c r="J128" s="56" t="s">
        <v>61</v>
      </c>
      <c r="K128" s="64" t="s">
        <v>58</v>
      </c>
    </row>
    <row r="129" spans="1:17" s="1" customFormat="1" ht="14.25" customHeight="1">
      <c r="A129"/>
      <c r="B129" s="355" t="s">
        <v>853</v>
      </c>
      <c r="C129"/>
      <c r="D129"/>
      <c r="E129"/>
    </row>
    <row r="130" spans="1:17" ht="13.5" customHeight="1">
      <c r="B130" s="1"/>
      <c r="F130" s="1"/>
      <c r="H130" s="1"/>
      <c r="I130" s="1"/>
      <c r="K130" s="1"/>
      <c r="M130" s="1"/>
      <c r="N130" s="1"/>
      <c r="O130" s="1"/>
      <c r="P130" s="1"/>
      <c r="Q130" s="1"/>
    </row>
    <row r="131" spans="1:17" ht="12.75" customHeight="1">
      <c r="A131" s="270" t="s">
        <v>79</v>
      </c>
      <c r="B131" s="271"/>
      <c r="C131" s="271"/>
      <c r="D131" s="272"/>
      <c r="E131" s="164" t="s">
        <v>80</v>
      </c>
      <c r="F131" s="2"/>
      <c r="G131" s="335" t="s">
        <v>3</v>
      </c>
      <c r="H131" s="307"/>
      <c r="I131" s="3"/>
      <c r="J131" s="273" t="s">
        <v>4</v>
      </c>
      <c r="K131" s="274"/>
      <c r="L131" s="3"/>
    </row>
    <row r="132" spans="1:17" s="1" customFormat="1" ht="14.25" customHeight="1">
      <c r="A132" s="4" t="s">
        <v>5</v>
      </c>
      <c r="B132" s="5" t="s">
        <v>6</v>
      </c>
      <c r="C132" s="6" t="s">
        <v>7</v>
      </c>
      <c r="D132" s="6" t="s">
        <v>8</v>
      </c>
      <c r="E132" s="6" t="s">
        <v>9</v>
      </c>
      <c r="F132" s="2"/>
      <c r="G132" s="9" t="s">
        <v>10</v>
      </c>
      <c r="H132" s="10" t="s">
        <v>6</v>
      </c>
      <c r="I132" s="3"/>
      <c r="J132" s="65" t="s">
        <v>11</v>
      </c>
      <c r="K132" s="65" t="s">
        <v>6</v>
      </c>
    </row>
    <row r="133" spans="1:17" s="1" customFormat="1" ht="12.75" customHeight="1">
      <c r="A133" s="45" t="s">
        <v>12</v>
      </c>
      <c r="B133" s="59">
        <v>66930249</v>
      </c>
      <c r="C133" s="42"/>
      <c r="D133" s="42"/>
      <c r="E133" s="42"/>
      <c r="F133" s="3"/>
      <c r="G133" s="51" t="s">
        <v>14</v>
      </c>
      <c r="H133" s="83">
        <v>24930249</v>
      </c>
      <c r="I133" s="3"/>
      <c r="J133" s="53" t="s">
        <v>16</v>
      </c>
      <c r="K133" s="67">
        <v>1766187</v>
      </c>
    </row>
    <row r="134" spans="1:17" s="1" customFormat="1" ht="14.25" customHeight="1">
      <c r="A134" s="7" t="s">
        <v>18</v>
      </c>
      <c r="B134" s="297">
        <v>70001500</v>
      </c>
      <c r="C134" s="296">
        <v>113971000</v>
      </c>
      <c r="D134" s="8"/>
      <c r="E134" s="8"/>
      <c r="F134" s="3"/>
      <c r="G134" s="77" t="s">
        <v>56</v>
      </c>
      <c r="H134" s="83">
        <v>0</v>
      </c>
      <c r="I134" s="3"/>
      <c r="J134" s="77"/>
      <c r="K134" s="77"/>
    </row>
    <row r="135" spans="1:17" s="1" customFormat="1" ht="14.25" customHeight="1">
      <c r="A135" s="7" t="s">
        <v>22</v>
      </c>
      <c r="B135" s="98">
        <v>2700000</v>
      </c>
      <c r="C135" s="8"/>
      <c r="D135" s="8"/>
      <c r="E135" s="19">
        <v>100000</v>
      </c>
      <c r="F135" s="3"/>
      <c r="G135" s="77" t="s">
        <v>57</v>
      </c>
      <c r="H135" s="83">
        <v>0</v>
      </c>
      <c r="I135" s="3"/>
      <c r="J135" s="77"/>
      <c r="K135" s="77"/>
    </row>
    <row r="136" spans="1:17">
      <c r="A136" s="7" t="s">
        <v>81</v>
      </c>
      <c r="B136" s="98">
        <v>1900000</v>
      </c>
      <c r="C136" s="306">
        <v>16000000</v>
      </c>
      <c r="D136" s="8"/>
      <c r="E136" s="8"/>
      <c r="F136" s="3"/>
      <c r="G136" s="77" t="s">
        <v>24</v>
      </c>
      <c r="H136" s="83">
        <v>42000000</v>
      </c>
      <c r="I136" s="3"/>
      <c r="J136" s="77"/>
      <c r="K136" s="77"/>
    </row>
    <row r="137" spans="1:17">
      <c r="A137" s="7" t="s">
        <v>26</v>
      </c>
      <c r="B137" s="98">
        <v>14993606</v>
      </c>
      <c r="C137" s="305">
        <v>16000000</v>
      </c>
      <c r="D137" s="8"/>
      <c r="E137" s="19">
        <v>100000</v>
      </c>
      <c r="F137" s="3"/>
      <c r="G137" s="52" t="s">
        <v>34</v>
      </c>
      <c r="H137" s="12">
        <v>66930249</v>
      </c>
      <c r="I137" s="3"/>
      <c r="J137" s="77"/>
      <c r="K137" s="77"/>
    </row>
    <row r="138" spans="1:17">
      <c r="A138" s="43" t="s">
        <v>32</v>
      </c>
      <c r="B138" s="60">
        <v>141531749</v>
      </c>
      <c r="C138" s="44"/>
      <c r="D138" s="44"/>
      <c r="E138" s="44"/>
      <c r="F138" s="3"/>
      <c r="G138" s="3"/>
      <c r="H138" s="3"/>
      <c r="I138" s="3"/>
      <c r="J138" s="77"/>
      <c r="K138" s="77"/>
    </row>
    <row r="139" spans="1:17">
      <c r="A139" s="42" t="s">
        <v>36</v>
      </c>
      <c r="B139" s="61">
        <v>52000</v>
      </c>
      <c r="C139" s="137"/>
      <c r="D139" s="42" t="s">
        <v>58</v>
      </c>
      <c r="E139" s="46"/>
      <c r="F139" s="3"/>
      <c r="G139" s="2"/>
      <c r="H139" s="3"/>
      <c r="I139" s="3"/>
      <c r="J139" s="77"/>
      <c r="K139" s="77"/>
    </row>
    <row r="140" spans="1:17">
      <c r="A140" s="42" t="s">
        <v>38</v>
      </c>
      <c r="B140" s="61">
        <v>66880</v>
      </c>
      <c r="C140" s="137"/>
      <c r="D140" s="42"/>
      <c r="E140" s="46"/>
      <c r="F140" s="3"/>
      <c r="G140" s="9" t="s">
        <v>40</v>
      </c>
      <c r="H140" s="10" t="s">
        <v>6</v>
      </c>
      <c r="I140" s="3"/>
      <c r="J140" s="54" t="s">
        <v>45</v>
      </c>
      <c r="K140" s="63">
        <v>1766187</v>
      </c>
    </row>
    <row r="141" spans="1:17">
      <c r="A141" s="47" t="s">
        <v>41</v>
      </c>
      <c r="B141" s="14">
        <v>118880</v>
      </c>
      <c r="C141" s="48"/>
      <c r="D141" s="163" t="s">
        <v>82</v>
      </c>
      <c r="E141" s="48"/>
      <c r="F141" s="3"/>
      <c r="G141" s="231" t="s">
        <v>43</v>
      </c>
      <c r="H141" s="337">
        <v>66930249</v>
      </c>
      <c r="I141" s="3"/>
      <c r="J141" s="53"/>
      <c r="K141" s="74"/>
    </row>
    <row r="142" spans="1:17">
      <c r="A142" s="47" t="s">
        <v>59</v>
      </c>
      <c r="B142" s="15">
        <v>280000000</v>
      </c>
      <c r="C142" s="15" t="s">
        <v>58</v>
      </c>
      <c r="D142" s="48"/>
      <c r="E142" s="48"/>
      <c r="F142" s="3"/>
      <c r="G142" s="2"/>
      <c r="H142" s="3"/>
      <c r="I142" s="3"/>
      <c r="J142" s="53" t="s">
        <v>58</v>
      </c>
      <c r="K142" s="62" t="s">
        <v>58</v>
      </c>
    </row>
    <row r="143" spans="1:17">
      <c r="A143" s="49" t="s">
        <v>47</v>
      </c>
      <c r="B143" s="16">
        <v>421650629</v>
      </c>
      <c r="C143" s="50"/>
      <c r="D143" s="50"/>
      <c r="E143" s="50"/>
      <c r="F143" s="3"/>
      <c r="G143" s="2"/>
      <c r="H143" s="2"/>
      <c r="I143" s="3"/>
      <c r="J143" s="55" t="s">
        <v>50</v>
      </c>
      <c r="K143" s="63" t="s">
        <v>58</v>
      </c>
    </row>
    <row r="144" spans="1:17">
      <c r="A144" s="49" t="s">
        <v>49</v>
      </c>
      <c r="B144" s="16">
        <v>141531749</v>
      </c>
      <c r="C144" s="50"/>
      <c r="D144" s="50"/>
      <c r="E144" s="50"/>
      <c r="F144" s="3"/>
      <c r="G144" s="2"/>
      <c r="H144" s="2"/>
      <c r="I144" s="3"/>
      <c r="J144" s="56" t="s">
        <v>61</v>
      </c>
      <c r="K144" s="64" t="s">
        <v>58</v>
      </c>
    </row>
    <row r="145" spans="1:11">
      <c r="A145" s="385" t="s">
        <v>855</v>
      </c>
      <c r="B145" s="386"/>
      <c r="C145" s="386"/>
      <c r="D145" s="386"/>
      <c r="E145" s="387"/>
      <c r="F145" s="3"/>
      <c r="G145" s="2"/>
      <c r="H145" s="2"/>
      <c r="I145" s="3"/>
    </row>
    <row r="146" spans="1:11">
      <c r="B146" s="355" t="s">
        <v>853</v>
      </c>
      <c r="F146" s="1"/>
      <c r="H146" s="1"/>
      <c r="I146" s="1"/>
      <c r="J146" s="1"/>
      <c r="K146" s="1"/>
    </row>
    <row r="147" spans="1:11">
      <c r="B147" s="1"/>
      <c r="F147" s="1"/>
      <c r="H147" s="1"/>
      <c r="I147" s="1"/>
      <c r="K147" s="1"/>
    </row>
  </sheetData>
  <mergeCells count="33">
    <mergeCell ref="A32:E32"/>
    <mergeCell ref="A99:D99"/>
    <mergeCell ref="G35:H35"/>
    <mergeCell ref="G51:H51"/>
    <mergeCell ref="A96:E96"/>
    <mergeCell ref="G99:H99"/>
    <mergeCell ref="A35:D35"/>
    <mergeCell ref="A83:D83"/>
    <mergeCell ref="J19:K19"/>
    <mergeCell ref="J35:K35"/>
    <mergeCell ref="A1:E1"/>
    <mergeCell ref="G67:H67"/>
    <mergeCell ref="A19:D19"/>
    <mergeCell ref="A67:D67"/>
    <mergeCell ref="A16:E16"/>
    <mergeCell ref="G19:H19"/>
    <mergeCell ref="A51:D51"/>
    <mergeCell ref="G3:H3"/>
    <mergeCell ref="J3:K3"/>
    <mergeCell ref="A3:D3"/>
    <mergeCell ref="J51:K51"/>
    <mergeCell ref="A48:E48"/>
    <mergeCell ref="J67:K67"/>
    <mergeCell ref="A64:E64"/>
    <mergeCell ref="A145:E145"/>
    <mergeCell ref="J99:K99"/>
    <mergeCell ref="J83:K83"/>
    <mergeCell ref="A80:E80"/>
    <mergeCell ref="G83:H83"/>
    <mergeCell ref="A112:E112"/>
    <mergeCell ref="G115:H115"/>
    <mergeCell ref="A115:D115"/>
    <mergeCell ref="A128:E128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86"/>
  <sheetViews>
    <sheetView workbookViewId="0">
      <selection activeCell="J37" sqref="J37"/>
    </sheetView>
  </sheetViews>
  <sheetFormatPr defaultRowHeight="13.5"/>
  <cols>
    <col min="1" max="1" width="44.88671875" bestFit="1" customWidth="1"/>
    <col min="2" max="2" width="9.44140625" bestFit="1" customWidth="1"/>
    <col min="5" max="5" width="8.6640625" bestFit="1" customWidth="1"/>
    <col min="6" max="6" width="4.44140625" customWidth="1"/>
    <col min="7" max="7" width="15.33203125" bestFit="1" customWidth="1"/>
    <col min="8" max="8" width="8.21875" bestFit="1" customWidth="1"/>
    <col min="9" max="9" width="4.44140625" customWidth="1"/>
    <col min="10" max="10" width="22.88671875" bestFit="1" customWidth="1"/>
    <col min="11" max="11" width="7.88671875" bestFit="1" customWidth="1"/>
    <col min="12" max="15" width="8.88671875" style="1" customWidth="1"/>
    <col min="16" max="17" width="8.44140625" style="1" bestFit="1" customWidth="1"/>
    <col min="18" max="18" width="9.109375" style="1" customWidth="1"/>
    <col min="19" max="19" width="8.21875" style="1" bestFit="1" customWidth="1"/>
  </cols>
  <sheetData>
    <row r="1" spans="1:19" ht="20.25" customHeight="1">
      <c r="A1" s="391" t="s">
        <v>667</v>
      </c>
      <c r="B1" s="386"/>
      <c r="C1" s="386"/>
      <c r="D1" s="386"/>
      <c r="E1" s="387"/>
      <c r="I1" s="1"/>
      <c r="J1" s="1"/>
      <c r="K1" s="1"/>
      <c r="P1" s="95"/>
      <c r="Q1" s="95"/>
      <c r="R1" s="95"/>
      <c r="S1" s="95"/>
    </row>
    <row r="2" spans="1:19" ht="12.75" customHeight="1">
      <c r="B2" s="1"/>
      <c r="F2" s="1"/>
      <c r="H2" s="1"/>
      <c r="I2" s="1"/>
      <c r="K2" s="1"/>
      <c r="M2" s="95"/>
      <c r="N2" s="95"/>
      <c r="O2" s="95"/>
      <c r="P2" s="95"/>
      <c r="Q2" s="95"/>
      <c r="R2" s="95"/>
      <c r="S2" s="95"/>
    </row>
    <row r="3" spans="1:19" s="1" customFormat="1" ht="13.5" customHeight="1">
      <c r="A3" s="390" t="s">
        <v>471</v>
      </c>
      <c r="B3" s="386"/>
      <c r="C3" s="386"/>
      <c r="D3" s="387"/>
      <c r="E3" s="164" t="s">
        <v>472</v>
      </c>
      <c r="F3" s="2"/>
      <c r="G3" s="389" t="s">
        <v>3</v>
      </c>
      <c r="H3" s="387"/>
      <c r="I3" s="3"/>
      <c r="J3" s="388" t="s">
        <v>4</v>
      </c>
      <c r="K3" s="387"/>
      <c r="L3" s="3"/>
      <c r="M3" s="153"/>
      <c r="N3" s="153"/>
      <c r="O3" s="153"/>
      <c r="P3" s="95"/>
      <c r="Q3" s="95"/>
      <c r="R3" s="95"/>
      <c r="S3" s="95"/>
    </row>
    <row r="4" spans="1:19" s="1" customFormat="1" ht="14.25" customHeight="1">
      <c r="A4" s="4" t="s">
        <v>5</v>
      </c>
      <c r="B4" s="5" t="s">
        <v>6</v>
      </c>
      <c r="C4" s="6" t="s">
        <v>7</v>
      </c>
      <c r="D4" s="6" t="s">
        <v>8</v>
      </c>
      <c r="E4" s="6" t="s">
        <v>9</v>
      </c>
      <c r="F4" s="2"/>
      <c r="G4" s="9" t="s">
        <v>399</v>
      </c>
      <c r="H4" s="10" t="s">
        <v>6</v>
      </c>
      <c r="I4" s="3"/>
      <c r="J4" s="65" t="s">
        <v>11</v>
      </c>
      <c r="K4" s="65" t="s">
        <v>6</v>
      </c>
      <c r="M4" s="95"/>
      <c r="N4" s="95"/>
      <c r="O4" s="95"/>
      <c r="P4" s="95"/>
      <c r="Q4" s="95"/>
      <c r="R4" s="95"/>
      <c r="S4" s="95"/>
    </row>
    <row r="5" spans="1:19" s="1" customFormat="1" ht="14.25" customHeight="1">
      <c r="A5" s="45" t="s">
        <v>422</v>
      </c>
      <c r="B5" s="59">
        <f>H8</f>
        <v>18479811</v>
      </c>
      <c r="C5" s="42"/>
      <c r="D5" s="42"/>
      <c r="E5" s="42"/>
      <c r="F5" s="3"/>
      <c r="G5" s="51" t="s">
        <v>14</v>
      </c>
      <c r="H5" s="83">
        <v>14486751</v>
      </c>
      <c r="I5" s="3"/>
      <c r="J5" s="53" t="s">
        <v>16</v>
      </c>
      <c r="K5" s="67">
        <v>1859867</v>
      </c>
      <c r="M5" s="95"/>
      <c r="N5" s="95"/>
      <c r="O5" s="95"/>
      <c r="P5" s="95"/>
      <c r="Q5" s="95"/>
      <c r="R5" s="95"/>
      <c r="S5" s="95"/>
    </row>
    <row r="6" spans="1:19" s="1" customFormat="1" ht="14.25" customHeight="1">
      <c r="A6" s="7" t="s">
        <v>22</v>
      </c>
      <c r="B6" s="98">
        <f>B94+E6</f>
        <v>2000000</v>
      </c>
      <c r="C6" s="8"/>
      <c r="D6" s="8"/>
      <c r="E6" s="19">
        <v>100000</v>
      </c>
      <c r="F6" s="3"/>
      <c r="G6" s="51" t="s">
        <v>467</v>
      </c>
      <c r="H6" s="83">
        <v>1568060</v>
      </c>
      <c r="I6" s="3"/>
      <c r="J6" s="77"/>
      <c r="K6" s="77"/>
      <c r="M6" s="95"/>
      <c r="N6" s="95"/>
      <c r="O6" s="95"/>
      <c r="P6" s="95"/>
      <c r="Q6" s="95"/>
      <c r="R6" s="95"/>
      <c r="S6" s="95"/>
    </row>
    <row r="7" spans="1:19" s="1" customFormat="1" ht="14.25" customHeight="1">
      <c r="A7" s="7" t="s">
        <v>668</v>
      </c>
      <c r="B7" s="98">
        <f>B95+E7</f>
        <v>2000000</v>
      </c>
      <c r="C7" s="8"/>
      <c r="D7" s="8"/>
      <c r="E7" s="19">
        <v>100000</v>
      </c>
      <c r="F7" s="3"/>
      <c r="G7" s="51" t="s">
        <v>468</v>
      </c>
      <c r="H7" s="83">
        <v>2425000</v>
      </c>
      <c r="I7" s="3"/>
      <c r="J7" s="77"/>
      <c r="K7" s="77"/>
      <c r="M7" s="95"/>
      <c r="N7" s="95"/>
      <c r="O7" s="95"/>
      <c r="P7" s="95"/>
      <c r="Q7" s="95"/>
      <c r="R7" s="95"/>
      <c r="S7" s="95"/>
    </row>
    <row r="8" spans="1:19" s="1" customFormat="1" ht="14.25" customHeight="1">
      <c r="A8" s="7" t="s">
        <v>473</v>
      </c>
      <c r="B8" s="98">
        <v>2450000</v>
      </c>
      <c r="C8" s="8"/>
      <c r="D8" s="8"/>
      <c r="E8" s="19">
        <v>100000</v>
      </c>
      <c r="F8" s="3"/>
      <c r="G8" s="52" t="s">
        <v>34</v>
      </c>
      <c r="H8" s="12">
        <f>SUM(H5:H7)</f>
        <v>18479811</v>
      </c>
      <c r="I8" s="3"/>
      <c r="J8" s="77"/>
      <c r="K8" s="77"/>
      <c r="L8" s="3"/>
      <c r="M8" s="95"/>
      <c r="N8" s="95"/>
      <c r="O8" s="95"/>
      <c r="P8" s="95"/>
      <c r="Q8" s="95"/>
      <c r="R8" s="95"/>
      <c r="S8" s="95"/>
    </row>
    <row r="9" spans="1:19" s="1" customFormat="1" ht="14.25" customHeight="1">
      <c r="A9" s="7" t="s">
        <v>81</v>
      </c>
      <c r="B9" s="98">
        <v>1900000</v>
      </c>
      <c r="C9" s="8"/>
      <c r="D9" s="8"/>
      <c r="E9" s="19" t="s">
        <v>58</v>
      </c>
      <c r="F9" s="3"/>
      <c r="G9" s="2"/>
      <c r="H9" s="3"/>
      <c r="I9" s="3"/>
      <c r="J9" s="77"/>
      <c r="K9" s="77"/>
      <c r="M9" s="95"/>
      <c r="N9" s="95"/>
      <c r="O9" s="95"/>
      <c r="P9" s="95"/>
      <c r="Q9" s="95"/>
      <c r="R9" s="95"/>
      <c r="S9" s="95"/>
    </row>
    <row r="10" spans="1:19" s="1" customFormat="1" ht="14.25" customHeight="1">
      <c r="A10" s="7" t="s">
        <v>457</v>
      </c>
      <c r="B10" s="98">
        <v>40000000</v>
      </c>
      <c r="C10" s="8"/>
      <c r="D10" s="8"/>
      <c r="E10" s="19" t="s">
        <v>58</v>
      </c>
      <c r="F10" s="3"/>
      <c r="G10" s="2"/>
      <c r="H10" s="3"/>
      <c r="I10" s="3"/>
      <c r="J10" s="77"/>
      <c r="K10" s="77"/>
      <c r="L10" s="3"/>
      <c r="M10" s="95"/>
      <c r="N10" s="95"/>
      <c r="O10" s="95"/>
      <c r="P10" s="95"/>
      <c r="Q10" s="95"/>
      <c r="R10" s="95"/>
      <c r="S10" s="95"/>
    </row>
    <row r="11" spans="1:19" s="1" customFormat="1" ht="14.25" customHeight="1">
      <c r="A11" s="7" t="s">
        <v>459</v>
      </c>
      <c r="B11" s="98">
        <v>40040299</v>
      </c>
      <c r="C11" s="8"/>
      <c r="D11" s="8"/>
      <c r="E11" s="19" t="s">
        <v>58</v>
      </c>
      <c r="F11" s="3"/>
      <c r="G11" s="2"/>
      <c r="H11" s="3"/>
      <c r="I11" s="3"/>
      <c r="J11" s="77"/>
      <c r="K11" s="77"/>
      <c r="L11" s="3"/>
      <c r="M11" s="95"/>
      <c r="N11" s="95"/>
      <c r="O11" s="95"/>
      <c r="P11" s="95"/>
      <c r="Q11" s="95"/>
      <c r="R11" s="95"/>
      <c r="S11" s="95"/>
    </row>
    <row r="12" spans="1:19" s="1" customFormat="1" ht="14.25" customHeight="1">
      <c r="A12" s="43" t="s">
        <v>32</v>
      </c>
      <c r="B12" s="60">
        <f>SUM(B5:B11)</f>
        <v>106870110</v>
      </c>
      <c r="C12" s="44"/>
      <c r="D12" s="44"/>
      <c r="E12" s="44"/>
      <c r="F12" s="3"/>
      <c r="G12" s="2"/>
      <c r="H12" s="3"/>
      <c r="I12" s="3"/>
      <c r="J12" s="77"/>
      <c r="K12" s="77"/>
      <c r="M12" s="95"/>
      <c r="N12" s="95"/>
      <c r="O12" s="95"/>
      <c r="P12" s="95"/>
      <c r="Q12" s="95"/>
      <c r="R12" s="95"/>
      <c r="S12" s="95"/>
    </row>
    <row r="13" spans="1:19" s="1" customFormat="1" ht="14.25" customHeight="1">
      <c r="A13" s="137" t="s">
        <v>474</v>
      </c>
      <c r="B13" s="135">
        <v>8818177</v>
      </c>
      <c r="C13" s="137"/>
      <c r="D13" s="42" t="s">
        <v>58</v>
      </c>
      <c r="E13" s="161"/>
      <c r="F13" s="3"/>
      <c r="G13" s="2"/>
      <c r="H13" s="3"/>
      <c r="I13" s="3"/>
      <c r="J13" s="77"/>
      <c r="K13" s="77"/>
      <c r="M13" s="95"/>
      <c r="N13" s="95"/>
      <c r="O13" s="95"/>
      <c r="P13" s="95"/>
      <c r="Q13" s="95"/>
      <c r="R13" s="95"/>
      <c r="S13" s="95"/>
    </row>
    <row r="14" spans="1:19" s="1" customFormat="1" ht="14.25" customHeight="1">
      <c r="A14" s="42" t="s">
        <v>475</v>
      </c>
      <c r="B14" s="61">
        <v>43000</v>
      </c>
      <c r="C14" s="137"/>
      <c r="D14" s="42"/>
      <c r="E14" s="46"/>
      <c r="F14" s="3"/>
      <c r="G14" s="9" t="s">
        <v>40</v>
      </c>
      <c r="H14" s="10" t="s">
        <v>6</v>
      </c>
      <c r="I14" s="3"/>
      <c r="J14" s="54" t="s">
        <v>45</v>
      </c>
      <c r="K14" s="63">
        <f>K5+K6+K12</f>
        <v>1859867</v>
      </c>
      <c r="M14" s="95"/>
      <c r="N14" s="95"/>
      <c r="O14" s="95"/>
      <c r="P14" s="95"/>
      <c r="Q14" s="95"/>
      <c r="R14" s="95"/>
      <c r="S14" s="95"/>
    </row>
    <row r="15" spans="1:19" s="1" customFormat="1" ht="14.25" customHeight="1">
      <c r="A15" s="42" t="s">
        <v>476</v>
      </c>
      <c r="B15" s="61">
        <v>52000</v>
      </c>
      <c r="C15" s="137"/>
      <c r="D15" s="42"/>
      <c r="E15" s="42"/>
      <c r="F15" s="3"/>
      <c r="G15" s="17" t="s">
        <v>43</v>
      </c>
      <c r="H15" s="11">
        <f>B20-B882</f>
        <v>403906791</v>
      </c>
      <c r="I15" s="3"/>
      <c r="J15" s="53" t="s">
        <v>462</v>
      </c>
      <c r="K15" s="67">
        <v>4153702</v>
      </c>
      <c r="L15" s="3"/>
      <c r="M15" s="95"/>
      <c r="N15" s="95"/>
      <c r="O15" s="95"/>
      <c r="P15" s="95"/>
      <c r="Q15" s="95"/>
      <c r="R15" s="95"/>
      <c r="S15" s="95"/>
    </row>
    <row r="16" spans="1:19" s="1" customFormat="1" ht="14.25" customHeight="1">
      <c r="A16" s="42" t="s">
        <v>477</v>
      </c>
      <c r="B16" s="61">
        <v>79217</v>
      </c>
      <c r="C16" s="137"/>
      <c r="D16" s="42"/>
      <c r="E16" s="42"/>
      <c r="F16" s="3"/>
      <c r="G16" s="17" t="s">
        <v>478</v>
      </c>
      <c r="H16" s="73">
        <f>B21-B883</f>
        <v>403906791</v>
      </c>
      <c r="I16" s="3"/>
      <c r="J16" s="53" t="s">
        <v>58</v>
      </c>
      <c r="K16" s="62" t="s">
        <v>58</v>
      </c>
      <c r="M16" s="95"/>
      <c r="N16" s="95"/>
      <c r="O16" s="95"/>
      <c r="P16" s="95"/>
      <c r="Q16" s="95"/>
      <c r="R16" s="95"/>
      <c r="S16" s="95"/>
    </row>
    <row r="17" spans="1:19" s="1" customFormat="1" ht="14.25" customHeight="1">
      <c r="A17" s="42" t="s">
        <v>479</v>
      </c>
      <c r="B17" s="80">
        <v>9596444</v>
      </c>
      <c r="C17" s="137"/>
      <c r="D17" s="42"/>
      <c r="E17" s="161"/>
      <c r="F17" s="3"/>
      <c r="G17" s="2"/>
      <c r="H17" s="2"/>
      <c r="I17" s="3"/>
      <c r="J17" s="53"/>
      <c r="K17" s="74"/>
      <c r="M17" s="95"/>
      <c r="N17" s="95"/>
      <c r="O17" s="95"/>
      <c r="P17" s="95"/>
      <c r="Q17" s="95"/>
      <c r="R17" s="95"/>
      <c r="S17" s="95"/>
    </row>
    <row r="18" spans="1:19" s="1" customFormat="1" ht="14.25" customHeight="1">
      <c r="A18" s="47" t="s">
        <v>41</v>
      </c>
      <c r="B18" s="14">
        <f>B13+B17+D18</f>
        <v>27036681</v>
      </c>
      <c r="C18" s="48"/>
      <c r="D18" s="163">
        <v>8622060</v>
      </c>
      <c r="E18" s="48"/>
      <c r="F18" s="3"/>
      <c r="G18" s="2"/>
      <c r="H18" s="2"/>
      <c r="I18" s="3"/>
      <c r="J18" s="53"/>
      <c r="K18" s="74"/>
      <c r="M18" s="95"/>
      <c r="N18" s="95"/>
      <c r="O18" s="95"/>
      <c r="P18" s="95"/>
      <c r="Q18" s="95"/>
      <c r="R18" s="95"/>
      <c r="S18" s="95"/>
    </row>
    <row r="19" spans="1:19" s="1" customFormat="1" ht="14.25" customHeight="1">
      <c r="A19" s="47" t="s">
        <v>403</v>
      </c>
      <c r="B19" s="15">
        <v>250000000</v>
      </c>
      <c r="C19" s="15">
        <v>20000000</v>
      </c>
      <c r="D19" s="48"/>
      <c r="E19" s="48"/>
      <c r="F19" s="3"/>
      <c r="G19" s="2"/>
      <c r="H19" s="3"/>
      <c r="I19" s="3"/>
      <c r="J19" s="53" t="s">
        <v>58</v>
      </c>
      <c r="K19" s="62" t="s">
        <v>58</v>
      </c>
      <c r="M19" s="95"/>
      <c r="N19" s="95"/>
      <c r="O19" s="95"/>
      <c r="P19" s="95"/>
      <c r="Q19" s="95"/>
      <c r="R19" s="95"/>
      <c r="S19" s="95"/>
    </row>
    <row r="20" spans="1:19" s="1" customFormat="1" ht="14.25" customHeight="1">
      <c r="A20" s="49" t="s">
        <v>47</v>
      </c>
      <c r="B20" s="16">
        <f>B12+B18+B19+C19</f>
        <v>403906791</v>
      </c>
      <c r="C20" s="50"/>
      <c r="D20" s="50"/>
      <c r="E20" s="50"/>
      <c r="F20" s="3"/>
      <c r="G20" s="2"/>
      <c r="H20" s="2"/>
      <c r="I20" s="3"/>
      <c r="J20" s="55" t="s">
        <v>50</v>
      </c>
      <c r="K20" s="63">
        <f>SUM(K15:K18)</f>
        <v>4153702</v>
      </c>
      <c r="M20" s="95"/>
      <c r="N20" s="95"/>
      <c r="O20" s="95"/>
      <c r="P20" s="95"/>
      <c r="Q20" s="95"/>
      <c r="R20" s="95"/>
      <c r="S20" s="95"/>
    </row>
    <row r="21" spans="1:19" s="1" customFormat="1" ht="14.25" customHeight="1">
      <c r="A21" s="49" t="s">
        <v>49</v>
      </c>
      <c r="B21" s="16">
        <f>B12+B18+B19+C19</f>
        <v>403906791</v>
      </c>
      <c r="C21" s="50"/>
      <c r="D21" s="50"/>
      <c r="E21" s="50"/>
      <c r="F21" s="3"/>
      <c r="G21" s="2"/>
      <c r="H21" s="2"/>
      <c r="I21" s="3"/>
      <c r="J21" s="56" t="s">
        <v>61</v>
      </c>
      <c r="K21" s="64">
        <f>K20-K14</f>
        <v>2293835</v>
      </c>
      <c r="M21" s="95"/>
      <c r="N21" s="95"/>
      <c r="O21" s="95"/>
      <c r="P21" s="95"/>
      <c r="Q21" s="95"/>
      <c r="R21" s="95"/>
      <c r="S21" s="95"/>
    </row>
    <row r="22" spans="1:19" s="1" customFormat="1" ht="14.25" customHeight="1">
      <c r="A22" s="385" t="s">
        <v>77</v>
      </c>
      <c r="B22" s="386"/>
      <c r="C22" s="386"/>
      <c r="D22" s="386"/>
      <c r="E22" s="387"/>
      <c r="F22" s="3"/>
      <c r="G22" s="2"/>
      <c r="H22" s="2"/>
      <c r="I22" s="3"/>
      <c r="M22" s="95"/>
      <c r="N22" s="95"/>
      <c r="O22" s="95"/>
      <c r="P22" s="95"/>
      <c r="Q22" s="95"/>
      <c r="R22" s="95"/>
      <c r="S22" s="95"/>
    </row>
    <row r="23" spans="1:19" ht="14.25" customHeight="1">
      <c r="B23" s="1"/>
      <c r="F23" s="1"/>
      <c r="H23" s="1"/>
      <c r="I23" s="1"/>
      <c r="J23" s="1"/>
      <c r="K23" s="1"/>
      <c r="M23" s="95"/>
      <c r="N23" s="95"/>
      <c r="O23" s="95"/>
      <c r="P23" s="95"/>
      <c r="Q23" s="95"/>
      <c r="R23" s="95"/>
      <c r="S23" s="95"/>
    </row>
    <row r="24" spans="1:19" ht="14.25" customHeight="1">
      <c r="B24" s="1"/>
      <c r="F24" s="1"/>
      <c r="H24" s="1"/>
      <c r="I24" s="1"/>
      <c r="J24" s="1"/>
      <c r="K24" s="1"/>
      <c r="M24" s="95"/>
      <c r="N24" s="95"/>
      <c r="O24" s="95"/>
      <c r="P24" s="95"/>
      <c r="Q24" s="95"/>
      <c r="R24" s="95"/>
      <c r="S24" s="95"/>
    </row>
    <row r="25" spans="1:19" s="1" customFormat="1" ht="13.5" customHeight="1">
      <c r="A25" s="390" t="s">
        <v>669</v>
      </c>
      <c r="B25" s="386"/>
      <c r="C25" s="386"/>
      <c r="D25" s="387"/>
      <c r="E25" s="164" t="s">
        <v>670</v>
      </c>
      <c r="F25" s="2"/>
      <c r="G25" s="389" t="s">
        <v>3</v>
      </c>
      <c r="H25" s="387"/>
      <c r="I25" s="3"/>
      <c r="J25" s="388" t="s">
        <v>4</v>
      </c>
      <c r="K25" s="387"/>
      <c r="L25" s="3"/>
      <c r="M25" s="153"/>
      <c r="N25" s="153"/>
      <c r="O25" s="153"/>
      <c r="P25" s="95"/>
      <c r="Q25" s="95"/>
      <c r="R25" s="95"/>
      <c r="S25" s="95"/>
    </row>
    <row r="26" spans="1:19" s="1" customFormat="1" ht="14.25" customHeight="1">
      <c r="A26" s="4" t="s">
        <v>5</v>
      </c>
      <c r="B26" s="5" t="s">
        <v>6</v>
      </c>
      <c r="C26" s="6" t="s">
        <v>7</v>
      </c>
      <c r="D26" s="6" t="s">
        <v>8</v>
      </c>
      <c r="E26" s="6" t="s">
        <v>9</v>
      </c>
      <c r="F26" s="2"/>
      <c r="G26" s="9" t="s">
        <v>399</v>
      </c>
      <c r="H26" s="10" t="s">
        <v>6</v>
      </c>
      <c r="I26" s="3"/>
      <c r="J26" s="65" t="s">
        <v>11</v>
      </c>
      <c r="K26" s="65" t="s">
        <v>6</v>
      </c>
      <c r="M26" s="95"/>
      <c r="N26" s="95"/>
      <c r="O26" s="95"/>
      <c r="P26" s="95"/>
      <c r="Q26" s="95"/>
      <c r="R26" s="95"/>
      <c r="S26" s="95"/>
    </row>
    <row r="27" spans="1:19" s="1" customFormat="1" ht="14.25" customHeight="1">
      <c r="A27" s="45" t="s">
        <v>422</v>
      </c>
      <c r="B27" s="59">
        <f>H30</f>
        <v>13272256</v>
      </c>
      <c r="C27" s="42"/>
      <c r="D27" s="42"/>
      <c r="E27" s="42"/>
      <c r="F27" s="3"/>
      <c r="G27" s="51" t="s">
        <v>14</v>
      </c>
      <c r="H27" s="83">
        <v>13172141</v>
      </c>
      <c r="I27" s="3"/>
      <c r="J27" s="53" t="s">
        <v>16</v>
      </c>
      <c r="K27" s="67">
        <v>1859867</v>
      </c>
      <c r="M27" s="95"/>
      <c r="N27" s="95"/>
      <c r="O27" s="95"/>
      <c r="P27" s="95"/>
      <c r="Q27" s="95"/>
      <c r="R27" s="95"/>
      <c r="S27" s="95"/>
    </row>
    <row r="28" spans="1:19" s="1" customFormat="1" ht="14.25" customHeight="1">
      <c r="A28" s="7" t="s">
        <v>22</v>
      </c>
      <c r="B28" s="98">
        <f>B116+E28</f>
        <v>1900000</v>
      </c>
      <c r="C28" s="8"/>
      <c r="D28" s="8"/>
      <c r="E28" s="19">
        <v>100000</v>
      </c>
      <c r="F28" s="3"/>
      <c r="G28" s="51" t="s">
        <v>467</v>
      </c>
      <c r="H28" s="83">
        <v>100115</v>
      </c>
      <c r="I28" s="3"/>
      <c r="J28" s="77"/>
      <c r="K28" s="77"/>
      <c r="M28" s="95"/>
      <c r="N28" s="95"/>
      <c r="O28" s="95"/>
      <c r="P28" s="95"/>
      <c r="Q28" s="95"/>
      <c r="R28" s="95"/>
      <c r="S28" s="95"/>
    </row>
    <row r="29" spans="1:19" s="1" customFormat="1" ht="14.25" customHeight="1">
      <c r="A29" s="7" t="s">
        <v>668</v>
      </c>
      <c r="B29" s="98">
        <f>B117+E29</f>
        <v>1900000</v>
      </c>
      <c r="C29" s="8"/>
      <c r="D29" s="8"/>
      <c r="E29" s="19">
        <v>100000</v>
      </c>
      <c r="F29" s="3"/>
      <c r="G29" s="51" t="s">
        <v>468</v>
      </c>
      <c r="H29" s="83">
        <v>0</v>
      </c>
      <c r="I29" s="3"/>
      <c r="J29" s="77"/>
      <c r="K29" s="77"/>
      <c r="M29" s="95"/>
      <c r="N29" s="95"/>
      <c r="O29" s="95"/>
      <c r="P29" s="95"/>
      <c r="Q29" s="95"/>
      <c r="R29" s="95"/>
      <c r="S29" s="95"/>
    </row>
    <row r="30" spans="1:19" s="1" customFormat="1" ht="14.25" customHeight="1">
      <c r="A30" s="7" t="s">
        <v>473</v>
      </c>
      <c r="B30" s="98">
        <f>B118+E30</f>
        <v>1500000</v>
      </c>
      <c r="C30" s="8"/>
      <c r="D30" s="8"/>
      <c r="E30" s="19">
        <v>100000</v>
      </c>
      <c r="F30" s="3"/>
      <c r="G30" s="52" t="s">
        <v>34</v>
      </c>
      <c r="H30" s="12">
        <f>SUM(H27:H29)</f>
        <v>13272256</v>
      </c>
      <c r="I30" s="3"/>
      <c r="J30" s="77"/>
      <c r="K30" s="77"/>
      <c r="L30" s="3"/>
      <c r="M30" s="95"/>
      <c r="N30" s="95"/>
      <c r="O30" s="95"/>
      <c r="P30" s="95"/>
      <c r="Q30" s="95"/>
      <c r="R30" s="95"/>
      <c r="S30" s="95"/>
    </row>
    <row r="31" spans="1:19" s="1" customFormat="1" ht="14.25" customHeight="1">
      <c r="A31" s="7" t="s">
        <v>81</v>
      </c>
      <c r="B31" s="98">
        <v>1900000</v>
      </c>
      <c r="C31" s="8"/>
      <c r="D31" s="8"/>
      <c r="E31" s="19" t="s">
        <v>58</v>
      </c>
      <c r="F31" s="3"/>
      <c r="G31" s="2"/>
      <c r="H31" s="3"/>
      <c r="I31" s="3"/>
      <c r="J31" s="77"/>
      <c r="K31" s="77"/>
      <c r="M31" s="95"/>
      <c r="N31" s="95"/>
      <c r="O31" s="95"/>
      <c r="P31" s="95"/>
      <c r="Q31" s="95"/>
      <c r="R31" s="95"/>
      <c r="S31" s="95"/>
    </row>
    <row r="32" spans="1:19" s="1" customFormat="1" ht="14.25" customHeight="1">
      <c r="A32" s="7" t="s">
        <v>457</v>
      </c>
      <c r="B32" s="98">
        <v>45000000</v>
      </c>
      <c r="C32" s="8"/>
      <c r="D32" s="8"/>
      <c r="E32" s="19" t="s">
        <v>58</v>
      </c>
      <c r="F32" s="3"/>
      <c r="G32" s="2"/>
      <c r="H32" s="3"/>
      <c r="I32" s="3"/>
      <c r="J32" s="77"/>
      <c r="K32" s="77"/>
      <c r="L32" s="3"/>
      <c r="M32" s="95"/>
      <c r="N32" s="95"/>
      <c r="O32" s="95"/>
      <c r="P32" s="95"/>
      <c r="Q32" s="95"/>
      <c r="R32" s="95"/>
      <c r="S32" s="95"/>
    </row>
    <row r="33" spans="1:19" s="1" customFormat="1" ht="14.25" customHeight="1">
      <c r="A33" s="7" t="s">
        <v>459</v>
      </c>
      <c r="B33" s="98">
        <v>40000000</v>
      </c>
      <c r="C33" s="8"/>
      <c r="D33" s="8"/>
      <c r="E33" s="19" t="s">
        <v>58</v>
      </c>
      <c r="F33" s="3"/>
      <c r="G33" s="2"/>
      <c r="H33" s="3"/>
      <c r="I33" s="3"/>
      <c r="J33" s="77"/>
      <c r="K33" s="77"/>
      <c r="L33" s="3"/>
      <c r="M33" s="95"/>
      <c r="N33" s="95"/>
      <c r="O33" s="95"/>
      <c r="P33" s="95"/>
      <c r="Q33" s="95"/>
      <c r="R33" s="95"/>
      <c r="S33" s="95"/>
    </row>
    <row r="34" spans="1:19" s="1" customFormat="1" ht="14.25" customHeight="1">
      <c r="A34" s="43" t="s">
        <v>32</v>
      </c>
      <c r="B34" s="60">
        <f>SUM(B27:B33)</f>
        <v>105472256</v>
      </c>
      <c r="C34" s="44"/>
      <c r="D34" s="44"/>
      <c r="E34" s="44"/>
      <c r="F34" s="3"/>
      <c r="G34" s="2"/>
      <c r="H34" s="3"/>
      <c r="I34" s="3"/>
      <c r="J34" s="77"/>
      <c r="K34" s="77"/>
      <c r="M34" s="95"/>
      <c r="N34" s="95"/>
      <c r="O34" s="95"/>
      <c r="P34" s="95"/>
      <c r="Q34" s="95"/>
      <c r="R34" s="95"/>
      <c r="S34" s="95"/>
    </row>
    <row r="35" spans="1:19" s="1" customFormat="1" ht="14.25" customHeight="1">
      <c r="A35" s="137" t="s">
        <v>474</v>
      </c>
      <c r="B35" s="135">
        <v>8818177</v>
      </c>
      <c r="C35" s="137"/>
      <c r="D35" s="42" t="s">
        <v>58</v>
      </c>
      <c r="E35" s="161"/>
      <c r="F35" s="3"/>
      <c r="G35" s="2"/>
      <c r="H35" s="3"/>
      <c r="I35" s="3"/>
      <c r="J35" s="77"/>
      <c r="K35" s="77"/>
      <c r="M35" s="95"/>
      <c r="N35" s="95"/>
      <c r="O35" s="95"/>
      <c r="P35" s="95"/>
      <c r="Q35" s="95"/>
      <c r="R35" s="95"/>
      <c r="S35" s="95"/>
    </row>
    <row r="36" spans="1:19" s="1" customFormat="1" ht="14.25" customHeight="1">
      <c r="A36" s="42" t="s">
        <v>475</v>
      </c>
      <c r="B36" s="61">
        <v>43000</v>
      </c>
      <c r="C36" s="137"/>
      <c r="D36" s="42"/>
      <c r="E36" s="46"/>
      <c r="F36" s="3"/>
      <c r="G36" s="9" t="s">
        <v>40</v>
      </c>
      <c r="H36" s="10" t="s">
        <v>6</v>
      </c>
      <c r="I36" s="3"/>
      <c r="J36" s="54" t="s">
        <v>45</v>
      </c>
      <c r="K36" s="63">
        <f>K27+K28+K34</f>
        <v>1859867</v>
      </c>
      <c r="M36" s="95"/>
      <c r="N36" s="95"/>
      <c r="O36" s="95"/>
      <c r="P36" s="95"/>
      <c r="Q36" s="95"/>
      <c r="R36" s="95"/>
      <c r="S36" s="95"/>
    </row>
    <row r="37" spans="1:19" s="1" customFormat="1" ht="14.25" customHeight="1">
      <c r="A37" s="42" t="s">
        <v>476</v>
      </c>
      <c r="B37" s="61">
        <v>52000</v>
      </c>
      <c r="C37" s="137"/>
      <c r="D37" s="42"/>
      <c r="E37" s="42"/>
      <c r="F37" s="3"/>
      <c r="G37" s="17" t="s">
        <v>43</v>
      </c>
      <c r="H37" s="11">
        <f>B42-B904</f>
        <v>402508937</v>
      </c>
      <c r="I37" s="3"/>
      <c r="J37" s="53" t="s">
        <v>462</v>
      </c>
      <c r="K37" s="67">
        <v>4153702</v>
      </c>
      <c r="L37" s="3"/>
      <c r="M37" s="95"/>
      <c r="N37" s="95"/>
      <c r="O37" s="95"/>
      <c r="P37" s="95"/>
      <c r="Q37" s="95"/>
      <c r="R37" s="95"/>
      <c r="S37" s="95"/>
    </row>
    <row r="38" spans="1:19" s="1" customFormat="1" ht="14.25" customHeight="1">
      <c r="A38" s="42" t="s">
        <v>477</v>
      </c>
      <c r="B38" s="61">
        <v>79217</v>
      </c>
      <c r="C38" s="137"/>
      <c r="D38" s="42"/>
      <c r="E38" s="42"/>
      <c r="F38" s="3"/>
      <c r="G38" s="17" t="s">
        <v>478</v>
      </c>
      <c r="H38" s="73">
        <f>B43-B905</f>
        <v>402508937</v>
      </c>
      <c r="I38" s="3"/>
      <c r="J38" s="53" t="s">
        <v>58</v>
      </c>
      <c r="K38" s="62" t="s">
        <v>58</v>
      </c>
      <c r="M38" s="95"/>
      <c r="N38" s="95"/>
      <c r="O38" s="95"/>
      <c r="P38" s="95"/>
      <c r="Q38" s="95"/>
      <c r="R38" s="95"/>
      <c r="S38" s="95"/>
    </row>
    <row r="39" spans="1:19" s="1" customFormat="1" ht="14.25" customHeight="1">
      <c r="A39" s="42" t="s">
        <v>479</v>
      </c>
      <c r="B39" s="80">
        <v>9596444</v>
      </c>
      <c r="C39" s="137"/>
      <c r="D39" s="42"/>
      <c r="E39" s="161"/>
      <c r="F39" s="3"/>
      <c r="G39" s="2"/>
      <c r="H39" s="2"/>
      <c r="I39" s="3"/>
      <c r="J39" s="53"/>
      <c r="K39" s="74"/>
      <c r="M39" s="95"/>
      <c r="N39" s="95"/>
      <c r="O39" s="95"/>
      <c r="P39" s="95"/>
      <c r="Q39" s="95"/>
      <c r="R39" s="95"/>
      <c r="S39" s="95"/>
    </row>
    <row r="40" spans="1:19" s="1" customFormat="1" ht="14.25" customHeight="1">
      <c r="A40" s="47" t="s">
        <v>41</v>
      </c>
      <c r="B40" s="14">
        <f>B35+B39+D40</f>
        <v>27036681</v>
      </c>
      <c r="C40" s="48"/>
      <c r="D40" s="163">
        <v>8622060</v>
      </c>
      <c r="E40" s="48"/>
      <c r="F40" s="3"/>
      <c r="G40" s="2"/>
      <c r="H40" s="2"/>
      <c r="I40" s="3"/>
      <c r="J40" s="53"/>
      <c r="K40" s="74"/>
      <c r="M40" s="95"/>
      <c r="N40" s="95"/>
      <c r="O40" s="95"/>
      <c r="P40" s="95"/>
      <c r="Q40" s="95"/>
      <c r="R40" s="95"/>
      <c r="S40" s="95"/>
    </row>
    <row r="41" spans="1:19" s="1" customFormat="1" ht="14.25" customHeight="1">
      <c r="A41" s="47" t="s">
        <v>403</v>
      </c>
      <c r="B41" s="15">
        <v>250000000</v>
      </c>
      <c r="C41" s="15">
        <v>20000000</v>
      </c>
      <c r="D41" s="48"/>
      <c r="E41" s="48"/>
      <c r="F41" s="3"/>
      <c r="G41" s="2"/>
      <c r="H41" s="3"/>
      <c r="I41" s="3"/>
      <c r="J41" s="53" t="s">
        <v>58</v>
      </c>
      <c r="K41" s="62" t="s">
        <v>58</v>
      </c>
      <c r="M41" s="95"/>
      <c r="N41" s="95"/>
      <c r="O41" s="95"/>
      <c r="P41" s="95"/>
      <c r="Q41" s="95"/>
      <c r="R41" s="95"/>
      <c r="S41" s="95"/>
    </row>
    <row r="42" spans="1:19" s="1" customFormat="1" ht="14.25" customHeight="1">
      <c r="A42" s="49" t="s">
        <v>47</v>
      </c>
      <c r="B42" s="16">
        <f>B34+B40+B41+C41</f>
        <v>402508937</v>
      </c>
      <c r="C42" s="50"/>
      <c r="D42" s="50"/>
      <c r="E42" s="50"/>
      <c r="F42" s="3"/>
      <c r="G42" s="2"/>
      <c r="H42" s="2"/>
      <c r="I42" s="3"/>
      <c r="J42" s="55" t="s">
        <v>50</v>
      </c>
      <c r="K42" s="63">
        <f>SUM(K37:K40)</f>
        <v>4153702</v>
      </c>
      <c r="M42" s="95"/>
      <c r="N42" s="95"/>
      <c r="O42" s="95"/>
      <c r="P42" s="95"/>
      <c r="Q42" s="95"/>
      <c r="R42" s="95"/>
      <c r="S42" s="95"/>
    </row>
    <row r="43" spans="1:19" s="1" customFormat="1" ht="14.25" customHeight="1">
      <c r="A43" s="49" t="s">
        <v>49</v>
      </c>
      <c r="B43" s="16">
        <f>B34+B40+B41+C41</f>
        <v>402508937</v>
      </c>
      <c r="C43" s="50"/>
      <c r="D43" s="50"/>
      <c r="E43" s="50"/>
      <c r="F43" s="3"/>
      <c r="G43" s="2"/>
      <c r="H43" s="2"/>
      <c r="I43" s="3"/>
      <c r="J43" s="56" t="s">
        <v>61</v>
      </c>
      <c r="K43" s="64">
        <f>K42-K36</f>
        <v>2293835</v>
      </c>
      <c r="M43" s="95"/>
      <c r="N43" s="95"/>
      <c r="O43" s="95"/>
      <c r="P43" s="95"/>
      <c r="Q43" s="95"/>
      <c r="R43" s="95"/>
      <c r="S43" s="95"/>
    </row>
    <row r="44" spans="1:19" s="1" customFormat="1" ht="14.25" customHeight="1">
      <c r="A44" s="385" t="s">
        <v>77</v>
      </c>
      <c r="B44" s="386"/>
      <c r="C44" s="386"/>
      <c r="D44" s="386"/>
      <c r="E44" s="387"/>
      <c r="F44" s="3"/>
      <c r="G44" s="2"/>
      <c r="H44" s="2"/>
      <c r="I44" s="3"/>
      <c r="M44" s="95"/>
      <c r="N44" s="95"/>
      <c r="O44" s="95"/>
      <c r="P44" s="95"/>
      <c r="Q44" s="95"/>
      <c r="R44" s="95"/>
      <c r="S44" s="95"/>
    </row>
    <row r="45" spans="1:19" ht="14.25" customHeight="1">
      <c r="B45" s="1"/>
      <c r="F45" s="1"/>
      <c r="H45" s="1"/>
      <c r="I45" s="1"/>
      <c r="J45" s="1"/>
      <c r="K45" s="1"/>
      <c r="M45" s="95"/>
      <c r="N45" s="95"/>
      <c r="O45" s="95"/>
      <c r="P45" s="95"/>
      <c r="Q45" s="95"/>
      <c r="R45" s="95"/>
      <c r="S45" s="95"/>
    </row>
    <row r="46" spans="1:19" ht="14.25" customHeight="1">
      <c r="B46" s="1"/>
      <c r="F46" s="1"/>
      <c r="H46" s="1"/>
      <c r="I46" s="1"/>
      <c r="J46" s="1"/>
      <c r="K46" s="1"/>
      <c r="M46" s="95"/>
      <c r="N46" s="95"/>
      <c r="O46" s="95"/>
      <c r="P46" s="95"/>
      <c r="Q46" s="95"/>
      <c r="R46" s="95"/>
      <c r="S46" s="95"/>
    </row>
    <row r="47" spans="1:19" s="1" customFormat="1" ht="13.5" customHeight="1">
      <c r="A47" s="390" t="s">
        <v>671</v>
      </c>
      <c r="B47" s="386"/>
      <c r="C47" s="386"/>
      <c r="D47" s="387"/>
      <c r="E47" s="164" t="s">
        <v>672</v>
      </c>
      <c r="F47" s="2"/>
      <c r="G47" s="389" t="s">
        <v>3</v>
      </c>
      <c r="H47" s="387"/>
      <c r="I47" s="3"/>
      <c r="J47" s="388" t="s">
        <v>4</v>
      </c>
      <c r="K47" s="387"/>
      <c r="L47" s="3"/>
      <c r="M47" s="153"/>
      <c r="N47" s="153"/>
      <c r="O47" s="153"/>
      <c r="P47" s="95"/>
      <c r="Q47" s="95"/>
      <c r="R47" s="95"/>
      <c r="S47" s="95"/>
    </row>
    <row r="48" spans="1:19" s="1" customFormat="1" ht="14.25" customHeight="1">
      <c r="A48" s="4" t="s">
        <v>5</v>
      </c>
      <c r="B48" s="5" t="s">
        <v>6</v>
      </c>
      <c r="C48" s="6" t="s">
        <v>7</v>
      </c>
      <c r="D48" s="6" t="s">
        <v>8</v>
      </c>
      <c r="E48" s="6" t="s">
        <v>9</v>
      </c>
      <c r="F48" s="2"/>
      <c r="G48" s="9" t="s">
        <v>399</v>
      </c>
      <c r="H48" s="10" t="s">
        <v>6</v>
      </c>
      <c r="I48" s="3"/>
      <c r="J48" s="65" t="s">
        <v>11</v>
      </c>
      <c r="K48" s="65" t="s">
        <v>6</v>
      </c>
      <c r="M48" s="95"/>
      <c r="N48" s="95"/>
      <c r="O48" s="95"/>
      <c r="P48" s="95"/>
      <c r="Q48" s="95"/>
      <c r="R48" s="95"/>
      <c r="S48" s="95"/>
    </row>
    <row r="49" spans="1:19" s="1" customFormat="1" ht="14.25" customHeight="1">
      <c r="A49" s="45" t="s">
        <v>422</v>
      </c>
      <c r="B49" s="59">
        <f>H52</f>
        <v>30724965</v>
      </c>
      <c r="C49" s="42"/>
      <c r="D49" s="42"/>
      <c r="E49" s="42"/>
      <c r="F49" s="3"/>
      <c r="G49" s="51" t="s">
        <v>14</v>
      </c>
      <c r="H49" s="83">
        <v>30584850</v>
      </c>
      <c r="I49" s="3"/>
      <c r="J49" s="53" t="s">
        <v>16</v>
      </c>
      <c r="K49" s="67">
        <v>1859867</v>
      </c>
      <c r="M49" s="95"/>
      <c r="N49" s="95"/>
      <c r="O49" s="95"/>
      <c r="P49" s="95"/>
      <c r="Q49" s="95"/>
      <c r="R49" s="95"/>
      <c r="S49" s="95"/>
    </row>
    <row r="50" spans="1:19" s="1" customFormat="1" ht="14.25" customHeight="1">
      <c r="A50" s="7" t="s">
        <v>22</v>
      </c>
      <c r="B50" s="98">
        <f>B116+E50</f>
        <v>1900000</v>
      </c>
      <c r="C50" s="8"/>
      <c r="D50" s="8"/>
      <c r="E50" s="19">
        <v>100000</v>
      </c>
      <c r="F50" s="3"/>
      <c r="G50" s="51" t="s">
        <v>467</v>
      </c>
      <c r="H50" s="83">
        <v>100115</v>
      </c>
      <c r="I50" s="3"/>
      <c r="J50" s="77"/>
      <c r="K50" s="77"/>
      <c r="M50" s="95"/>
      <c r="N50" s="95"/>
      <c r="O50" s="95"/>
      <c r="P50" s="95"/>
      <c r="Q50" s="95"/>
      <c r="R50" s="95"/>
      <c r="S50" s="95"/>
    </row>
    <row r="51" spans="1:19" s="1" customFormat="1" ht="14.25" customHeight="1">
      <c r="A51" s="7" t="s">
        <v>668</v>
      </c>
      <c r="B51" s="98">
        <f>B117+E51</f>
        <v>1900000</v>
      </c>
      <c r="C51" s="8"/>
      <c r="D51" s="8"/>
      <c r="E51" s="19">
        <v>100000</v>
      </c>
      <c r="F51" s="3"/>
      <c r="G51" s="51" t="s">
        <v>468</v>
      </c>
      <c r="H51" s="83">
        <v>40000</v>
      </c>
      <c r="I51" s="3"/>
      <c r="J51" s="77"/>
      <c r="K51" s="77"/>
      <c r="M51" s="95"/>
      <c r="N51" s="95"/>
      <c r="O51" s="95"/>
      <c r="P51" s="95"/>
      <c r="Q51" s="95"/>
      <c r="R51" s="95"/>
      <c r="S51" s="95"/>
    </row>
    <row r="52" spans="1:19" s="1" customFormat="1" ht="14.25" customHeight="1">
      <c r="A52" s="7" t="s">
        <v>473</v>
      </c>
      <c r="B52" s="98">
        <f>B118+E52</f>
        <v>1500000</v>
      </c>
      <c r="C52" s="8"/>
      <c r="D52" s="8"/>
      <c r="E52" s="19">
        <v>100000</v>
      </c>
      <c r="F52" s="3"/>
      <c r="G52" s="52" t="s">
        <v>34</v>
      </c>
      <c r="H52" s="12">
        <f>SUM(H49:H51)</f>
        <v>30724965</v>
      </c>
      <c r="I52" s="3"/>
      <c r="J52" s="77"/>
      <c r="K52" s="77"/>
      <c r="L52" s="3"/>
      <c r="M52" s="95"/>
      <c r="N52" s="95"/>
      <c r="O52" s="95"/>
      <c r="P52" s="95"/>
      <c r="Q52" s="95"/>
      <c r="R52" s="95"/>
      <c r="S52" s="95"/>
    </row>
    <row r="53" spans="1:19" s="1" customFormat="1" ht="14.25" customHeight="1">
      <c r="A53" s="7" t="s">
        <v>81</v>
      </c>
      <c r="B53" s="98">
        <v>1900000</v>
      </c>
      <c r="C53" s="8"/>
      <c r="D53" s="8"/>
      <c r="E53" s="19" t="s">
        <v>58</v>
      </c>
      <c r="F53" s="3"/>
      <c r="G53" s="2"/>
      <c r="H53" s="3"/>
      <c r="I53" s="3"/>
      <c r="J53" s="77"/>
      <c r="K53" s="77"/>
      <c r="M53" s="95"/>
      <c r="N53" s="95"/>
      <c r="O53" s="95"/>
      <c r="P53" s="95"/>
      <c r="Q53" s="95"/>
      <c r="R53" s="95"/>
      <c r="S53" s="95"/>
    </row>
    <row r="54" spans="1:19" s="1" customFormat="1" ht="14.25" customHeight="1">
      <c r="A54" s="7" t="s">
        <v>457</v>
      </c>
      <c r="B54" s="98">
        <v>45000000</v>
      </c>
      <c r="C54" s="8"/>
      <c r="D54" s="8"/>
      <c r="E54" s="19" t="s">
        <v>58</v>
      </c>
      <c r="F54" s="3"/>
      <c r="G54" s="2"/>
      <c r="H54" s="3"/>
      <c r="I54" s="3"/>
      <c r="J54" s="77"/>
      <c r="K54" s="77"/>
      <c r="L54" s="3"/>
      <c r="M54" s="95"/>
      <c r="N54" s="95"/>
      <c r="O54" s="95"/>
      <c r="P54" s="95"/>
      <c r="Q54" s="95"/>
      <c r="R54" s="95"/>
      <c r="S54" s="95"/>
    </row>
    <row r="55" spans="1:19" s="1" customFormat="1" ht="14.25" customHeight="1">
      <c r="A55" s="7" t="s">
        <v>459</v>
      </c>
      <c r="B55" s="98">
        <v>40000000</v>
      </c>
      <c r="C55" s="8"/>
      <c r="D55" s="8"/>
      <c r="E55" s="19" t="s">
        <v>58</v>
      </c>
      <c r="F55" s="3"/>
      <c r="G55" s="2"/>
      <c r="H55" s="3"/>
      <c r="I55" s="3"/>
      <c r="J55" s="77"/>
      <c r="K55" s="77"/>
      <c r="L55" s="3"/>
      <c r="M55" s="95"/>
      <c r="N55" s="95"/>
      <c r="O55" s="95"/>
      <c r="P55" s="95"/>
      <c r="Q55" s="95"/>
      <c r="R55" s="95"/>
      <c r="S55" s="95"/>
    </row>
    <row r="56" spans="1:19" s="1" customFormat="1" ht="14.25" customHeight="1">
      <c r="A56" s="43" t="s">
        <v>32</v>
      </c>
      <c r="B56" s="60">
        <f>SUM(B49:B55)</f>
        <v>122924965</v>
      </c>
      <c r="C56" s="44"/>
      <c r="D56" s="44"/>
      <c r="E56" s="44"/>
      <c r="F56" s="3"/>
      <c r="G56" s="2"/>
      <c r="H56" s="3"/>
      <c r="I56" s="3"/>
      <c r="J56" s="77"/>
      <c r="K56" s="77"/>
      <c r="M56" s="95"/>
      <c r="N56" s="95"/>
      <c r="O56" s="95"/>
      <c r="P56" s="95"/>
      <c r="Q56" s="95"/>
      <c r="R56" s="95"/>
      <c r="S56" s="95"/>
    </row>
    <row r="57" spans="1:19" s="1" customFormat="1" ht="14.25" customHeight="1">
      <c r="A57" s="137" t="s">
        <v>474</v>
      </c>
      <c r="B57" s="135">
        <v>8818177</v>
      </c>
      <c r="C57" s="137"/>
      <c r="D57" s="42" t="s">
        <v>58</v>
      </c>
      <c r="E57" s="161"/>
      <c r="F57" s="3"/>
      <c r="G57" s="2"/>
      <c r="H57" s="3"/>
      <c r="I57" s="3"/>
      <c r="J57" s="77"/>
      <c r="K57" s="77"/>
      <c r="M57" s="95"/>
      <c r="N57" s="95"/>
      <c r="O57" s="95"/>
      <c r="P57" s="95"/>
      <c r="Q57" s="95"/>
      <c r="R57" s="95"/>
      <c r="S57" s="95"/>
    </row>
    <row r="58" spans="1:19" s="1" customFormat="1" ht="14.25" customHeight="1">
      <c r="A58" s="42" t="s">
        <v>475</v>
      </c>
      <c r="B58" s="61">
        <v>43000</v>
      </c>
      <c r="C58" s="137"/>
      <c r="D58" s="42"/>
      <c r="E58" s="46"/>
      <c r="F58" s="3"/>
      <c r="G58" s="9" t="s">
        <v>40</v>
      </c>
      <c r="H58" s="10" t="s">
        <v>6</v>
      </c>
      <c r="I58" s="3"/>
      <c r="J58" s="54" t="s">
        <v>45</v>
      </c>
      <c r="K58" s="63">
        <f>K49+K50+K56</f>
        <v>1859867</v>
      </c>
      <c r="M58" s="95"/>
      <c r="N58" s="95"/>
      <c r="O58" s="95"/>
      <c r="P58" s="95"/>
      <c r="Q58" s="95"/>
      <c r="R58" s="95"/>
      <c r="S58" s="95"/>
    </row>
    <row r="59" spans="1:19" s="1" customFormat="1" ht="14.25" customHeight="1">
      <c r="A59" s="42" t="s">
        <v>476</v>
      </c>
      <c r="B59" s="61">
        <v>52000</v>
      </c>
      <c r="C59" s="137"/>
      <c r="D59" s="42"/>
      <c r="E59" s="42"/>
      <c r="F59" s="3"/>
      <c r="G59" s="17" t="s">
        <v>43</v>
      </c>
      <c r="H59" s="11">
        <f>B64-B904</f>
        <v>399961646</v>
      </c>
      <c r="I59" s="3"/>
      <c r="J59" s="53" t="s">
        <v>462</v>
      </c>
      <c r="K59" s="67">
        <v>4153702</v>
      </c>
      <c r="L59" s="3"/>
      <c r="M59" s="95"/>
      <c r="N59" s="95"/>
      <c r="O59" s="95"/>
      <c r="P59" s="95"/>
      <c r="Q59" s="95"/>
      <c r="R59" s="95"/>
      <c r="S59" s="95"/>
    </row>
    <row r="60" spans="1:19" s="1" customFormat="1" ht="14.25" customHeight="1">
      <c r="A60" s="42" t="s">
        <v>477</v>
      </c>
      <c r="B60" s="61">
        <v>79217</v>
      </c>
      <c r="C60" s="137"/>
      <c r="D60" s="42"/>
      <c r="E60" s="42"/>
      <c r="F60" s="3"/>
      <c r="G60" s="17" t="s">
        <v>478</v>
      </c>
      <c r="H60" s="73">
        <f>B65-B905</f>
        <v>399961646</v>
      </c>
      <c r="I60" s="3"/>
      <c r="J60" s="53" t="s">
        <v>58</v>
      </c>
      <c r="K60" s="62" t="s">
        <v>58</v>
      </c>
      <c r="M60" s="95"/>
      <c r="N60" s="95"/>
      <c r="O60" s="95"/>
      <c r="P60" s="95"/>
      <c r="Q60" s="95"/>
      <c r="R60" s="95"/>
      <c r="S60" s="95"/>
    </row>
    <row r="61" spans="1:19" s="1" customFormat="1" ht="14.25" customHeight="1">
      <c r="A61" s="42" t="s">
        <v>479</v>
      </c>
      <c r="B61" s="80">
        <v>9596444</v>
      </c>
      <c r="C61" s="137"/>
      <c r="D61" s="42"/>
      <c r="E61" s="161"/>
      <c r="F61" s="3"/>
      <c r="G61" s="2"/>
      <c r="H61" s="2"/>
      <c r="I61" s="3"/>
      <c r="J61" s="53"/>
      <c r="K61" s="74"/>
      <c r="M61" s="95"/>
      <c r="N61" s="95"/>
      <c r="O61" s="95"/>
      <c r="P61" s="95"/>
      <c r="Q61" s="95"/>
      <c r="R61" s="95"/>
      <c r="S61" s="95"/>
    </row>
    <row r="62" spans="1:19" s="1" customFormat="1" ht="14.25" customHeight="1">
      <c r="A62" s="47" t="s">
        <v>41</v>
      </c>
      <c r="B62" s="14">
        <f>B57+B61+D62</f>
        <v>27036681</v>
      </c>
      <c r="C62" s="48"/>
      <c r="D62" s="163">
        <v>8622060</v>
      </c>
      <c r="E62" s="48"/>
      <c r="F62" s="3"/>
      <c r="G62" s="2"/>
      <c r="H62" s="2"/>
      <c r="I62" s="3"/>
      <c r="J62" s="53"/>
      <c r="K62" s="74"/>
      <c r="M62" s="95"/>
      <c r="N62" s="95"/>
      <c r="O62" s="95"/>
      <c r="P62" s="95"/>
      <c r="Q62" s="95"/>
      <c r="R62" s="95"/>
      <c r="S62" s="95"/>
    </row>
    <row r="63" spans="1:19" s="1" customFormat="1" ht="14.25" customHeight="1">
      <c r="A63" s="47" t="s">
        <v>403</v>
      </c>
      <c r="B63" s="15">
        <v>250000000</v>
      </c>
      <c r="C63" s="48"/>
      <c r="D63" s="48"/>
      <c r="E63" s="48"/>
      <c r="F63" s="3"/>
      <c r="G63" s="2"/>
      <c r="H63" s="3"/>
      <c r="I63" s="3"/>
      <c r="J63" s="53" t="s">
        <v>58</v>
      </c>
      <c r="K63" s="62" t="s">
        <v>58</v>
      </c>
      <c r="M63" s="95"/>
      <c r="N63" s="95"/>
      <c r="O63" s="95"/>
      <c r="P63" s="95"/>
      <c r="Q63" s="95"/>
      <c r="R63" s="95"/>
      <c r="S63" s="95"/>
    </row>
    <row r="64" spans="1:19" s="1" customFormat="1" ht="14.25" customHeight="1">
      <c r="A64" s="49" t="s">
        <v>47</v>
      </c>
      <c r="B64" s="16">
        <f>B56+B62+B63</f>
        <v>399961646</v>
      </c>
      <c r="C64" s="50"/>
      <c r="D64" s="50"/>
      <c r="E64" s="50"/>
      <c r="F64" s="3"/>
      <c r="G64" s="2"/>
      <c r="H64" s="2"/>
      <c r="I64" s="3"/>
      <c r="J64" s="55" t="s">
        <v>50</v>
      </c>
      <c r="K64" s="63">
        <f>SUM(K59:K62)</f>
        <v>4153702</v>
      </c>
      <c r="M64" s="95"/>
      <c r="N64" s="95"/>
      <c r="O64" s="95"/>
      <c r="P64" s="95"/>
      <c r="Q64" s="95"/>
      <c r="R64" s="95"/>
      <c r="S64" s="95"/>
    </row>
    <row r="65" spans="1:19" s="1" customFormat="1" ht="14.25" customHeight="1">
      <c r="A65" s="49" t="s">
        <v>49</v>
      </c>
      <c r="B65" s="16">
        <f>B56+B62+B63</f>
        <v>399961646</v>
      </c>
      <c r="C65" s="50"/>
      <c r="D65" s="50"/>
      <c r="E65" s="50"/>
      <c r="F65" s="3"/>
      <c r="G65" s="2"/>
      <c r="H65" s="2"/>
      <c r="I65" s="3"/>
      <c r="J65" s="56" t="s">
        <v>61</v>
      </c>
      <c r="K65" s="64">
        <f>K64-K58</f>
        <v>2293835</v>
      </c>
      <c r="M65" s="95"/>
      <c r="N65" s="95"/>
      <c r="O65" s="95"/>
      <c r="P65" s="95"/>
      <c r="Q65" s="95"/>
      <c r="R65" s="95"/>
      <c r="S65" s="95"/>
    </row>
    <row r="66" spans="1:19" s="1" customFormat="1" ht="14.25" customHeight="1">
      <c r="A66" s="385" t="s">
        <v>673</v>
      </c>
      <c r="B66" s="386"/>
      <c r="C66" s="386"/>
      <c r="D66" s="386"/>
      <c r="E66" s="387"/>
      <c r="F66" s="3"/>
      <c r="G66" s="2"/>
      <c r="H66" s="2"/>
      <c r="I66" s="3"/>
      <c r="M66" s="95"/>
      <c r="N66" s="95"/>
      <c r="O66" s="95"/>
      <c r="P66" s="95"/>
      <c r="Q66" s="95"/>
      <c r="R66" s="95"/>
      <c r="S66" s="95"/>
    </row>
    <row r="67" spans="1:19" ht="14.25" customHeight="1">
      <c r="B67" s="1"/>
      <c r="F67" s="1"/>
      <c r="H67" s="1"/>
      <c r="I67" s="1"/>
      <c r="J67" s="1"/>
      <c r="K67" s="1"/>
      <c r="M67" s="95"/>
      <c r="N67" s="95"/>
      <c r="O67" s="95"/>
      <c r="P67" s="95"/>
      <c r="Q67" s="95"/>
      <c r="R67" s="95"/>
      <c r="S67" s="95"/>
    </row>
    <row r="68" spans="1:19" ht="14.25" customHeight="1">
      <c r="B68" s="1"/>
      <c r="F68" s="1"/>
      <c r="H68" s="1"/>
      <c r="I68" s="1"/>
      <c r="J68" s="1"/>
      <c r="K68" s="1"/>
      <c r="M68" s="95"/>
      <c r="N68" s="95"/>
      <c r="O68" s="95"/>
      <c r="P68" s="95"/>
      <c r="Q68" s="95"/>
      <c r="R68" s="95"/>
      <c r="S68" s="95"/>
    </row>
    <row r="69" spans="1:19" s="1" customFormat="1" ht="13.5" customHeight="1">
      <c r="A69" s="390" t="s">
        <v>674</v>
      </c>
      <c r="B69" s="386"/>
      <c r="C69" s="386"/>
      <c r="D69" s="387"/>
      <c r="E69" s="164" t="s">
        <v>675</v>
      </c>
      <c r="F69" s="2"/>
      <c r="G69" s="389" t="s">
        <v>3</v>
      </c>
      <c r="H69" s="387"/>
      <c r="I69" s="3"/>
      <c r="J69" s="388" t="s">
        <v>676</v>
      </c>
      <c r="K69" s="387"/>
      <c r="L69" s="3"/>
      <c r="M69" s="153"/>
      <c r="N69" s="153"/>
      <c r="O69" s="153"/>
      <c r="P69" s="95"/>
      <c r="Q69" s="95"/>
      <c r="R69" s="95"/>
      <c r="S69" s="95"/>
    </row>
    <row r="70" spans="1:19" s="1" customFormat="1" ht="14.25" customHeight="1">
      <c r="A70" s="4" t="s">
        <v>5</v>
      </c>
      <c r="B70" s="5" t="s">
        <v>6</v>
      </c>
      <c r="C70" s="6" t="s">
        <v>7</v>
      </c>
      <c r="D70" s="6" t="s">
        <v>8</v>
      </c>
      <c r="E70" s="6" t="s">
        <v>9</v>
      </c>
      <c r="F70" s="2"/>
      <c r="G70" s="9" t="s">
        <v>399</v>
      </c>
      <c r="H70" s="10" t="s">
        <v>6</v>
      </c>
      <c r="I70" s="3"/>
      <c r="J70" s="65" t="s">
        <v>11</v>
      </c>
      <c r="K70" s="65" t="s">
        <v>6</v>
      </c>
      <c r="M70" s="95"/>
      <c r="N70" s="95"/>
      <c r="O70" s="95"/>
      <c r="P70" s="95"/>
      <c r="Q70" s="95"/>
      <c r="R70" s="95"/>
      <c r="S70" s="95"/>
    </row>
    <row r="71" spans="1:19" s="1" customFormat="1" ht="14.25" customHeight="1">
      <c r="A71" s="45" t="s">
        <v>422</v>
      </c>
      <c r="B71" s="59">
        <f>H74</f>
        <v>24152047</v>
      </c>
      <c r="C71" s="42"/>
      <c r="D71" s="42"/>
      <c r="E71" s="42"/>
      <c r="F71" s="3"/>
      <c r="G71" s="51" t="s">
        <v>14</v>
      </c>
      <c r="H71" s="83">
        <v>23142047</v>
      </c>
      <c r="I71" s="3"/>
      <c r="J71" s="53" t="s">
        <v>16</v>
      </c>
      <c r="K71" s="67">
        <v>1859867</v>
      </c>
      <c r="M71" s="95"/>
      <c r="N71" s="95"/>
      <c r="O71" s="95"/>
      <c r="P71" s="95"/>
      <c r="Q71" s="95"/>
      <c r="R71" s="95"/>
      <c r="S71" s="95"/>
    </row>
    <row r="72" spans="1:19" s="1" customFormat="1" ht="14.25" customHeight="1">
      <c r="A72" s="7" t="s">
        <v>22</v>
      </c>
      <c r="B72" s="98">
        <f>B116+E72</f>
        <v>1900000</v>
      </c>
      <c r="C72" s="8"/>
      <c r="D72" s="8"/>
      <c r="E72" s="19">
        <v>100000</v>
      </c>
      <c r="F72" s="3"/>
      <c r="G72" s="51" t="s">
        <v>467</v>
      </c>
      <c r="H72" s="83">
        <v>1010000</v>
      </c>
      <c r="I72" s="3"/>
      <c r="J72" s="77"/>
      <c r="K72" s="77"/>
      <c r="M72" s="95"/>
      <c r="N72" s="95"/>
      <c r="O72" s="95"/>
      <c r="P72" s="95"/>
      <c r="Q72" s="95"/>
      <c r="R72" s="95"/>
      <c r="S72" s="95"/>
    </row>
    <row r="73" spans="1:19" s="1" customFormat="1" ht="14.25" customHeight="1">
      <c r="A73" s="7" t="s">
        <v>668</v>
      </c>
      <c r="B73" s="98">
        <f>B117+E73</f>
        <v>1900000</v>
      </c>
      <c r="C73" s="8"/>
      <c r="D73" s="8"/>
      <c r="E73" s="19">
        <v>100000</v>
      </c>
      <c r="F73" s="3"/>
      <c r="G73" s="51" t="s">
        <v>677</v>
      </c>
      <c r="H73" s="83">
        <v>0</v>
      </c>
      <c r="I73" s="3"/>
      <c r="J73" s="77"/>
      <c r="K73" s="77"/>
      <c r="M73" s="95"/>
      <c r="N73" s="95"/>
      <c r="O73" s="95"/>
      <c r="P73" s="95"/>
      <c r="Q73" s="95"/>
      <c r="R73" s="95"/>
      <c r="S73" s="95"/>
    </row>
    <row r="74" spans="1:19" s="1" customFormat="1" ht="14.25" customHeight="1">
      <c r="A74" s="7" t="s">
        <v>473</v>
      </c>
      <c r="B74" s="98">
        <f>B118+E74</f>
        <v>1500000</v>
      </c>
      <c r="C74" s="8"/>
      <c r="D74" s="8"/>
      <c r="E74" s="19">
        <v>100000</v>
      </c>
      <c r="F74" s="3"/>
      <c r="G74" s="52" t="s">
        <v>34</v>
      </c>
      <c r="H74" s="12">
        <f>SUM(H71:H72)</f>
        <v>24152047</v>
      </c>
      <c r="I74" s="3"/>
      <c r="J74" s="77"/>
      <c r="K74" s="77"/>
      <c r="L74" s="3"/>
      <c r="M74" s="95"/>
      <c r="N74" s="95"/>
      <c r="O74" s="95"/>
      <c r="P74" s="95"/>
      <c r="Q74" s="95"/>
      <c r="R74" s="95"/>
      <c r="S74" s="95"/>
    </row>
    <row r="75" spans="1:19" s="1" customFormat="1" ht="14.25" customHeight="1">
      <c r="A75" s="7" t="s">
        <v>81</v>
      </c>
      <c r="B75" s="98">
        <v>1900000</v>
      </c>
      <c r="C75" s="8"/>
      <c r="D75" s="8"/>
      <c r="E75" s="19" t="s">
        <v>58</v>
      </c>
      <c r="F75" s="3"/>
      <c r="G75" s="2"/>
      <c r="H75" s="3"/>
      <c r="I75" s="3"/>
      <c r="J75" s="77"/>
      <c r="K75" s="77"/>
      <c r="M75" s="95"/>
      <c r="N75" s="95"/>
      <c r="O75" s="95"/>
      <c r="P75" s="95"/>
      <c r="Q75" s="95"/>
      <c r="R75" s="95"/>
      <c r="S75" s="95"/>
    </row>
    <row r="76" spans="1:19" s="1" customFormat="1" ht="14.25" customHeight="1">
      <c r="A76" s="7" t="s">
        <v>457</v>
      </c>
      <c r="B76" s="98">
        <v>45000000</v>
      </c>
      <c r="C76" s="8"/>
      <c r="D76" s="8"/>
      <c r="E76" s="19" t="s">
        <v>58</v>
      </c>
      <c r="F76" s="3"/>
      <c r="G76" s="2"/>
      <c r="H76" s="3"/>
      <c r="I76" s="3"/>
      <c r="J76" s="77"/>
      <c r="K76" s="77"/>
      <c r="L76" s="3"/>
      <c r="M76" s="95"/>
      <c r="N76" s="95"/>
      <c r="O76" s="95"/>
      <c r="P76" s="95"/>
      <c r="Q76" s="95"/>
      <c r="R76" s="95"/>
      <c r="S76" s="95"/>
    </row>
    <row r="77" spans="1:19" s="1" customFormat="1" ht="14.25" customHeight="1">
      <c r="A77" s="7" t="s">
        <v>459</v>
      </c>
      <c r="B77" s="98">
        <v>40000000</v>
      </c>
      <c r="C77" s="8"/>
      <c r="D77" s="8"/>
      <c r="E77" s="19" t="s">
        <v>58</v>
      </c>
      <c r="F77" s="3"/>
      <c r="G77" s="2"/>
      <c r="H77" s="3"/>
      <c r="I77" s="3"/>
      <c r="J77" s="77"/>
      <c r="K77" s="77"/>
      <c r="L77" s="3"/>
      <c r="M77" s="95"/>
      <c r="N77" s="95"/>
      <c r="O77" s="95"/>
      <c r="P77" s="95"/>
      <c r="Q77" s="95"/>
      <c r="R77" s="95"/>
      <c r="S77" s="95"/>
    </row>
    <row r="78" spans="1:19" s="1" customFormat="1" ht="14.25" customHeight="1">
      <c r="A78" s="43" t="s">
        <v>32</v>
      </c>
      <c r="B78" s="60">
        <f>SUM(B71:B77)</f>
        <v>116352047</v>
      </c>
      <c r="C78" s="44"/>
      <c r="D78" s="44"/>
      <c r="E78" s="44"/>
      <c r="F78" s="3"/>
      <c r="G78" s="2"/>
      <c r="H78" s="3"/>
      <c r="I78" s="3"/>
      <c r="J78" s="77"/>
      <c r="K78" s="77"/>
      <c r="M78" s="95"/>
      <c r="N78" s="95"/>
      <c r="O78" s="95"/>
      <c r="P78" s="95"/>
      <c r="Q78" s="95"/>
      <c r="R78" s="95"/>
      <c r="S78" s="95"/>
    </row>
    <row r="79" spans="1:19" s="1" customFormat="1" ht="14.25" customHeight="1">
      <c r="A79" s="137" t="s">
        <v>474</v>
      </c>
      <c r="B79" s="135">
        <v>8818177</v>
      </c>
      <c r="C79" s="137"/>
      <c r="D79" s="42" t="s">
        <v>58</v>
      </c>
      <c r="E79" s="161"/>
      <c r="F79" s="3"/>
      <c r="G79" s="2"/>
      <c r="H79" s="3"/>
      <c r="I79" s="3"/>
      <c r="J79" s="77"/>
      <c r="K79" s="77"/>
      <c r="M79" s="95"/>
      <c r="N79" s="95"/>
      <c r="O79" s="95"/>
      <c r="P79" s="95"/>
      <c r="Q79" s="95"/>
      <c r="R79" s="95"/>
      <c r="S79" s="95"/>
    </row>
    <row r="80" spans="1:19" s="1" customFormat="1" ht="14.25" customHeight="1">
      <c r="A80" s="42" t="s">
        <v>475</v>
      </c>
      <c r="B80" s="61">
        <v>43000</v>
      </c>
      <c r="C80" s="137"/>
      <c r="D80" s="42"/>
      <c r="E80" s="46"/>
      <c r="F80" s="3"/>
      <c r="G80" s="9" t="s">
        <v>40</v>
      </c>
      <c r="H80" s="10" t="s">
        <v>6</v>
      </c>
      <c r="I80" s="3"/>
      <c r="J80" s="54" t="s">
        <v>45</v>
      </c>
      <c r="K80" s="63">
        <f>K71+K72+K78</f>
        <v>1859867</v>
      </c>
      <c r="M80" s="95"/>
      <c r="N80" s="95"/>
      <c r="O80" s="95"/>
      <c r="P80" s="95"/>
      <c r="Q80" s="95"/>
      <c r="R80" s="95"/>
      <c r="S80" s="95"/>
    </row>
    <row r="81" spans="1:19" s="1" customFormat="1" ht="14.25" customHeight="1">
      <c r="A81" s="42" t="s">
        <v>476</v>
      </c>
      <c r="B81" s="61">
        <v>52000</v>
      </c>
      <c r="C81" s="137"/>
      <c r="D81" s="42"/>
      <c r="E81" s="42"/>
      <c r="F81" s="3"/>
      <c r="G81" s="17" t="s">
        <v>43</v>
      </c>
      <c r="H81" s="11">
        <f>B86-B904</f>
        <v>393388728</v>
      </c>
      <c r="I81" s="3"/>
      <c r="J81" s="53" t="s">
        <v>462</v>
      </c>
      <c r="K81" s="67">
        <v>4153702</v>
      </c>
      <c r="L81" s="3"/>
      <c r="M81" s="95"/>
      <c r="N81" s="95"/>
      <c r="O81" s="95"/>
      <c r="P81" s="95"/>
      <c r="Q81" s="95"/>
      <c r="R81" s="95"/>
      <c r="S81" s="95"/>
    </row>
    <row r="82" spans="1:19" s="1" customFormat="1" ht="14.25" customHeight="1">
      <c r="A82" s="42" t="s">
        <v>477</v>
      </c>
      <c r="B82" s="61">
        <v>79217</v>
      </c>
      <c r="C82" s="137"/>
      <c r="D82" s="42"/>
      <c r="E82" s="42"/>
      <c r="F82" s="3"/>
      <c r="G82" s="17" t="s">
        <v>478</v>
      </c>
      <c r="H82" s="73">
        <f>B87-B905</f>
        <v>393388728</v>
      </c>
      <c r="I82" s="3"/>
      <c r="J82" s="53" t="s">
        <v>58</v>
      </c>
      <c r="K82" s="62" t="s">
        <v>58</v>
      </c>
      <c r="M82" s="95"/>
      <c r="N82" s="95"/>
      <c r="O82" s="95"/>
      <c r="P82" s="95"/>
      <c r="Q82" s="95"/>
      <c r="R82" s="95"/>
      <c r="S82" s="95"/>
    </row>
    <row r="83" spans="1:19" s="1" customFormat="1" ht="14.25" customHeight="1">
      <c r="A83" s="42" t="s">
        <v>479</v>
      </c>
      <c r="B83" s="80">
        <v>9596444</v>
      </c>
      <c r="C83" s="137"/>
      <c r="D83" s="42"/>
      <c r="E83" s="161"/>
      <c r="F83" s="3"/>
      <c r="G83" s="2"/>
      <c r="H83" s="2"/>
      <c r="I83" s="3"/>
      <c r="J83" s="53"/>
      <c r="K83" s="74"/>
      <c r="M83" s="95"/>
      <c r="N83" s="95"/>
      <c r="O83" s="95"/>
      <c r="P83" s="95"/>
      <c r="Q83" s="95"/>
      <c r="R83" s="95"/>
      <c r="S83" s="95"/>
    </row>
    <row r="84" spans="1:19" s="1" customFormat="1" ht="14.25" customHeight="1">
      <c r="A84" s="47" t="s">
        <v>41</v>
      </c>
      <c r="B84" s="14">
        <f>B79+B83+D84</f>
        <v>27036681</v>
      </c>
      <c r="C84" s="48"/>
      <c r="D84" s="163">
        <v>8622060</v>
      </c>
      <c r="E84" s="48"/>
      <c r="F84" s="3"/>
      <c r="G84" s="2"/>
      <c r="H84" s="2"/>
      <c r="I84" s="3"/>
      <c r="J84" s="53"/>
      <c r="K84" s="74"/>
      <c r="M84" s="95"/>
      <c r="N84" s="95"/>
      <c r="O84" s="95"/>
      <c r="P84" s="95"/>
      <c r="Q84" s="95"/>
      <c r="R84" s="95"/>
      <c r="S84" s="95"/>
    </row>
    <row r="85" spans="1:19" s="1" customFormat="1" ht="14.25" customHeight="1">
      <c r="A85" s="47" t="s">
        <v>403</v>
      </c>
      <c r="B85" s="15">
        <v>250000000</v>
      </c>
      <c r="C85" s="48"/>
      <c r="D85" s="48"/>
      <c r="E85" s="48"/>
      <c r="F85" s="3"/>
      <c r="G85" s="2"/>
      <c r="H85" s="3"/>
      <c r="I85" s="3"/>
      <c r="J85" s="53" t="s">
        <v>58</v>
      </c>
      <c r="K85" s="62" t="s">
        <v>58</v>
      </c>
      <c r="M85" s="95"/>
      <c r="N85" s="95"/>
      <c r="O85" s="95"/>
      <c r="P85" s="95"/>
      <c r="Q85" s="95"/>
      <c r="R85" s="95"/>
      <c r="S85" s="95"/>
    </row>
    <row r="86" spans="1:19" s="1" customFormat="1" ht="14.25" customHeight="1">
      <c r="A86" s="49" t="s">
        <v>47</v>
      </c>
      <c r="B86" s="16">
        <f>B78+B84+B85</f>
        <v>393388728</v>
      </c>
      <c r="C86" s="50"/>
      <c r="D86" s="50"/>
      <c r="E86" s="50"/>
      <c r="F86" s="3"/>
      <c r="G86" s="2"/>
      <c r="H86" s="2"/>
      <c r="I86" s="3"/>
      <c r="J86" s="55" t="s">
        <v>50</v>
      </c>
      <c r="K86" s="63">
        <f>SUM(K81:K84)</f>
        <v>4153702</v>
      </c>
      <c r="M86" s="95"/>
      <c r="N86" s="95"/>
      <c r="O86" s="95"/>
      <c r="P86" s="95"/>
      <c r="Q86" s="95"/>
      <c r="R86" s="95"/>
      <c r="S86" s="95"/>
    </row>
    <row r="87" spans="1:19" s="1" customFormat="1" ht="14.25" customHeight="1">
      <c r="A87" s="49" t="s">
        <v>49</v>
      </c>
      <c r="B87" s="16">
        <f>B78+B84+B85</f>
        <v>393388728</v>
      </c>
      <c r="C87" s="50"/>
      <c r="D87" s="50"/>
      <c r="E87" s="50"/>
      <c r="F87" s="3"/>
      <c r="G87" s="2"/>
      <c r="H87" s="2"/>
      <c r="I87" s="3"/>
      <c r="J87" s="56" t="s">
        <v>61</v>
      </c>
      <c r="K87" s="64">
        <f>K86-K80</f>
        <v>2293835</v>
      </c>
      <c r="M87" s="95"/>
      <c r="N87" s="95"/>
      <c r="O87" s="95"/>
      <c r="P87" s="95"/>
      <c r="Q87" s="95"/>
      <c r="R87" s="95"/>
      <c r="S87" s="95"/>
    </row>
    <row r="88" spans="1:19" s="1" customFormat="1" ht="14.25" customHeight="1">
      <c r="A88" s="385" t="s">
        <v>678</v>
      </c>
      <c r="B88" s="386"/>
      <c r="C88" s="386"/>
      <c r="D88" s="386"/>
      <c r="E88" s="387"/>
      <c r="F88" s="3"/>
      <c r="G88" s="2"/>
      <c r="H88" s="2"/>
      <c r="I88" s="3"/>
      <c r="M88" s="95"/>
      <c r="N88" s="95"/>
      <c r="O88" s="95"/>
      <c r="P88" s="95"/>
      <c r="Q88" s="95"/>
      <c r="R88" s="95"/>
      <c r="S88" s="95"/>
    </row>
    <row r="89" spans="1:19" ht="14.25" customHeight="1">
      <c r="B89" s="1"/>
      <c r="F89" s="1"/>
      <c r="H89" s="1"/>
      <c r="I89" s="1"/>
      <c r="J89" s="1"/>
      <c r="K89" s="1"/>
      <c r="M89" s="95"/>
      <c r="N89" s="95"/>
      <c r="O89" s="95"/>
      <c r="P89" s="95"/>
      <c r="Q89" s="95"/>
      <c r="R89" s="95"/>
      <c r="S89" s="95"/>
    </row>
    <row r="90" spans="1:19" ht="14.25" customHeight="1">
      <c r="B90" s="1"/>
      <c r="F90" s="1"/>
      <c r="H90" s="1"/>
      <c r="I90" s="1"/>
      <c r="J90" s="1"/>
      <c r="K90" s="1"/>
      <c r="M90" s="95"/>
      <c r="N90" s="95"/>
      <c r="O90" s="95"/>
      <c r="P90" s="95"/>
      <c r="Q90" s="95"/>
      <c r="R90" s="95"/>
      <c r="S90" s="95"/>
    </row>
    <row r="91" spans="1:19" s="1" customFormat="1" ht="13.5" customHeight="1">
      <c r="A91" s="390" t="s">
        <v>679</v>
      </c>
      <c r="B91" s="386"/>
      <c r="C91" s="386"/>
      <c r="D91" s="387"/>
      <c r="E91" s="164" t="s">
        <v>680</v>
      </c>
      <c r="F91" s="2"/>
      <c r="G91" s="389" t="s">
        <v>3</v>
      </c>
      <c r="H91" s="387"/>
      <c r="I91" s="3"/>
      <c r="J91" s="388" t="s">
        <v>681</v>
      </c>
      <c r="K91" s="387"/>
      <c r="L91" s="3"/>
      <c r="M91" s="153"/>
      <c r="N91" s="153"/>
      <c r="O91" s="153"/>
      <c r="P91" s="95"/>
      <c r="Q91" s="95"/>
      <c r="R91" s="95"/>
      <c r="S91" s="95"/>
    </row>
    <row r="92" spans="1:19" s="1" customFormat="1" ht="14.25" customHeight="1">
      <c r="A92" s="4" t="s">
        <v>5</v>
      </c>
      <c r="B92" s="5" t="s">
        <v>6</v>
      </c>
      <c r="C92" s="6" t="s">
        <v>7</v>
      </c>
      <c r="D92" s="6" t="s">
        <v>8</v>
      </c>
      <c r="E92" s="6" t="s">
        <v>9</v>
      </c>
      <c r="F92" s="2"/>
      <c r="G92" s="9" t="s">
        <v>399</v>
      </c>
      <c r="H92" s="10" t="s">
        <v>6</v>
      </c>
      <c r="I92" s="3"/>
      <c r="J92" s="65" t="s">
        <v>11</v>
      </c>
      <c r="K92" s="65" t="s">
        <v>6</v>
      </c>
      <c r="M92" s="95"/>
      <c r="N92" s="95"/>
      <c r="O92" s="95"/>
      <c r="P92" s="95"/>
      <c r="Q92" s="95"/>
      <c r="R92" s="95"/>
      <c r="S92" s="95"/>
    </row>
    <row r="93" spans="1:19" s="1" customFormat="1" ht="14.25" customHeight="1">
      <c r="A93" s="45" t="s">
        <v>422</v>
      </c>
      <c r="B93" s="59">
        <f>H96</f>
        <v>24152047</v>
      </c>
      <c r="C93" s="42"/>
      <c r="D93" s="42"/>
      <c r="E93" s="42"/>
      <c r="F93" s="3"/>
      <c r="G93" s="51" t="s">
        <v>14</v>
      </c>
      <c r="H93" s="83">
        <v>23142047</v>
      </c>
      <c r="I93" s="3"/>
      <c r="J93" s="53" t="s">
        <v>16</v>
      </c>
      <c r="K93" s="67">
        <v>1859867</v>
      </c>
      <c r="M93" s="95"/>
      <c r="N93" s="95"/>
      <c r="O93" s="95"/>
      <c r="P93" s="95"/>
      <c r="Q93" s="95"/>
      <c r="R93" s="95"/>
      <c r="S93" s="95"/>
    </row>
    <row r="94" spans="1:19" s="1" customFormat="1" ht="14.25" customHeight="1">
      <c r="A94" s="7" t="s">
        <v>22</v>
      </c>
      <c r="B94" s="98">
        <f>B116+E94</f>
        <v>1900000</v>
      </c>
      <c r="C94" s="8"/>
      <c r="D94" s="8"/>
      <c r="E94" s="19">
        <v>100000</v>
      </c>
      <c r="F94" s="3"/>
      <c r="G94" s="51" t="s">
        <v>467</v>
      </c>
      <c r="H94" s="83">
        <v>1010000</v>
      </c>
      <c r="I94" s="3"/>
      <c r="J94" s="77"/>
      <c r="K94" s="77"/>
      <c r="M94" s="95"/>
      <c r="N94" s="95"/>
      <c r="O94" s="95"/>
      <c r="P94" s="95"/>
      <c r="Q94" s="95"/>
      <c r="R94" s="95"/>
      <c r="S94" s="95"/>
    </row>
    <row r="95" spans="1:19" s="1" customFormat="1" ht="14.25" customHeight="1">
      <c r="A95" s="7" t="s">
        <v>668</v>
      </c>
      <c r="B95" s="98">
        <f>B117+E95</f>
        <v>1900000</v>
      </c>
      <c r="C95" s="8"/>
      <c r="D95" s="8"/>
      <c r="E95" s="19">
        <v>100000</v>
      </c>
      <c r="F95" s="3"/>
      <c r="G95" s="51" t="s">
        <v>677</v>
      </c>
      <c r="H95" s="83">
        <v>0</v>
      </c>
      <c r="I95" s="3"/>
      <c r="J95" s="77"/>
      <c r="K95" s="77"/>
      <c r="M95" s="95"/>
      <c r="N95" s="95"/>
      <c r="O95" s="95"/>
      <c r="P95" s="95"/>
      <c r="Q95" s="95"/>
      <c r="R95" s="95"/>
      <c r="S95" s="95"/>
    </row>
    <row r="96" spans="1:19" s="1" customFormat="1" ht="14.25" customHeight="1">
      <c r="A96" s="7" t="s">
        <v>473</v>
      </c>
      <c r="B96" s="98">
        <f>B118+E96</f>
        <v>1500000</v>
      </c>
      <c r="C96" s="8"/>
      <c r="D96" s="8"/>
      <c r="E96" s="19">
        <v>100000</v>
      </c>
      <c r="F96" s="3"/>
      <c r="G96" s="52" t="s">
        <v>34</v>
      </c>
      <c r="H96" s="12">
        <f>SUM(H93:H94)</f>
        <v>24152047</v>
      </c>
      <c r="I96" s="3"/>
      <c r="J96" s="77"/>
      <c r="K96" s="77"/>
      <c r="L96" s="3"/>
      <c r="M96" s="95"/>
      <c r="N96" s="95"/>
      <c r="O96" s="95"/>
      <c r="P96" s="95"/>
      <c r="Q96" s="95"/>
      <c r="R96" s="95"/>
      <c r="S96" s="95"/>
    </row>
    <row r="97" spans="1:19" s="1" customFormat="1" ht="14.25" customHeight="1">
      <c r="A97" s="7" t="s">
        <v>81</v>
      </c>
      <c r="B97" s="98">
        <v>1900000</v>
      </c>
      <c r="C97" s="8"/>
      <c r="D97" s="8"/>
      <c r="E97" s="19" t="s">
        <v>58</v>
      </c>
      <c r="F97" s="3"/>
      <c r="G97" s="2"/>
      <c r="H97" s="3"/>
      <c r="I97" s="3"/>
      <c r="J97" s="77"/>
      <c r="K97" s="77"/>
      <c r="M97" s="95"/>
      <c r="N97" s="95"/>
      <c r="O97" s="95"/>
      <c r="P97" s="95"/>
      <c r="Q97" s="95"/>
      <c r="R97" s="95"/>
      <c r="S97" s="95"/>
    </row>
    <row r="98" spans="1:19" s="1" customFormat="1" ht="14.25" customHeight="1">
      <c r="A98" s="7" t="s">
        <v>457</v>
      </c>
      <c r="B98" s="98">
        <v>45000000</v>
      </c>
      <c r="C98" s="8"/>
      <c r="D98" s="8"/>
      <c r="E98" s="19" t="s">
        <v>58</v>
      </c>
      <c r="F98" s="3"/>
      <c r="G98" s="2"/>
      <c r="H98" s="3"/>
      <c r="I98" s="3"/>
      <c r="J98" s="77"/>
      <c r="K98" s="77"/>
      <c r="L98" s="3"/>
      <c r="M98" s="95"/>
      <c r="N98" s="95"/>
      <c r="O98" s="95"/>
      <c r="P98" s="95"/>
      <c r="Q98" s="95"/>
      <c r="R98" s="95"/>
      <c r="S98" s="95"/>
    </row>
    <row r="99" spans="1:19" s="1" customFormat="1" ht="14.25" customHeight="1">
      <c r="A99" s="7" t="s">
        <v>459</v>
      </c>
      <c r="B99" s="98">
        <v>40000000</v>
      </c>
      <c r="C99" s="8"/>
      <c r="D99" s="8"/>
      <c r="E99" s="19" t="s">
        <v>58</v>
      </c>
      <c r="F99" s="3"/>
      <c r="G99" s="2"/>
      <c r="H99" s="3"/>
      <c r="I99" s="3"/>
      <c r="J99" s="77"/>
      <c r="K99" s="77"/>
      <c r="L99" s="3"/>
      <c r="M99" s="95"/>
      <c r="N99" s="95"/>
      <c r="O99" s="95"/>
      <c r="P99" s="95"/>
      <c r="Q99" s="95"/>
      <c r="R99" s="95"/>
      <c r="S99" s="95"/>
    </row>
    <row r="100" spans="1:19" s="1" customFormat="1" ht="14.25" customHeight="1">
      <c r="A100" s="43" t="s">
        <v>32</v>
      </c>
      <c r="B100" s="60">
        <f>SUM(B93:B99)</f>
        <v>116352047</v>
      </c>
      <c r="C100" s="44"/>
      <c r="D100" s="44"/>
      <c r="E100" s="44"/>
      <c r="F100" s="3"/>
      <c r="G100" s="2"/>
      <c r="H100" s="3"/>
      <c r="I100" s="3"/>
      <c r="J100" s="77"/>
      <c r="K100" s="77"/>
      <c r="M100" s="95"/>
      <c r="N100" s="95"/>
      <c r="O100" s="95"/>
      <c r="P100" s="95"/>
      <c r="Q100" s="95"/>
      <c r="R100" s="95"/>
      <c r="S100" s="95"/>
    </row>
    <row r="101" spans="1:19" s="1" customFormat="1" ht="14.25" customHeight="1">
      <c r="A101" s="137" t="s">
        <v>474</v>
      </c>
      <c r="B101" s="135">
        <v>8818177</v>
      </c>
      <c r="C101" s="137"/>
      <c r="D101" s="42" t="s">
        <v>58</v>
      </c>
      <c r="E101" s="161"/>
      <c r="F101" s="3"/>
      <c r="G101" s="2"/>
      <c r="H101" s="3"/>
      <c r="I101" s="3"/>
      <c r="J101" s="77"/>
      <c r="K101" s="77"/>
      <c r="M101" s="95"/>
      <c r="N101" s="95"/>
      <c r="O101" s="95"/>
      <c r="P101" s="95"/>
      <c r="Q101" s="95"/>
      <c r="R101" s="95"/>
      <c r="S101" s="95"/>
    </row>
    <row r="102" spans="1:19" s="1" customFormat="1" ht="14.25" customHeight="1">
      <c r="A102" s="42" t="s">
        <v>475</v>
      </c>
      <c r="B102" s="61">
        <v>43000</v>
      </c>
      <c r="C102" s="137"/>
      <c r="D102" s="42"/>
      <c r="E102" s="46"/>
      <c r="F102" s="3"/>
      <c r="G102" s="9" t="s">
        <v>40</v>
      </c>
      <c r="H102" s="10" t="s">
        <v>6</v>
      </c>
      <c r="I102" s="3"/>
      <c r="J102" s="54" t="s">
        <v>45</v>
      </c>
      <c r="K102" s="63">
        <f>K93+K94+K100</f>
        <v>1859867</v>
      </c>
      <c r="M102" s="95"/>
      <c r="N102" s="95"/>
      <c r="O102" s="95"/>
      <c r="P102" s="95"/>
      <c r="Q102" s="95"/>
      <c r="R102" s="95"/>
      <c r="S102" s="95"/>
    </row>
    <row r="103" spans="1:19" s="1" customFormat="1" ht="14.25" customHeight="1">
      <c r="A103" s="42" t="s">
        <v>476</v>
      </c>
      <c r="B103" s="61">
        <v>52000</v>
      </c>
      <c r="C103" s="137"/>
      <c r="D103" s="42"/>
      <c r="E103" s="42"/>
      <c r="F103" s="3"/>
      <c r="G103" s="17" t="s">
        <v>43</v>
      </c>
      <c r="H103" s="11">
        <f>B108-B904</f>
        <v>393388728</v>
      </c>
      <c r="I103" s="3"/>
      <c r="J103" s="53" t="s">
        <v>462</v>
      </c>
      <c r="K103" s="67">
        <v>4153702</v>
      </c>
      <c r="L103" s="3"/>
      <c r="M103" s="95"/>
      <c r="N103" s="95"/>
      <c r="O103" s="95"/>
      <c r="P103" s="95"/>
      <c r="Q103" s="95"/>
      <c r="R103" s="95"/>
      <c r="S103" s="95"/>
    </row>
    <row r="104" spans="1:19" s="1" customFormat="1" ht="14.25" customHeight="1">
      <c r="A104" s="42" t="s">
        <v>477</v>
      </c>
      <c r="B104" s="61">
        <v>79217</v>
      </c>
      <c r="C104" s="137"/>
      <c r="D104" s="42"/>
      <c r="E104" s="42"/>
      <c r="F104" s="3"/>
      <c r="G104" s="17" t="s">
        <v>478</v>
      </c>
      <c r="H104" s="73">
        <f>B109-B905</f>
        <v>393388728</v>
      </c>
      <c r="I104" s="3"/>
      <c r="J104" s="53" t="s">
        <v>58</v>
      </c>
      <c r="K104" s="62" t="s">
        <v>58</v>
      </c>
      <c r="M104" s="95"/>
      <c r="N104" s="95"/>
      <c r="O104" s="95"/>
      <c r="P104" s="95"/>
      <c r="Q104" s="95"/>
      <c r="R104" s="95"/>
      <c r="S104" s="95"/>
    </row>
    <row r="105" spans="1:19" s="1" customFormat="1" ht="14.25" customHeight="1">
      <c r="A105" s="42" t="s">
        <v>479</v>
      </c>
      <c r="B105" s="80">
        <v>9596444</v>
      </c>
      <c r="C105" s="137"/>
      <c r="D105" s="42"/>
      <c r="E105" s="161"/>
      <c r="F105" s="3"/>
      <c r="G105" s="2"/>
      <c r="H105" s="2"/>
      <c r="I105" s="3"/>
      <c r="J105" s="53"/>
      <c r="K105" s="74"/>
      <c r="M105" s="95"/>
      <c r="N105" s="95"/>
      <c r="O105" s="95"/>
      <c r="P105" s="95"/>
      <c r="Q105" s="95"/>
      <c r="R105" s="95"/>
      <c r="S105" s="95"/>
    </row>
    <row r="106" spans="1:19" s="1" customFormat="1" ht="14.25" customHeight="1">
      <c r="A106" s="47" t="s">
        <v>41</v>
      </c>
      <c r="B106" s="14">
        <f>B101+B105+D106</f>
        <v>27036681</v>
      </c>
      <c r="C106" s="48"/>
      <c r="D106" s="163">
        <v>8622060</v>
      </c>
      <c r="E106" s="48"/>
      <c r="F106" s="3"/>
      <c r="G106" s="2"/>
      <c r="H106" s="2"/>
      <c r="I106" s="3"/>
      <c r="J106" s="53"/>
      <c r="K106" s="74"/>
      <c r="M106" s="95"/>
      <c r="N106" s="95"/>
      <c r="O106" s="95"/>
      <c r="P106" s="95"/>
      <c r="Q106" s="95"/>
      <c r="R106" s="95"/>
      <c r="S106" s="95"/>
    </row>
    <row r="107" spans="1:19" s="1" customFormat="1" ht="14.25" customHeight="1">
      <c r="A107" s="47" t="s">
        <v>403</v>
      </c>
      <c r="B107" s="15">
        <v>250000000</v>
      </c>
      <c r="C107" s="48"/>
      <c r="D107" s="48"/>
      <c r="E107" s="48"/>
      <c r="F107" s="3"/>
      <c r="G107" s="2"/>
      <c r="H107" s="3"/>
      <c r="I107" s="3"/>
      <c r="J107" s="53" t="s">
        <v>58</v>
      </c>
      <c r="K107" s="62" t="s">
        <v>58</v>
      </c>
      <c r="M107" s="95"/>
      <c r="N107" s="95"/>
      <c r="O107" s="95"/>
      <c r="P107" s="95"/>
      <c r="Q107" s="95"/>
      <c r="R107" s="95"/>
      <c r="S107" s="95"/>
    </row>
    <row r="108" spans="1:19" s="1" customFormat="1" ht="14.25" customHeight="1">
      <c r="A108" s="49" t="s">
        <v>47</v>
      </c>
      <c r="B108" s="16">
        <f>B100+B106+B107</f>
        <v>393388728</v>
      </c>
      <c r="C108" s="50"/>
      <c r="D108" s="50"/>
      <c r="E108" s="50"/>
      <c r="F108" s="3"/>
      <c r="G108" s="2"/>
      <c r="H108" s="2"/>
      <c r="I108" s="3"/>
      <c r="J108" s="55" t="s">
        <v>50</v>
      </c>
      <c r="K108" s="63">
        <f>SUM(K103:K106)</f>
        <v>4153702</v>
      </c>
      <c r="M108" s="95"/>
      <c r="N108" s="95"/>
      <c r="O108" s="95"/>
      <c r="P108" s="95"/>
      <c r="Q108" s="95"/>
      <c r="R108" s="95"/>
      <c r="S108" s="95"/>
    </row>
    <row r="109" spans="1:19" s="1" customFormat="1" ht="14.25" customHeight="1">
      <c r="A109" s="49" t="s">
        <v>49</v>
      </c>
      <c r="B109" s="16">
        <f>B100+B106+B107</f>
        <v>393388728</v>
      </c>
      <c r="C109" s="50"/>
      <c r="D109" s="50"/>
      <c r="E109" s="50"/>
      <c r="F109" s="3"/>
      <c r="G109" s="2"/>
      <c r="H109" s="2"/>
      <c r="I109" s="3"/>
      <c r="J109" s="56" t="s">
        <v>61</v>
      </c>
      <c r="K109" s="64">
        <f>K108-K102</f>
        <v>2293835</v>
      </c>
      <c r="M109" s="95"/>
      <c r="N109" s="95"/>
      <c r="O109" s="95"/>
      <c r="P109" s="95"/>
      <c r="Q109" s="95"/>
      <c r="R109" s="95"/>
      <c r="S109" s="95"/>
    </row>
    <row r="110" spans="1:19" s="1" customFormat="1" ht="14.25" customHeight="1">
      <c r="A110" s="385" t="s">
        <v>682</v>
      </c>
      <c r="B110" s="386"/>
      <c r="C110" s="386"/>
      <c r="D110" s="386"/>
      <c r="E110" s="387"/>
      <c r="F110" s="3"/>
      <c r="G110" s="2"/>
      <c r="H110" s="2"/>
      <c r="I110" s="3"/>
      <c r="M110" s="95"/>
      <c r="N110" s="95"/>
      <c r="O110" s="95"/>
      <c r="P110" s="95"/>
      <c r="Q110" s="95"/>
      <c r="R110" s="95"/>
      <c r="S110" s="95"/>
    </row>
    <row r="111" spans="1:19" ht="14.25" customHeight="1">
      <c r="B111" s="1"/>
      <c r="F111" s="1"/>
      <c r="H111" s="1"/>
      <c r="I111" s="1"/>
      <c r="J111" s="1"/>
      <c r="K111" s="1"/>
      <c r="M111" s="95"/>
      <c r="N111" s="95"/>
      <c r="O111" s="95"/>
      <c r="P111" s="95"/>
      <c r="Q111" s="95"/>
      <c r="R111" s="95"/>
      <c r="S111" s="95"/>
    </row>
    <row r="112" spans="1:19" ht="14.25" customHeight="1">
      <c r="B112" s="1"/>
      <c r="F112" s="1"/>
      <c r="H112" s="1"/>
      <c r="I112" s="1"/>
      <c r="J112" s="1"/>
      <c r="K112" s="1"/>
      <c r="M112" s="95"/>
      <c r="N112" s="95"/>
      <c r="O112" s="95"/>
      <c r="P112" s="95"/>
      <c r="Q112" s="95"/>
      <c r="R112" s="95"/>
      <c r="S112" s="95"/>
    </row>
    <row r="113" spans="1:19" s="1" customFormat="1" ht="13.5" customHeight="1">
      <c r="A113" s="390" t="s">
        <v>683</v>
      </c>
      <c r="B113" s="386"/>
      <c r="C113" s="386"/>
      <c r="D113" s="387"/>
      <c r="E113" s="164" t="s">
        <v>684</v>
      </c>
      <c r="F113" s="2"/>
      <c r="G113" s="389" t="s">
        <v>3</v>
      </c>
      <c r="H113" s="387"/>
      <c r="I113" s="3"/>
      <c r="J113" s="388" t="s">
        <v>685</v>
      </c>
      <c r="K113" s="387"/>
      <c r="L113" s="3"/>
      <c r="M113" s="153"/>
      <c r="N113" s="153"/>
      <c r="O113" s="153"/>
      <c r="P113" s="95"/>
      <c r="Q113" s="95"/>
      <c r="R113" s="95"/>
      <c r="S113" s="95"/>
    </row>
    <row r="114" spans="1:19" s="1" customFormat="1" ht="14.25" customHeight="1">
      <c r="A114" s="4" t="s">
        <v>5</v>
      </c>
      <c r="B114" s="5" t="s">
        <v>6</v>
      </c>
      <c r="C114" s="6" t="s">
        <v>7</v>
      </c>
      <c r="D114" s="6" t="s">
        <v>8</v>
      </c>
      <c r="E114" s="6" t="s">
        <v>9</v>
      </c>
      <c r="F114" s="2"/>
      <c r="G114" s="9" t="s">
        <v>399</v>
      </c>
      <c r="H114" s="10" t="s">
        <v>6</v>
      </c>
      <c r="I114" s="3"/>
      <c r="J114" s="65" t="s">
        <v>11</v>
      </c>
      <c r="K114" s="65" t="s">
        <v>6</v>
      </c>
      <c r="M114" s="95"/>
      <c r="N114" s="95"/>
      <c r="O114" s="95"/>
      <c r="P114" s="95"/>
      <c r="Q114" s="95"/>
      <c r="R114" s="95"/>
      <c r="S114" s="95"/>
    </row>
    <row r="115" spans="1:19" s="1" customFormat="1" ht="14.25" customHeight="1">
      <c r="A115" s="45" t="s">
        <v>422</v>
      </c>
      <c r="B115" s="59">
        <f>H118</f>
        <v>24152047</v>
      </c>
      <c r="C115" s="42"/>
      <c r="D115" s="42"/>
      <c r="E115" s="42"/>
      <c r="F115" s="3"/>
      <c r="G115" s="51" t="s">
        <v>14</v>
      </c>
      <c r="H115" s="83">
        <v>23142047</v>
      </c>
      <c r="I115" s="3"/>
      <c r="J115" s="53" t="s">
        <v>16</v>
      </c>
      <c r="K115" s="67">
        <v>1859867</v>
      </c>
      <c r="M115" s="95"/>
      <c r="N115" s="95"/>
      <c r="O115" s="95"/>
      <c r="P115" s="95"/>
      <c r="Q115" s="95"/>
      <c r="R115" s="95"/>
      <c r="S115" s="95"/>
    </row>
    <row r="116" spans="1:19" s="1" customFormat="1" ht="14.25" customHeight="1">
      <c r="A116" s="7" t="s">
        <v>22</v>
      </c>
      <c r="B116" s="98">
        <f>B138+E116</f>
        <v>1800000</v>
      </c>
      <c r="C116" s="8"/>
      <c r="D116" s="8"/>
      <c r="E116" s="19">
        <v>100000</v>
      </c>
      <c r="F116" s="3"/>
      <c r="G116" s="51" t="s">
        <v>467</v>
      </c>
      <c r="H116" s="83">
        <v>1010000</v>
      </c>
      <c r="I116" s="3"/>
      <c r="J116" s="77"/>
      <c r="K116" s="77"/>
      <c r="M116" s="95"/>
      <c r="N116" s="95"/>
      <c r="O116" s="95"/>
      <c r="P116" s="95"/>
      <c r="Q116" s="95"/>
      <c r="R116" s="95"/>
      <c r="S116" s="95"/>
    </row>
    <row r="117" spans="1:19" s="1" customFormat="1" ht="14.25" customHeight="1">
      <c r="A117" s="7" t="s">
        <v>668</v>
      </c>
      <c r="B117" s="98">
        <f>B139+E117</f>
        <v>1800000</v>
      </c>
      <c r="C117" s="8"/>
      <c r="D117" s="8"/>
      <c r="E117" s="19">
        <v>100000</v>
      </c>
      <c r="F117" s="3"/>
      <c r="G117" s="51" t="s">
        <v>677</v>
      </c>
      <c r="H117" s="83">
        <v>0</v>
      </c>
      <c r="I117" s="3"/>
      <c r="J117" s="77"/>
      <c r="K117" s="77"/>
      <c r="M117" s="95"/>
      <c r="N117" s="95"/>
      <c r="O117" s="95"/>
      <c r="P117" s="95"/>
      <c r="Q117" s="95"/>
      <c r="R117" s="95"/>
      <c r="S117" s="95"/>
    </row>
    <row r="118" spans="1:19" s="1" customFormat="1" ht="14.25" customHeight="1">
      <c r="A118" s="7" t="s">
        <v>473</v>
      </c>
      <c r="B118" s="98">
        <f>B140+E118</f>
        <v>1400000</v>
      </c>
      <c r="C118" s="8"/>
      <c r="D118" s="8"/>
      <c r="E118" s="19">
        <v>100000</v>
      </c>
      <c r="F118" s="3"/>
      <c r="G118" s="52" t="s">
        <v>34</v>
      </c>
      <c r="H118" s="12">
        <f>SUM(H115:H117)</f>
        <v>24152047</v>
      </c>
      <c r="I118" s="3"/>
      <c r="J118" s="77"/>
      <c r="K118" s="77"/>
      <c r="L118" s="3"/>
      <c r="M118" s="153"/>
      <c r="N118" s="153"/>
      <c r="O118" s="153"/>
      <c r="P118" s="95"/>
      <c r="Q118" s="95"/>
      <c r="R118" s="95"/>
      <c r="S118" s="95"/>
    </row>
    <row r="119" spans="1:19" s="1" customFormat="1" ht="14.25" customHeight="1">
      <c r="A119" s="7" t="s">
        <v>81</v>
      </c>
      <c r="B119" s="98">
        <v>1900000</v>
      </c>
      <c r="C119" s="8"/>
      <c r="D119" s="8"/>
      <c r="E119" s="19" t="s">
        <v>58</v>
      </c>
      <c r="F119" s="3"/>
      <c r="G119" s="2"/>
      <c r="H119" s="3"/>
      <c r="I119" s="3"/>
      <c r="J119" s="77"/>
      <c r="K119" s="77"/>
      <c r="M119" s="95"/>
      <c r="N119" s="95"/>
      <c r="O119" s="95"/>
      <c r="P119" s="95"/>
      <c r="Q119" s="95"/>
      <c r="R119" s="95"/>
      <c r="S119" s="95"/>
    </row>
    <row r="120" spans="1:19" s="1" customFormat="1" ht="14.25" customHeight="1">
      <c r="A120" s="7" t="s">
        <v>457</v>
      </c>
      <c r="B120" s="98">
        <v>45000000</v>
      </c>
      <c r="C120" s="8"/>
      <c r="D120" s="8"/>
      <c r="E120" s="19" t="s">
        <v>58</v>
      </c>
      <c r="F120" s="3"/>
      <c r="G120" s="2"/>
      <c r="H120" s="3"/>
      <c r="I120" s="3"/>
      <c r="J120" s="77"/>
      <c r="K120" s="77"/>
      <c r="L120" s="3"/>
      <c r="M120" s="153"/>
      <c r="N120" s="153"/>
      <c r="O120" s="153"/>
      <c r="P120" s="95"/>
      <c r="Q120" s="95"/>
      <c r="R120" s="95"/>
      <c r="S120" s="95"/>
    </row>
    <row r="121" spans="1:19" s="1" customFormat="1" ht="14.25" customHeight="1">
      <c r="A121" s="7" t="s">
        <v>459</v>
      </c>
      <c r="B121" s="98">
        <v>40000000</v>
      </c>
      <c r="C121" s="8"/>
      <c r="D121" s="8"/>
      <c r="E121" s="19" t="s">
        <v>58</v>
      </c>
      <c r="F121" s="3"/>
      <c r="G121" s="2"/>
      <c r="H121" s="3"/>
      <c r="I121" s="3"/>
      <c r="J121" s="77"/>
      <c r="K121" s="77"/>
      <c r="L121" s="3"/>
      <c r="M121" s="153"/>
      <c r="N121" s="153"/>
      <c r="O121" s="153"/>
      <c r="P121" s="95"/>
      <c r="Q121" s="95"/>
      <c r="R121" s="95"/>
      <c r="S121" s="95"/>
    </row>
    <row r="122" spans="1:19" s="1" customFormat="1" ht="14.25" customHeight="1">
      <c r="A122" s="43" t="s">
        <v>32</v>
      </c>
      <c r="B122" s="60">
        <f>SUM(B115:B121)</f>
        <v>116052047</v>
      </c>
      <c r="C122" s="44"/>
      <c r="D122" s="44"/>
      <c r="E122" s="44"/>
      <c r="F122" s="3"/>
      <c r="G122" s="2"/>
      <c r="H122" s="3"/>
      <c r="I122" s="3"/>
      <c r="J122" s="77"/>
      <c r="K122" s="77"/>
      <c r="M122" s="95"/>
      <c r="N122" s="95"/>
      <c r="O122" s="95"/>
      <c r="P122" s="95"/>
      <c r="Q122" s="95"/>
      <c r="R122" s="95"/>
      <c r="S122" s="95"/>
    </row>
    <row r="123" spans="1:19" s="1" customFormat="1" ht="14.25" customHeight="1">
      <c r="A123" s="137" t="s">
        <v>474</v>
      </c>
      <c r="B123" s="135">
        <v>8818177</v>
      </c>
      <c r="C123" s="137"/>
      <c r="D123" s="42" t="s">
        <v>58</v>
      </c>
      <c r="E123" s="161"/>
      <c r="F123" s="3"/>
      <c r="G123" s="2"/>
      <c r="H123" s="3"/>
      <c r="I123" s="3"/>
      <c r="J123" s="77"/>
      <c r="K123" s="77"/>
      <c r="M123" s="95"/>
      <c r="N123" s="95"/>
      <c r="O123" s="95"/>
      <c r="P123" s="95"/>
      <c r="Q123" s="95"/>
      <c r="R123" s="95"/>
      <c r="S123" s="95"/>
    </row>
    <row r="124" spans="1:19" s="1" customFormat="1" ht="14.25" customHeight="1">
      <c r="A124" s="42" t="s">
        <v>475</v>
      </c>
      <c r="B124" s="61">
        <v>43000</v>
      </c>
      <c r="C124" s="137"/>
      <c r="D124" s="42"/>
      <c r="E124" s="46"/>
      <c r="F124" s="3"/>
      <c r="G124" s="9" t="s">
        <v>40</v>
      </c>
      <c r="H124" s="10" t="s">
        <v>6</v>
      </c>
      <c r="I124" s="3"/>
      <c r="J124" s="54" t="s">
        <v>45</v>
      </c>
      <c r="K124" s="63">
        <f>K115+K116+K122</f>
        <v>1859867</v>
      </c>
      <c r="M124" s="95"/>
      <c r="N124" s="95"/>
      <c r="O124" s="95"/>
      <c r="P124" s="95"/>
      <c r="Q124" s="95"/>
      <c r="R124" s="95"/>
      <c r="S124" s="95"/>
    </row>
    <row r="125" spans="1:19" s="1" customFormat="1" ht="14.25" customHeight="1">
      <c r="A125" s="42" t="s">
        <v>476</v>
      </c>
      <c r="B125" s="61">
        <v>52000</v>
      </c>
      <c r="C125" s="137"/>
      <c r="D125" s="42"/>
      <c r="E125" s="42"/>
      <c r="F125" s="3"/>
      <c r="G125" s="17" t="s">
        <v>43</v>
      </c>
      <c r="H125" s="11">
        <f>B130-B926</f>
        <v>393088728</v>
      </c>
      <c r="I125" s="3"/>
      <c r="J125" s="53" t="s">
        <v>462</v>
      </c>
      <c r="K125" s="67">
        <v>4153702</v>
      </c>
      <c r="L125" s="3"/>
      <c r="M125" s="95"/>
      <c r="N125" s="95"/>
      <c r="O125" s="95"/>
      <c r="P125" s="95"/>
      <c r="Q125" s="95"/>
      <c r="R125" s="95"/>
      <c r="S125" s="95"/>
    </row>
    <row r="126" spans="1:19" s="1" customFormat="1" ht="14.25" customHeight="1">
      <c r="A126" s="42" t="s">
        <v>477</v>
      </c>
      <c r="B126" s="61">
        <v>79217</v>
      </c>
      <c r="C126" s="137"/>
      <c r="D126" s="42"/>
      <c r="E126" s="42"/>
      <c r="F126" s="3"/>
      <c r="G126" s="17" t="s">
        <v>478</v>
      </c>
      <c r="H126" s="73">
        <f>B131-B927</f>
        <v>393088728</v>
      </c>
      <c r="I126" s="3"/>
      <c r="J126" s="53" t="s">
        <v>58</v>
      </c>
      <c r="K126" s="62" t="s">
        <v>58</v>
      </c>
      <c r="M126" s="95"/>
      <c r="N126" s="95"/>
      <c r="O126" s="95"/>
      <c r="P126" s="95"/>
      <c r="Q126" s="95"/>
      <c r="R126" s="95"/>
      <c r="S126" s="95"/>
    </row>
    <row r="127" spans="1:19" s="1" customFormat="1" ht="14.25" customHeight="1">
      <c r="A127" s="42" t="s">
        <v>479</v>
      </c>
      <c r="B127" s="80">
        <v>9596444</v>
      </c>
      <c r="C127" s="137"/>
      <c r="D127" s="42"/>
      <c r="E127" s="161"/>
      <c r="F127" s="3"/>
      <c r="G127" s="2"/>
      <c r="H127" s="2"/>
      <c r="I127" s="3"/>
      <c r="J127" s="53"/>
      <c r="K127" s="74"/>
      <c r="M127" s="95"/>
      <c r="N127" s="95"/>
      <c r="O127" s="95"/>
      <c r="P127" s="95"/>
      <c r="Q127" s="95"/>
      <c r="R127" s="95"/>
      <c r="S127" s="95"/>
    </row>
    <row r="128" spans="1:19" s="1" customFormat="1" ht="14.25" customHeight="1">
      <c r="A128" s="47" t="s">
        <v>41</v>
      </c>
      <c r="B128" s="14">
        <f>B123+B127+D128</f>
        <v>27036681</v>
      </c>
      <c r="C128" s="48"/>
      <c r="D128" s="163">
        <v>8622060</v>
      </c>
      <c r="E128" s="48"/>
      <c r="F128" s="3"/>
      <c r="G128" s="2"/>
      <c r="H128" s="2"/>
      <c r="I128" s="3"/>
      <c r="J128" s="53"/>
      <c r="K128" s="74"/>
      <c r="M128" s="95"/>
      <c r="N128" s="95"/>
      <c r="O128" s="95"/>
      <c r="P128" s="95"/>
      <c r="Q128" s="95"/>
      <c r="R128" s="95"/>
      <c r="S128" s="95"/>
    </row>
    <row r="129" spans="1:19" s="1" customFormat="1" ht="14.25" customHeight="1">
      <c r="A129" s="47" t="s">
        <v>403</v>
      </c>
      <c r="B129" s="15">
        <v>250000000</v>
      </c>
      <c r="C129" s="48"/>
      <c r="D129" s="48"/>
      <c r="E129" s="48"/>
      <c r="F129" s="3"/>
      <c r="G129" s="2"/>
      <c r="H129" s="3"/>
      <c r="I129" s="3"/>
      <c r="J129" s="53" t="s">
        <v>58</v>
      </c>
      <c r="K129" s="62" t="s">
        <v>58</v>
      </c>
      <c r="M129" s="95"/>
      <c r="N129" s="95"/>
      <c r="O129" s="95"/>
      <c r="P129" s="95"/>
      <c r="Q129" s="95"/>
      <c r="R129" s="95"/>
      <c r="S129" s="95"/>
    </row>
    <row r="130" spans="1:19" s="1" customFormat="1" ht="14.25" customHeight="1">
      <c r="A130" s="49" t="s">
        <v>47</v>
      </c>
      <c r="B130" s="16">
        <f>B122+B128+B129</f>
        <v>393088728</v>
      </c>
      <c r="C130" s="50"/>
      <c r="D130" s="50"/>
      <c r="E130" s="50"/>
      <c r="F130" s="3"/>
      <c r="G130" s="2"/>
      <c r="H130" s="2"/>
      <c r="I130" s="3"/>
      <c r="J130" s="55" t="s">
        <v>50</v>
      </c>
      <c r="K130" s="63">
        <f>SUM(K125:K128)</f>
        <v>4153702</v>
      </c>
      <c r="M130" s="95"/>
      <c r="N130" s="95"/>
      <c r="O130" s="95"/>
      <c r="P130" s="95"/>
      <c r="Q130" s="95"/>
      <c r="R130" s="95"/>
      <c r="S130" s="95"/>
    </row>
    <row r="131" spans="1:19" s="1" customFormat="1" ht="14.25" customHeight="1">
      <c r="A131" s="49" t="s">
        <v>49</v>
      </c>
      <c r="B131" s="16">
        <f>B122+B128+B129</f>
        <v>393088728</v>
      </c>
      <c r="C131" s="50"/>
      <c r="D131" s="50"/>
      <c r="E131" s="50"/>
      <c r="F131" s="3"/>
      <c r="G131" s="2"/>
      <c r="H131" s="2"/>
      <c r="I131" s="3"/>
      <c r="J131" s="56" t="s">
        <v>61</v>
      </c>
      <c r="K131" s="64">
        <f>K130-K124</f>
        <v>2293835</v>
      </c>
      <c r="M131" s="95"/>
      <c r="N131" s="95"/>
      <c r="O131" s="95"/>
      <c r="P131" s="95"/>
      <c r="Q131" s="95"/>
      <c r="R131" s="95"/>
      <c r="S131" s="95"/>
    </row>
    <row r="132" spans="1:19" s="1" customFormat="1" ht="14.25" customHeight="1">
      <c r="A132" s="385" t="s">
        <v>686</v>
      </c>
      <c r="B132" s="386"/>
      <c r="C132" s="386"/>
      <c r="D132" s="386"/>
      <c r="E132" s="387"/>
      <c r="F132" s="3"/>
      <c r="G132" s="2"/>
      <c r="H132" s="2"/>
      <c r="I132" s="3"/>
      <c r="M132" s="95"/>
      <c r="N132" s="95"/>
      <c r="O132" s="95"/>
      <c r="P132" s="95"/>
      <c r="Q132" s="95"/>
      <c r="R132" s="95"/>
      <c r="S132" s="95"/>
    </row>
    <row r="133" spans="1:19" ht="14.25" customHeight="1">
      <c r="B133" s="1"/>
      <c r="F133" s="1"/>
      <c r="H133" s="1"/>
      <c r="I133" s="1"/>
      <c r="J133" s="1"/>
      <c r="K133" s="1"/>
      <c r="M133" s="95"/>
      <c r="N133" s="95"/>
      <c r="O133" s="95"/>
      <c r="P133" s="95"/>
      <c r="Q133" s="95"/>
      <c r="R133" s="95"/>
      <c r="S133" s="95"/>
    </row>
    <row r="134" spans="1:19" ht="14.25" customHeight="1">
      <c r="B134" s="1"/>
      <c r="F134" s="1"/>
      <c r="H134" s="1"/>
      <c r="I134" s="1"/>
      <c r="J134" s="1"/>
      <c r="K134" s="1"/>
      <c r="M134" s="95"/>
      <c r="N134" s="95"/>
      <c r="O134" s="95"/>
      <c r="P134" s="95"/>
      <c r="Q134" s="95"/>
      <c r="R134" s="95"/>
      <c r="S134" s="95"/>
    </row>
    <row r="135" spans="1:19" s="1" customFormat="1" ht="13.5" customHeight="1">
      <c r="A135" s="390" t="s">
        <v>687</v>
      </c>
      <c r="B135" s="386"/>
      <c r="C135" s="386"/>
      <c r="D135" s="387"/>
      <c r="E135" s="164" t="s">
        <v>688</v>
      </c>
      <c r="F135" s="2"/>
      <c r="G135" s="389" t="s">
        <v>3</v>
      </c>
      <c r="H135" s="387"/>
      <c r="I135" s="3"/>
      <c r="J135" s="388" t="s">
        <v>689</v>
      </c>
      <c r="K135" s="387"/>
      <c r="L135" s="3"/>
      <c r="M135" s="153"/>
      <c r="N135" s="153"/>
      <c r="O135" s="153"/>
      <c r="P135" s="95"/>
      <c r="Q135" s="95"/>
      <c r="R135" s="95"/>
      <c r="S135" s="95"/>
    </row>
    <row r="136" spans="1:19" s="1" customFormat="1" ht="14.25" customHeight="1">
      <c r="A136" s="4" t="s">
        <v>5</v>
      </c>
      <c r="B136" s="5" t="s">
        <v>6</v>
      </c>
      <c r="C136" s="6" t="s">
        <v>7</v>
      </c>
      <c r="D136" s="6" t="s">
        <v>8</v>
      </c>
      <c r="E136" s="6" t="s">
        <v>9</v>
      </c>
      <c r="F136" s="2"/>
      <c r="G136" s="9" t="s">
        <v>399</v>
      </c>
      <c r="H136" s="10" t="s">
        <v>6</v>
      </c>
      <c r="I136" s="3"/>
      <c r="J136" s="65" t="s">
        <v>11</v>
      </c>
      <c r="K136" s="65" t="s">
        <v>6</v>
      </c>
      <c r="M136" s="95"/>
      <c r="N136" s="95"/>
      <c r="O136" s="95"/>
      <c r="P136" s="95"/>
      <c r="Q136" s="95"/>
      <c r="R136" s="95"/>
      <c r="S136" s="95"/>
    </row>
    <row r="137" spans="1:19" s="1" customFormat="1" ht="14.25" customHeight="1">
      <c r="A137" s="45" t="s">
        <v>422</v>
      </c>
      <c r="B137" s="59">
        <f>H140</f>
        <v>21717239</v>
      </c>
      <c r="C137" s="42"/>
      <c r="D137" s="42"/>
      <c r="E137" s="42"/>
      <c r="F137" s="3"/>
      <c r="G137" s="51" t="s">
        <v>14</v>
      </c>
      <c r="H137" s="83">
        <v>21717239</v>
      </c>
      <c r="I137" s="3"/>
      <c r="J137" s="53" t="s">
        <v>16</v>
      </c>
      <c r="K137" s="67">
        <v>1859867</v>
      </c>
      <c r="M137" s="95"/>
      <c r="N137" s="95"/>
      <c r="O137" s="95"/>
      <c r="P137" s="95"/>
      <c r="Q137" s="95"/>
      <c r="R137" s="95"/>
      <c r="S137" s="95"/>
    </row>
    <row r="138" spans="1:19" s="1" customFormat="1" ht="14.25" customHeight="1">
      <c r="A138" s="7" t="s">
        <v>22</v>
      </c>
      <c r="B138" s="98">
        <f>B160+E138</f>
        <v>1700000</v>
      </c>
      <c r="C138" s="8"/>
      <c r="D138" s="8"/>
      <c r="E138" s="19">
        <v>100000</v>
      </c>
      <c r="F138" s="3"/>
      <c r="G138" s="51" t="s">
        <v>467</v>
      </c>
      <c r="H138" s="83">
        <v>0</v>
      </c>
      <c r="I138" s="3"/>
      <c r="J138" s="77"/>
      <c r="K138" s="77"/>
      <c r="M138" s="95"/>
      <c r="N138" s="95"/>
      <c r="O138" s="95"/>
      <c r="P138" s="95"/>
      <c r="Q138" s="95"/>
      <c r="R138" s="95"/>
      <c r="S138" s="95"/>
    </row>
    <row r="139" spans="1:19" s="1" customFormat="1" ht="14.25" customHeight="1">
      <c r="A139" s="7" t="s">
        <v>668</v>
      </c>
      <c r="B139" s="98">
        <f>B161+E139</f>
        <v>1700000</v>
      </c>
      <c r="C139" s="8"/>
      <c r="D139" s="8"/>
      <c r="E139" s="19">
        <v>100000</v>
      </c>
      <c r="F139" s="3"/>
      <c r="G139" s="51" t="s">
        <v>677</v>
      </c>
      <c r="H139" s="83">
        <v>0</v>
      </c>
      <c r="I139" s="3"/>
      <c r="J139" s="77"/>
      <c r="K139" s="77"/>
      <c r="M139" s="95"/>
      <c r="N139" s="95"/>
      <c r="O139" s="95"/>
      <c r="P139" s="95"/>
      <c r="Q139" s="95"/>
      <c r="R139" s="95"/>
      <c r="S139" s="95"/>
    </row>
    <row r="140" spans="1:19" s="1" customFormat="1" ht="14.25" customHeight="1">
      <c r="A140" s="7" t="s">
        <v>473</v>
      </c>
      <c r="B140" s="98">
        <f>B162+E140</f>
        <v>1300000</v>
      </c>
      <c r="C140" s="8"/>
      <c r="D140" s="8"/>
      <c r="E140" s="19">
        <v>100000</v>
      </c>
      <c r="F140" s="3"/>
      <c r="G140" s="52" t="s">
        <v>34</v>
      </c>
      <c r="H140" s="12">
        <f>SUM(H137:H139)</f>
        <v>21717239</v>
      </c>
      <c r="I140" s="3"/>
      <c r="J140" s="77"/>
      <c r="K140" s="77"/>
      <c r="L140" s="3"/>
      <c r="M140" s="153"/>
      <c r="N140" s="153"/>
      <c r="O140" s="153"/>
      <c r="P140" s="95"/>
      <c r="Q140" s="95"/>
      <c r="R140" s="95"/>
      <c r="S140" s="95"/>
    </row>
    <row r="141" spans="1:19" s="1" customFormat="1" ht="14.25" customHeight="1">
      <c r="A141" s="7" t="s">
        <v>81</v>
      </c>
      <c r="B141" s="98">
        <v>1900000</v>
      </c>
      <c r="C141" s="8"/>
      <c r="D141" s="8"/>
      <c r="E141" s="19" t="s">
        <v>58</v>
      </c>
      <c r="F141" s="3"/>
      <c r="G141" s="2"/>
      <c r="H141" s="3"/>
      <c r="I141" s="3"/>
      <c r="J141" s="77"/>
      <c r="K141" s="77"/>
      <c r="M141" s="95"/>
      <c r="N141" s="95"/>
      <c r="O141" s="95"/>
      <c r="P141" s="95"/>
      <c r="Q141" s="95"/>
      <c r="R141" s="95"/>
      <c r="S141" s="95"/>
    </row>
    <row r="142" spans="1:19" s="1" customFormat="1" ht="14.25" customHeight="1">
      <c r="A142" s="7" t="s">
        <v>457</v>
      </c>
      <c r="B142" s="98">
        <v>45000000</v>
      </c>
      <c r="C142" s="8"/>
      <c r="D142" s="8"/>
      <c r="E142" s="19" t="s">
        <v>58</v>
      </c>
      <c r="F142" s="3"/>
      <c r="G142" s="2"/>
      <c r="H142" s="3"/>
      <c r="I142" s="3"/>
      <c r="J142" s="77"/>
      <c r="K142" s="77"/>
      <c r="L142" s="3"/>
      <c r="M142" s="153"/>
      <c r="N142" s="153"/>
      <c r="O142" s="153"/>
      <c r="P142" s="95"/>
      <c r="Q142" s="95"/>
      <c r="R142" s="95"/>
      <c r="S142" s="95"/>
    </row>
    <row r="143" spans="1:19" s="1" customFormat="1" ht="14.25" customHeight="1">
      <c r="A143" s="7" t="s">
        <v>459</v>
      </c>
      <c r="B143" s="98">
        <v>40000000</v>
      </c>
      <c r="C143" s="8"/>
      <c r="D143" s="8"/>
      <c r="E143" s="19" t="s">
        <v>58</v>
      </c>
      <c r="F143" s="3"/>
      <c r="G143" s="2"/>
      <c r="H143" s="3"/>
      <c r="I143" s="3"/>
      <c r="J143" s="77"/>
      <c r="K143" s="77"/>
      <c r="L143" s="3"/>
      <c r="M143" s="153"/>
      <c r="N143" s="153"/>
      <c r="O143" s="153"/>
      <c r="P143" s="95"/>
      <c r="Q143" s="95"/>
      <c r="R143" s="95"/>
      <c r="S143" s="95"/>
    </row>
    <row r="144" spans="1:19" s="1" customFormat="1" ht="14.25" customHeight="1">
      <c r="A144" s="43" t="s">
        <v>32</v>
      </c>
      <c r="B144" s="60">
        <f>SUM(B137:B143)</f>
        <v>113317239</v>
      </c>
      <c r="C144" s="44"/>
      <c r="D144" s="44"/>
      <c r="E144" s="44"/>
      <c r="F144" s="3"/>
      <c r="G144" s="2"/>
      <c r="H144" s="3"/>
      <c r="I144" s="3"/>
      <c r="J144" s="77"/>
      <c r="K144" s="77"/>
      <c r="M144" s="95"/>
      <c r="N144" s="95"/>
      <c r="O144" s="95"/>
      <c r="P144" s="95"/>
      <c r="Q144" s="95"/>
      <c r="R144" s="95"/>
      <c r="S144" s="95"/>
    </row>
    <row r="145" spans="1:19" s="1" customFormat="1" ht="14.25" customHeight="1">
      <c r="A145" s="137" t="s">
        <v>474</v>
      </c>
      <c r="B145" s="135">
        <v>8818177</v>
      </c>
      <c r="C145" s="137"/>
      <c r="D145" s="42" t="s">
        <v>58</v>
      </c>
      <c r="E145" s="161"/>
      <c r="F145" s="3"/>
      <c r="G145" s="2"/>
      <c r="H145" s="3"/>
      <c r="I145" s="3"/>
      <c r="J145" s="77"/>
      <c r="K145" s="77"/>
      <c r="M145" s="95"/>
      <c r="N145" s="95"/>
      <c r="O145" s="95"/>
      <c r="P145" s="95"/>
      <c r="Q145" s="95"/>
      <c r="R145" s="95"/>
      <c r="S145" s="95"/>
    </row>
    <row r="146" spans="1:19" s="1" customFormat="1" ht="14.25" customHeight="1">
      <c r="A146" s="42" t="s">
        <v>475</v>
      </c>
      <c r="B146" s="61">
        <v>43000</v>
      </c>
      <c r="C146" s="137"/>
      <c r="D146" s="42"/>
      <c r="E146" s="46"/>
      <c r="F146" s="3"/>
      <c r="G146" s="9" t="s">
        <v>40</v>
      </c>
      <c r="H146" s="10" t="s">
        <v>6</v>
      </c>
      <c r="I146" s="3"/>
      <c r="J146" s="54" t="s">
        <v>45</v>
      </c>
      <c r="K146" s="63">
        <f>K137+K138+K144</f>
        <v>1859867</v>
      </c>
      <c r="M146" s="95"/>
      <c r="N146" s="95"/>
      <c r="O146" s="95"/>
      <c r="P146" s="95"/>
      <c r="Q146" s="95"/>
      <c r="R146" s="95"/>
      <c r="S146" s="95"/>
    </row>
    <row r="147" spans="1:19" s="1" customFormat="1" ht="14.25" customHeight="1">
      <c r="A147" s="42" t="s">
        <v>476</v>
      </c>
      <c r="B147" s="61">
        <v>52000</v>
      </c>
      <c r="C147" s="137"/>
      <c r="D147" s="42"/>
      <c r="E147" s="42"/>
      <c r="F147" s="3"/>
      <c r="G147" s="17" t="s">
        <v>43</v>
      </c>
      <c r="H147" s="11">
        <f>B152-B926</f>
        <v>390353920</v>
      </c>
      <c r="I147" s="3"/>
      <c r="J147" s="53" t="s">
        <v>462</v>
      </c>
      <c r="K147" s="67">
        <v>4153702</v>
      </c>
      <c r="L147" s="3"/>
      <c r="M147" s="95"/>
      <c r="N147" s="95"/>
      <c r="O147" s="95"/>
      <c r="P147" s="95"/>
      <c r="Q147" s="95"/>
      <c r="R147" s="95"/>
      <c r="S147" s="95"/>
    </row>
    <row r="148" spans="1:19" s="1" customFormat="1" ht="14.25" customHeight="1">
      <c r="A148" s="42" t="s">
        <v>477</v>
      </c>
      <c r="B148" s="61">
        <v>79217</v>
      </c>
      <c r="C148" s="137"/>
      <c r="D148" s="42"/>
      <c r="E148" s="42"/>
      <c r="F148" s="3"/>
      <c r="G148" s="17" t="s">
        <v>478</v>
      </c>
      <c r="H148" s="73">
        <f>B153-B927</f>
        <v>390353920</v>
      </c>
      <c r="I148" s="3"/>
      <c r="J148" s="53" t="s">
        <v>58</v>
      </c>
      <c r="K148" s="62" t="s">
        <v>58</v>
      </c>
      <c r="M148" s="95"/>
      <c r="N148" s="95"/>
      <c r="O148" s="95"/>
      <c r="P148" s="95"/>
      <c r="Q148" s="95"/>
      <c r="R148" s="95"/>
      <c r="S148" s="95"/>
    </row>
    <row r="149" spans="1:19" s="1" customFormat="1" ht="14.25" customHeight="1">
      <c r="A149" s="42" t="s">
        <v>479</v>
      </c>
      <c r="B149" s="80">
        <v>9596444</v>
      </c>
      <c r="C149" s="137"/>
      <c r="D149" s="42"/>
      <c r="E149" s="161"/>
      <c r="F149" s="3"/>
      <c r="G149" s="2"/>
      <c r="H149" s="2"/>
      <c r="I149" s="3"/>
      <c r="J149" s="53"/>
      <c r="K149" s="74"/>
      <c r="M149" s="95"/>
      <c r="N149" s="95"/>
      <c r="O149" s="95"/>
      <c r="P149" s="95"/>
      <c r="Q149" s="95"/>
      <c r="R149" s="95"/>
      <c r="S149" s="95"/>
    </row>
    <row r="150" spans="1:19" s="1" customFormat="1" ht="14.25" customHeight="1">
      <c r="A150" s="47" t="s">
        <v>41</v>
      </c>
      <c r="B150" s="14">
        <f>B145+B149+D150</f>
        <v>27036681</v>
      </c>
      <c r="C150" s="48"/>
      <c r="D150" s="163">
        <v>8622060</v>
      </c>
      <c r="E150" s="48"/>
      <c r="F150" s="3"/>
      <c r="G150" s="2"/>
      <c r="H150" s="2"/>
      <c r="I150" s="3"/>
      <c r="J150" s="53"/>
      <c r="K150" s="74"/>
      <c r="M150" s="95"/>
      <c r="N150" s="95"/>
      <c r="O150" s="95"/>
      <c r="P150" s="95"/>
      <c r="Q150" s="95"/>
      <c r="R150" s="95"/>
      <c r="S150" s="95"/>
    </row>
    <row r="151" spans="1:19" s="1" customFormat="1" ht="14.25" customHeight="1">
      <c r="A151" s="47" t="s">
        <v>403</v>
      </c>
      <c r="B151" s="15">
        <v>250000000</v>
      </c>
      <c r="C151" s="48"/>
      <c r="D151" s="48"/>
      <c r="E151" s="48"/>
      <c r="F151" s="3"/>
      <c r="G151" s="2"/>
      <c r="H151" s="3"/>
      <c r="I151" s="3"/>
      <c r="J151" s="53" t="s">
        <v>58</v>
      </c>
      <c r="K151" s="62" t="s">
        <v>58</v>
      </c>
      <c r="M151" s="95"/>
      <c r="N151" s="95"/>
      <c r="O151" s="95"/>
      <c r="P151" s="95"/>
      <c r="Q151" s="95"/>
      <c r="R151" s="95"/>
      <c r="S151" s="95"/>
    </row>
    <row r="152" spans="1:19" s="1" customFormat="1" ht="14.25" customHeight="1">
      <c r="A152" s="49" t="s">
        <v>47</v>
      </c>
      <c r="B152" s="16">
        <f>B144+B150+B151</f>
        <v>390353920</v>
      </c>
      <c r="C152" s="50"/>
      <c r="D152" s="50"/>
      <c r="E152" s="50"/>
      <c r="F152" s="3"/>
      <c r="G152" s="2"/>
      <c r="H152" s="2"/>
      <c r="I152" s="3"/>
      <c r="J152" s="55" t="s">
        <v>50</v>
      </c>
      <c r="K152" s="63">
        <f>SUM(K147:K150)</f>
        <v>4153702</v>
      </c>
      <c r="M152" s="95"/>
      <c r="N152" s="95"/>
      <c r="O152" s="95"/>
      <c r="P152" s="95"/>
      <c r="Q152" s="95"/>
      <c r="R152" s="95"/>
      <c r="S152" s="95"/>
    </row>
    <row r="153" spans="1:19" s="1" customFormat="1" ht="14.25" customHeight="1">
      <c r="A153" s="49" t="s">
        <v>49</v>
      </c>
      <c r="B153" s="16">
        <f>B144+B150+B151</f>
        <v>390353920</v>
      </c>
      <c r="C153" s="50"/>
      <c r="D153" s="50"/>
      <c r="E153" s="50"/>
      <c r="F153" s="3"/>
      <c r="G153" s="2"/>
      <c r="H153" s="2"/>
      <c r="I153" s="3"/>
      <c r="J153" s="56" t="s">
        <v>61</v>
      </c>
      <c r="K153" s="64">
        <f>K152-K146</f>
        <v>2293835</v>
      </c>
      <c r="M153" s="95"/>
      <c r="N153" s="95"/>
      <c r="O153" s="95"/>
      <c r="P153" s="95"/>
      <c r="Q153" s="95"/>
      <c r="R153" s="95"/>
      <c r="S153" s="95"/>
    </row>
    <row r="154" spans="1:19" s="1" customFormat="1" ht="14.25" customHeight="1">
      <c r="A154" s="385" t="s">
        <v>690</v>
      </c>
      <c r="B154" s="386"/>
      <c r="C154" s="386"/>
      <c r="D154" s="386"/>
      <c r="E154" s="387"/>
      <c r="F154" s="3"/>
      <c r="G154" s="2"/>
      <c r="H154" s="2"/>
      <c r="I154" s="3"/>
      <c r="M154" s="95"/>
      <c r="N154" s="95"/>
      <c r="O154" s="95"/>
      <c r="P154" s="95"/>
      <c r="Q154" s="95"/>
      <c r="R154" s="95"/>
      <c r="S154" s="95"/>
    </row>
    <row r="155" spans="1:19" ht="14.25" customHeight="1">
      <c r="B155" s="1"/>
      <c r="F155" s="1"/>
      <c r="H155" s="1"/>
      <c r="I155" s="1"/>
      <c r="J155" s="1"/>
      <c r="K155" s="1"/>
      <c r="M155" s="95"/>
      <c r="N155" s="95"/>
      <c r="O155" s="95"/>
      <c r="P155" s="95"/>
      <c r="Q155" s="95"/>
      <c r="R155" s="95"/>
      <c r="S155" s="95"/>
    </row>
    <row r="156" spans="1:19" ht="14.25" customHeight="1">
      <c r="B156" s="1"/>
      <c r="F156" s="1"/>
      <c r="H156" s="1"/>
      <c r="I156" s="1"/>
      <c r="J156" s="1"/>
      <c r="K156" s="1"/>
      <c r="M156" s="95"/>
      <c r="N156" s="95"/>
      <c r="O156" s="95"/>
      <c r="P156" s="95"/>
      <c r="Q156" s="95"/>
      <c r="R156" s="95"/>
      <c r="S156" s="95"/>
    </row>
    <row r="157" spans="1:19" s="1" customFormat="1" ht="13.5" customHeight="1">
      <c r="A157" s="390" t="s">
        <v>691</v>
      </c>
      <c r="B157" s="386"/>
      <c r="C157" s="386"/>
      <c r="D157" s="387"/>
      <c r="E157" s="164" t="s">
        <v>692</v>
      </c>
      <c r="F157" s="2"/>
      <c r="G157" s="389" t="s">
        <v>3</v>
      </c>
      <c r="H157" s="387"/>
      <c r="I157" s="3"/>
      <c r="J157" s="388" t="s">
        <v>693</v>
      </c>
      <c r="K157" s="387"/>
      <c r="L157" s="3"/>
      <c r="M157" s="153"/>
      <c r="N157" s="153"/>
      <c r="O157" s="153"/>
      <c r="P157" s="95"/>
      <c r="Q157" s="95"/>
      <c r="R157" s="95"/>
      <c r="S157" s="95"/>
    </row>
    <row r="158" spans="1:19" s="1" customFormat="1" ht="14.25" customHeight="1">
      <c r="A158" s="4" t="s">
        <v>5</v>
      </c>
      <c r="B158" s="5" t="s">
        <v>6</v>
      </c>
      <c r="C158" s="6" t="s">
        <v>7</v>
      </c>
      <c r="D158" s="6" t="s">
        <v>8</v>
      </c>
      <c r="E158" s="6" t="s">
        <v>9</v>
      </c>
      <c r="F158" s="2"/>
      <c r="G158" s="9" t="s">
        <v>399</v>
      </c>
      <c r="H158" s="10" t="s">
        <v>6</v>
      </c>
      <c r="I158" s="3"/>
      <c r="J158" s="65" t="s">
        <v>11</v>
      </c>
      <c r="K158" s="65" t="s">
        <v>6</v>
      </c>
      <c r="M158" s="95"/>
      <c r="N158" s="95"/>
      <c r="O158" s="95"/>
      <c r="P158" s="95"/>
      <c r="Q158" s="95"/>
      <c r="R158" s="95"/>
      <c r="S158" s="95"/>
    </row>
    <row r="159" spans="1:19" s="1" customFormat="1" ht="14.25" customHeight="1">
      <c r="A159" s="45" t="s">
        <v>422</v>
      </c>
      <c r="B159" s="59">
        <f>H162</f>
        <v>20231559</v>
      </c>
      <c r="C159" s="42"/>
      <c r="D159" s="42"/>
      <c r="E159" s="42"/>
      <c r="F159" s="3"/>
      <c r="G159" s="51" t="s">
        <v>14</v>
      </c>
      <c r="H159" s="83">
        <v>20231559</v>
      </c>
      <c r="I159" s="3"/>
      <c r="J159" s="53" t="s">
        <v>16</v>
      </c>
      <c r="K159" s="67">
        <v>1859867</v>
      </c>
      <c r="M159" s="95"/>
      <c r="N159" s="95"/>
      <c r="O159" s="95"/>
      <c r="P159" s="95"/>
      <c r="Q159" s="95"/>
      <c r="R159" s="95"/>
      <c r="S159" s="95"/>
    </row>
    <row r="160" spans="1:19" s="1" customFormat="1" ht="14.25" customHeight="1">
      <c r="A160" s="7" t="s">
        <v>22</v>
      </c>
      <c r="B160" s="98">
        <f>B182+E160</f>
        <v>1600000</v>
      </c>
      <c r="C160" s="8"/>
      <c r="D160" s="8"/>
      <c r="E160" s="19">
        <v>100000</v>
      </c>
      <c r="F160" s="3"/>
      <c r="G160" s="51" t="s">
        <v>467</v>
      </c>
      <c r="H160" s="83">
        <v>0</v>
      </c>
      <c r="I160" s="3"/>
      <c r="J160" s="77"/>
      <c r="K160" s="77"/>
      <c r="M160" s="95"/>
      <c r="N160" s="95"/>
      <c r="O160" s="95"/>
      <c r="P160" s="95"/>
      <c r="Q160" s="95"/>
      <c r="R160" s="95"/>
      <c r="S160" s="95"/>
    </row>
    <row r="161" spans="1:19" s="1" customFormat="1" ht="14.25" customHeight="1">
      <c r="A161" s="7" t="s">
        <v>668</v>
      </c>
      <c r="B161" s="98">
        <f>B183+E161</f>
        <v>1600000</v>
      </c>
      <c r="C161" s="8"/>
      <c r="D161" s="8"/>
      <c r="E161" s="19">
        <v>100000</v>
      </c>
      <c r="F161" s="3"/>
      <c r="G161" s="51" t="s">
        <v>677</v>
      </c>
      <c r="H161" s="83">
        <v>0</v>
      </c>
      <c r="I161" s="3"/>
      <c r="J161" s="77"/>
      <c r="K161" s="77"/>
      <c r="M161" s="95"/>
      <c r="N161" s="95"/>
      <c r="O161" s="95"/>
      <c r="P161" s="95"/>
      <c r="Q161" s="95"/>
      <c r="R161" s="95"/>
      <c r="S161" s="95"/>
    </row>
    <row r="162" spans="1:19" s="1" customFormat="1" ht="14.25" customHeight="1">
      <c r="A162" s="7" t="s">
        <v>473</v>
      </c>
      <c r="B162" s="98">
        <f>B184+E162</f>
        <v>1200000</v>
      </c>
      <c r="C162" s="8"/>
      <c r="D162" s="8"/>
      <c r="E162" s="19">
        <v>100000</v>
      </c>
      <c r="F162" s="3"/>
      <c r="G162" s="52" t="s">
        <v>34</v>
      </c>
      <c r="H162" s="12">
        <f>SUM(H159:H161)</f>
        <v>20231559</v>
      </c>
      <c r="I162" s="3"/>
      <c r="J162" s="77"/>
      <c r="K162" s="77"/>
      <c r="L162" s="3"/>
      <c r="M162" s="153"/>
      <c r="N162" s="153"/>
      <c r="O162" s="153"/>
      <c r="P162" s="95"/>
      <c r="Q162" s="95"/>
      <c r="R162" s="95"/>
      <c r="S162" s="95"/>
    </row>
    <row r="163" spans="1:19" s="1" customFormat="1" ht="14.25" customHeight="1">
      <c r="A163" s="7" t="s">
        <v>81</v>
      </c>
      <c r="B163" s="98">
        <v>1900000</v>
      </c>
      <c r="C163" s="8"/>
      <c r="D163" s="8"/>
      <c r="E163" s="19" t="s">
        <v>58</v>
      </c>
      <c r="F163" s="3"/>
      <c r="G163" s="2"/>
      <c r="H163" s="3"/>
      <c r="I163" s="3"/>
      <c r="J163" s="77"/>
      <c r="K163" s="77"/>
      <c r="M163" s="95"/>
      <c r="N163" s="95"/>
      <c r="O163" s="95"/>
      <c r="P163" s="95"/>
      <c r="Q163" s="95"/>
      <c r="R163" s="95"/>
      <c r="S163" s="95"/>
    </row>
    <row r="164" spans="1:19" s="1" customFormat="1" ht="14.25" customHeight="1">
      <c r="A164" s="7" t="s">
        <v>457</v>
      </c>
      <c r="B164" s="98">
        <v>45000000</v>
      </c>
      <c r="C164" s="8"/>
      <c r="D164" s="8"/>
      <c r="E164" s="19" t="s">
        <v>58</v>
      </c>
      <c r="F164" s="3"/>
      <c r="G164" s="2"/>
      <c r="H164" s="3"/>
      <c r="I164" s="3"/>
      <c r="J164" s="77"/>
      <c r="K164" s="77"/>
      <c r="L164" s="3"/>
      <c r="M164" s="153"/>
      <c r="N164" s="153"/>
      <c r="O164" s="153"/>
      <c r="P164" s="95"/>
      <c r="Q164" s="95"/>
      <c r="R164" s="95"/>
      <c r="S164" s="95"/>
    </row>
    <row r="165" spans="1:19" s="1" customFormat="1" ht="14.25" customHeight="1">
      <c r="A165" s="7" t="s">
        <v>459</v>
      </c>
      <c r="B165" s="98">
        <v>40000000</v>
      </c>
      <c r="C165" s="8"/>
      <c r="D165" s="8"/>
      <c r="E165" s="19" t="s">
        <v>58</v>
      </c>
      <c r="F165" s="3"/>
      <c r="G165" s="2"/>
      <c r="H165" s="3"/>
      <c r="I165" s="3"/>
      <c r="J165" s="77"/>
      <c r="K165" s="77"/>
      <c r="L165" s="3"/>
      <c r="M165" s="153"/>
      <c r="N165" s="153"/>
      <c r="O165" s="153"/>
      <c r="P165" s="95"/>
      <c r="Q165" s="95"/>
      <c r="R165" s="95"/>
      <c r="S165" s="95"/>
    </row>
    <row r="166" spans="1:19" s="1" customFormat="1" ht="14.25" customHeight="1">
      <c r="A166" s="43" t="s">
        <v>32</v>
      </c>
      <c r="B166" s="60">
        <f>SUM(B159:B165)</f>
        <v>111531559</v>
      </c>
      <c r="C166" s="44"/>
      <c r="D166" s="44"/>
      <c r="E166" s="44"/>
      <c r="F166" s="3"/>
      <c r="G166" s="2"/>
      <c r="H166" s="3"/>
      <c r="I166" s="3"/>
      <c r="J166" s="77"/>
      <c r="K166" s="77"/>
      <c r="M166" s="95"/>
      <c r="N166" s="95"/>
      <c r="O166" s="95"/>
      <c r="P166" s="95"/>
      <c r="Q166" s="95"/>
      <c r="R166" s="95"/>
      <c r="S166" s="95"/>
    </row>
    <row r="167" spans="1:19" s="1" customFormat="1" ht="14.25" customHeight="1">
      <c r="A167" s="137" t="s">
        <v>474</v>
      </c>
      <c r="B167" s="135">
        <v>8818177</v>
      </c>
      <c r="C167" s="137"/>
      <c r="D167" s="42" t="s">
        <v>58</v>
      </c>
      <c r="E167" s="161"/>
      <c r="F167" s="3"/>
      <c r="G167" s="2"/>
      <c r="H167" s="3"/>
      <c r="I167" s="3"/>
      <c r="J167" s="77"/>
      <c r="K167" s="77"/>
      <c r="M167" s="95"/>
      <c r="N167" s="95"/>
      <c r="O167" s="95"/>
      <c r="P167" s="95"/>
      <c r="Q167" s="95"/>
      <c r="R167" s="95"/>
      <c r="S167" s="95"/>
    </row>
    <row r="168" spans="1:19" s="1" customFormat="1" ht="14.25" customHeight="1">
      <c r="A168" s="42" t="s">
        <v>475</v>
      </c>
      <c r="B168" s="61">
        <v>43000</v>
      </c>
      <c r="C168" s="137"/>
      <c r="D168" s="42"/>
      <c r="E168" s="46"/>
      <c r="F168" s="3"/>
      <c r="G168" s="9" t="s">
        <v>40</v>
      </c>
      <c r="H168" s="10" t="s">
        <v>6</v>
      </c>
      <c r="I168" s="3"/>
      <c r="J168" s="54" t="s">
        <v>45</v>
      </c>
      <c r="K168" s="63">
        <f>K159+K160+K166</f>
        <v>1859867</v>
      </c>
      <c r="M168" s="95"/>
      <c r="N168" s="95"/>
      <c r="O168" s="95"/>
      <c r="P168" s="95"/>
      <c r="Q168" s="95"/>
      <c r="R168" s="95"/>
      <c r="S168" s="95"/>
    </row>
    <row r="169" spans="1:19" s="1" customFormat="1" ht="14.25" customHeight="1">
      <c r="A169" s="42" t="s">
        <v>476</v>
      </c>
      <c r="B169" s="61">
        <v>52000</v>
      </c>
      <c r="C169" s="137"/>
      <c r="D169" s="42"/>
      <c r="E169" s="42"/>
      <c r="F169" s="3"/>
      <c r="G169" s="17" t="s">
        <v>43</v>
      </c>
      <c r="H169" s="11">
        <f>B174-B926</f>
        <v>388568240</v>
      </c>
      <c r="I169" s="3"/>
      <c r="J169" s="53" t="s">
        <v>462</v>
      </c>
      <c r="K169" s="67">
        <v>4153702</v>
      </c>
      <c r="L169" s="3"/>
      <c r="M169" s="95"/>
      <c r="N169" s="95"/>
      <c r="O169" s="95"/>
      <c r="P169" s="95"/>
      <c r="Q169" s="95"/>
      <c r="R169" s="95"/>
      <c r="S169" s="95"/>
    </row>
    <row r="170" spans="1:19" s="1" customFormat="1" ht="14.25" customHeight="1">
      <c r="A170" s="42" t="s">
        <v>477</v>
      </c>
      <c r="B170" s="61">
        <v>79217</v>
      </c>
      <c r="C170" s="137"/>
      <c r="D170" s="42"/>
      <c r="E170" s="42"/>
      <c r="F170" s="3"/>
      <c r="G170" s="17" t="s">
        <v>478</v>
      </c>
      <c r="H170" s="73">
        <f>B175-B927</f>
        <v>388568240</v>
      </c>
      <c r="I170" s="3"/>
      <c r="J170" s="53" t="s">
        <v>58</v>
      </c>
      <c r="K170" s="62" t="s">
        <v>58</v>
      </c>
      <c r="M170" s="95"/>
      <c r="N170" s="95"/>
      <c r="O170" s="95"/>
      <c r="P170" s="95"/>
      <c r="Q170" s="95"/>
      <c r="R170" s="95"/>
      <c r="S170" s="95"/>
    </row>
    <row r="171" spans="1:19" s="1" customFormat="1" ht="14.25" customHeight="1">
      <c r="A171" s="42" t="s">
        <v>479</v>
      </c>
      <c r="B171" s="80">
        <v>9596444</v>
      </c>
      <c r="C171" s="137"/>
      <c r="D171" s="42"/>
      <c r="E171" s="161"/>
      <c r="F171" s="3"/>
      <c r="G171" s="2"/>
      <c r="H171" s="2"/>
      <c r="I171" s="3"/>
      <c r="J171" s="53"/>
      <c r="K171" s="74"/>
      <c r="M171" s="95"/>
      <c r="N171" s="95"/>
      <c r="O171" s="95"/>
      <c r="P171" s="95"/>
      <c r="Q171" s="95"/>
      <c r="R171" s="95"/>
      <c r="S171" s="95"/>
    </row>
    <row r="172" spans="1:19" s="1" customFormat="1" ht="14.25" customHeight="1">
      <c r="A172" s="47" t="s">
        <v>41</v>
      </c>
      <c r="B172" s="14">
        <f>B167+B171+D172</f>
        <v>27036681</v>
      </c>
      <c r="C172" s="48"/>
      <c r="D172" s="163">
        <v>8622060</v>
      </c>
      <c r="E172" s="48"/>
      <c r="F172" s="3"/>
      <c r="G172" s="2"/>
      <c r="H172" s="2"/>
      <c r="I172" s="3"/>
      <c r="J172" s="53"/>
      <c r="K172" s="74"/>
      <c r="M172" s="95"/>
      <c r="N172" s="95"/>
      <c r="O172" s="95"/>
      <c r="P172" s="95"/>
      <c r="Q172" s="95"/>
      <c r="R172" s="95"/>
      <c r="S172" s="95"/>
    </row>
    <row r="173" spans="1:19" s="1" customFormat="1" ht="14.25" customHeight="1">
      <c r="A173" s="47" t="s">
        <v>403</v>
      </c>
      <c r="B173" s="15">
        <v>250000000</v>
      </c>
      <c r="C173" s="48"/>
      <c r="D173" s="48"/>
      <c r="E173" s="48"/>
      <c r="F173" s="3"/>
      <c r="G173" s="2"/>
      <c r="H173" s="3"/>
      <c r="I173" s="3"/>
      <c r="J173" s="53" t="s">
        <v>58</v>
      </c>
      <c r="K173" s="62" t="s">
        <v>58</v>
      </c>
      <c r="M173" s="95"/>
      <c r="N173" s="95"/>
      <c r="O173" s="95"/>
      <c r="P173" s="95"/>
      <c r="Q173" s="95"/>
      <c r="R173" s="95"/>
      <c r="S173" s="95"/>
    </row>
    <row r="174" spans="1:19" s="1" customFormat="1" ht="14.25" customHeight="1">
      <c r="A174" s="49" t="s">
        <v>47</v>
      </c>
      <c r="B174" s="16">
        <f>B166+B172+B173</f>
        <v>388568240</v>
      </c>
      <c r="C174" s="50"/>
      <c r="D174" s="50"/>
      <c r="E174" s="50"/>
      <c r="F174" s="3"/>
      <c r="G174" s="2"/>
      <c r="H174" s="2"/>
      <c r="I174" s="3"/>
      <c r="J174" s="55" t="s">
        <v>50</v>
      </c>
      <c r="K174" s="63">
        <f>SUM(K169:K172)</f>
        <v>4153702</v>
      </c>
      <c r="M174" s="95"/>
      <c r="N174" s="95"/>
      <c r="O174" s="95"/>
      <c r="P174" s="95"/>
      <c r="Q174" s="95"/>
      <c r="R174" s="95"/>
      <c r="S174" s="95"/>
    </row>
    <row r="175" spans="1:19" s="1" customFormat="1" ht="14.25" customHeight="1">
      <c r="A175" s="49" t="s">
        <v>49</v>
      </c>
      <c r="B175" s="16">
        <f>B166+B172+B173</f>
        <v>388568240</v>
      </c>
      <c r="C175" s="50"/>
      <c r="D175" s="50"/>
      <c r="E175" s="50"/>
      <c r="F175" s="3"/>
      <c r="G175" s="2"/>
      <c r="H175" s="2"/>
      <c r="I175" s="3"/>
      <c r="J175" s="56" t="s">
        <v>61</v>
      </c>
      <c r="K175" s="64">
        <f>K174-K168</f>
        <v>2293835</v>
      </c>
      <c r="M175" s="95"/>
      <c r="N175" s="95"/>
      <c r="O175" s="95"/>
      <c r="P175" s="95"/>
      <c r="Q175" s="95"/>
      <c r="R175" s="95"/>
      <c r="S175" s="95"/>
    </row>
    <row r="176" spans="1:19" s="1" customFormat="1" ht="14.25" customHeight="1">
      <c r="A176" s="385" t="s">
        <v>694</v>
      </c>
      <c r="B176" s="386"/>
      <c r="C176" s="386"/>
      <c r="D176" s="386"/>
      <c r="E176" s="387"/>
      <c r="F176" s="3"/>
      <c r="G176" s="2"/>
      <c r="H176" s="2"/>
      <c r="I176" s="3"/>
      <c r="M176" s="95"/>
      <c r="N176" s="95"/>
      <c r="O176" s="95"/>
      <c r="P176" s="95"/>
      <c r="Q176" s="95"/>
      <c r="R176" s="95"/>
      <c r="S176" s="95"/>
    </row>
    <row r="177" spans="1:19" ht="14.25" customHeight="1">
      <c r="B177" s="1"/>
      <c r="F177" s="1"/>
      <c r="H177" s="1"/>
      <c r="I177" s="1"/>
      <c r="J177" s="1"/>
      <c r="K177" s="1"/>
      <c r="M177" s="95"/>
      <c r="N177" s="95"/>
      <c r="O177" s="95"/>
      <c r="P177" s="95"/>
      <c r="Q177" s="95"/>
      <c r="R177" s="95"/>
      <c r="S177" s="95"/>
    </row>
    <row r="178" spans="1:19" ht="14.25" customHeight="1">
      <c r="B178" s="1"/>
      <c r="F178" s="1"/>
      <c r="H178" s="1"/>
      <c r="I178" s="1"/>
      <c r="J178" s="1"/>
      <c r="K178" s="1"/>
      <c r="M178" s="95"/>
      <c r="N178" s="95"/>
      <c r="O178" s="95"/>
      <c r="P178" s="95"/>
      <c r="Q178" s="95"/>
      <c r="R178" s="95"/>
      <c r="S178" s="95"/>
    </row>
    <row r="179" spans="1:19" s="1" customFormat="1" ht="13.5" customHeight="1">
      <c r="A179" s="390" t="s">
        <v>695</v>
      </c>
      <c r="B179" s="386"/>
      <c r="C179" s="386"/>
      <c r="D179" s="387"/>
      <c r="E179" s="164" t="s">
        <v>696</v>
      </c>
      <c r="F179" s="2"/>
      <c r="G179" s="389" t="s">
        <v>3</v>
      </c>
      <c r="H179" s="387"/>
      <c r="I179" s="3"/>
      <c r="J179" s="388" t="s">
        <v>697</v>
      </c>
      <c r="K179" s="387"/>
      <c r="L179" s="3"/>
      <c r="M179" s="153"/>
      <c r="N179" s="153"/>
      <c r="O179" s="153"/>
      <c r="P179" s="95"/>
      <c r="Q179" s="95"/>
      <c r="R179" s="95"/>
      <c r="S179" s="95"/>
    </row>
    <row r="180" spans="1:19" s="1" customFormat="1" ht="14.25" customHeight="1">
      <c r="A180" s="4" t="s">
        <v>5</v>
      </c>
      <c r="B180" s="5" t="s">
        <v>6</v>
      </c>
      <c r="C180" s="6" t="s">
        <v>7</v>
      </c>
      <c r="D180" s="6" t="s">
        <v>8</v>
      </c>
      <c r="E180" s="6" t="s">
        <v>9</v>
      </c>
      <c r="F180" s="2"/>
      <c r="G180" s="9" t="s">
        <v>399</v>
      </c>
      <c r="H180" s="10" t="s">
        <v>6</v>
      </c>
      <c r="I180" s="3"/>
      <c r="J180" s="65" t="s">
        <v>11</v>
      </c>
      <c r="K180" s="65" t="s">
        <v>6</v>
      </c>
      <c r="M180" s="95"/>
      <c r="N180" s="95"/>
      <c r="O180" s="95"/>
      <c r="P180" s="95"/>
      <c r="Q180" s="95"/>
      <c r="R180" s="95"/>
      <c r="S180" s="95"/>
    </row>
    <row r="181" spans="1:19" s="1" customFormat="1" ht="14.25" customHeight="1">
      <c r="A181" s="45" t="s">
        <v>422</v>
      </c>
      <c r="B181" s="59">
        <f>H184</f>
        <v>17996292</v>
      </c>
      <c r="C181" s="42"/>
      <c r="D181" s="42"/>
      <c r="E181" s="42"/>
      <c r="F181" s="3"/>
      <c r="G181" s="51" t="s">
        <v>14</v>
      </c>
      <c r="H181" s="83">
        <v>17996292</v>
      </c>
      <c r="I181" s="3"/>
      <c r="J181" s="53" t="s">
        <v>16</v>
      </c>
      <c r="K181" s="67">
        <v>1859867</v>
      </c>
      <c r="M181" s="95"/>
      <c r="N181" s="95"/>
      <c r="O181" s="95"/>
      <c r="P181" s="95"/>
      <c r="Q181" s="95"/>
      <c r="R181" s="95"/>
      <c r="S181" s="95"/>
    </row>
    <row r="182" spans="1:19" s="1" customFormat="1" ht="14.25" customHeight="1">
      <c r="A182" s="7" t="s">
        <v>22</v>
      </c>
      <c r="B182" s="98">
        <f>B204+E182</f>
        <v>1500000</v>
      </c>
      <c r="C182" s="8"/>
      <c r="D182" s="8"/>
      <c r="E182" s="19">
        <v>100000</v>
      </c>
      <c r="F182" s="3"/>
      <c r="G182" s="51" t="s">
        <v>467</v>
      </c>
      <c r="H182" s="83">
        <v>0</v>
      </c>
      <c r="I182" s="3"/>
      <c r="J182" s="77"/>
      <c r="K182" s="77"/>
      <c r="M182" s="95"/>
      <c r="N182" s="95"/>
      <c r="O182" s="95"/>
      <c r="P182" s="95"/>
      <c r="Q182" s="95"/>
      <c r="R182" s="95"/>
      <c r="S182" s="95"/>
    </row>
    <row r="183" spans="1:19" s="1" customFormat="1" ht="14.25" customHeight="1">
      <c r="A183" s="7" t="s">
        <v>668</v>
      </c>
      <c r="B183" s="98">
        <f>B205+E183</f>
        <v>1500000</v>
      </c>
      <c r="C183" s="8"/>
      <c r="D183" s="8"/>
      <c r="E183" s="19">
        <v>100000</v>
      </c>
      <c r="F183" s="3"/>
      <c r="G183" s="51" t="s">
        <v>677</v>
      </c>
      <c r="H183" s="83">
        <v>0</v>
      </c>
      <c r="I183" s="3"/>
      <c r="J183" s="77"/>
      <c r="K183" s="77"/>
      <c r="M183" s="95"/>
      <c r="N183" s="95"/>
      <c r="O183" s="95"/>
      <c r="P183" s="95"/>
      <c r="Q183" s="95"/>
      <c r="R183" s="95"/>
      <c r="S183" s="95"/>
    </row>
    <row r="184" spans="1:19" s="1" customFormat="1" ht="14.25" customHeight="1">
      <c r="A184" s="7" t="s">
        <v>473</v>
      </c>
      <c r="B184" s="98">
        <f>B206+E184</f>
        <v>1100000</v>
      </c>
      <c r="C184" s="8"/>
      <c r="D184" s="8"/>
      <c r="E184" s="19">
        <v>100000</v>
      </c>
      <c r="F184" s="3"/>
      <c r="G184" s="52" t="s">
        <v>34</v>
      </c>
      <c r="H184" s="12">
        <f>SUM(H181:H183)</f>
        <v>17996292</v>
      </c>
      <c r="I184" s="3"/>
      <c r="J184" s="77"/>
      <c r="K184" s="77"/>
      <c r="L184" s="3"/>
      <c r="M184" s="153"/>
      <c r="N184" s="153"/>
      <c r="O184" s="153"/>
      <c r="P184" s="95"/>
      <c r="Q184" s="95"/>
      <c r="R184" s="95"/>
      <c r="S184" s="95"/>
    </row>
    <row r="185" spans="1:19" s="1" customFormat="1" ht="14.25" customHeight="1">
      <c r="A185" s="7" t="s">
        <v>81</v>
      </c>
      <c r="B185" s="98">
        <v>1900000</v>
      </c>
      <c r="C185" s="8"/>
      <c r="D185" s="8"/>
      <c r="E185" s="19" t="s">
        <v>58</v>
      </c>
      <c r="F185" s="3"/>
      <c r="G185" s="2"/>
      <c r="H185" s="3"/>
      <c r="I185" s="3"/>
      <c r="J185" s="77"/>
      <c r="K185" s="77"/>
      <c r="M185" s="95"/>
      <c r="N185" s="95"/>
      <c r="O185" s="95"/>
      <c r="P185" s="95"/>
      <c r="Q185" s="95"/>
      <c r="R185" s="95"/>
      <c r="S185" s="95"/>
    </row>
    <row r="186" spans="1:19" s="1" customFormat="1" ht="14.25" customHeight="1">
      <c r="A186" s="7" t="s">
        <v>457</v>
      </c>
      <c r="B186" s="98">
        <v>45000000</v>
      </c>
      <c r="C186" s="8"/>
      <c r="D186" s="8"/>
      <c r="E186" s="19" t="s">
        <v>58</v>
      </c>
      <c r="F186" s="3"/>
      <c r="G186" s="2"/>
      <c r="H186" s="3"/>
      <c r="I186" s="3"/>
      <c r="J186" s="77"/>
      <c r="K186" s="77"/>
      <c r="L186" s="3"/>
      <c r="M186" s="153"/>
      <c r="N186" s="153"/>
      <c r="O186" s="153"/>
      <c r="P186" s="95"/>
      <c r="Q186" s="95"/>
      <c r="R186" s="95"/>
      <c r="S186" s="95"/>
    </row>
    <row r="187" spans="1:19" s="1" customFormat="1" ht="14.25" customHeight="1">
      <c r="A187" s="7" t="s">
        <v>459</v>
      </c>
      <c r="B187" s="98">
        <v>40000000</v>
      </c>
      <c r="C187" s="8"/>
      <c r="D187" s="8"/>
      <c r="E187" s="19" t="s">
        <v>58</v>
      </c>
      <c r="F187" s="3"/>
      <c r="G187" s="2"/>
      <c r="H187" s="3"/>
      <c r="I187" s="3"/>
      <c r="J187" s="77"/>
      <c r="K187" s="77"/>
      <c r="L187" s="3"/>
      <c r="M187" s="153"/>
      <c r="N187" s="153"/>
      <c r="O187" s="153"/>
      <c r="P187" s="95"/>
      <c r="Q187" s="95"/>
      <c r="R187" s="95"/>
      <c r="S187" s="95"/>
    </row>
    <row r="188" spans="1:19" s="1" customFormat="1" ht="14.25" customHeight="1">
      <c r="A188" s="43" t="s">
        <v>32</v>
      </c>
      <c r="B188" s="60">
        <f>SUM(B181:B187)</f>
        <v>108996292</v>
      </c>
      <c r="C188" s="44"/>
      <c r="D188" s="44"/>
      <c r="E188" s="44"/>
      <c r="F188" s="3"/>
      <c r="G188" s="2"/>
      <c r="H188" s="3"/>
      <c r="I188" s="3"/>
      <c r="J188" s="77"/>
      <c r="K188" s="77"/>
      <c r="M188" s="95"/>
      <c r="N188" s="95"/>
      <c r="O188" s="95"/>
      <c r="P188" s="95"/>
      <c r="Q188" s="95"/>
      <c r="R188" s="95"/>
      <c r="S188" s="95"/>
    </row>
    <row r="189" spans="1:19" s="1" customFormat="1" ht="14.25" customHeight="1">
      <c r="A189" s="137" t="s">
        <v>474</v>
      </c>
      <c r="B189" s="135">
        <v>8818177</v>
      </c>
      <c r="C189" s="137"/>
      <c r="D189" s="42" t="s">
        <v>58</v>
      </c>
      <c r="E189" s="161"/>
      <c r="F189" s="3"/>
      <c r="G189" s="2"/>
      <c r="H189" s="3"/>
      <c r="I189" s="3"/>
      <c r="J189" s="77"/>
      <c r="K189" s="77"/>
      <c r="M189" s="95"/>
      <c r="N189" s="95"/>
      <c r="O189" s="95"/>
      <c r="P189" s="95"/>
      <c r="Q189" s="95"/>
      <c r="R189" s="95"/>
      <c r="S189" s="95"/>
    </row>
    <row r="190" spans="1:19" s="1" customFormat="1" ht="14.25" customHeight="1">
      <c r="A190" s="42" t="s">
        <v>475</v>
      </c>
      <c r="B190" s="61">
        <v>43000</v>
      </c>
      <c r="C190" s="137"/>
      <c r="D190" s="42"/>
      <c r="E190" s="46"/>
      <c r="F190" s="3"/>
      <c r="G190" s="9" t="s">
        <v>40</v>
      </c>
      <c r="H190" s="10" t="s">
        <v>6</v>
      </c>
      <c r="I190" s="3"/>
      <c r="J190" s="54" t="s">
        <v>45</v>
      </c>
      <c r="K190" s="63">
        <f>K181+K182+K188</f>
        <v>1859867</v>
      </c>
      <c r="M190" s="95"/>
      <c r="N190" s="95"/>
      <c r="O190" s="95"/>
      <c r="P190" s="95"/>
      <c r="Q190" s="95"/>
      <c r="R190" s="95"/>
      <c r="S190" s="95"/>
    </row>
    <row r="191" spans="1:19" s="1" customFormat="1" ht="14.25" customHeight="1">
      <c r="A191" s="42" t="s">
        <v>476</v>
      </c>
      <c r="B191" s="61">
        <v>52000</v>
      </c>
      <c r="C191" s="137"/>
      <c r="D191" s="42"/>
      <c r="E191" s="42"/>
      <c r="F191" s="3"/>
      <c r="G191" s="17" t="s">
        <v>43</v>
      </c>
      <c r="H191" s="11">
        <f>B196-B926</f>
        <v>386032973</v>
      </c>
      <c r="I191" s="3"/>
      <c r="J191" s="53" t="s">
        <v>462</v>
      </c>
      <c r="K191" s="67">
        <v>4153702</v>
      </c>
      <c r="L191" s="3"/>
      <c r="M191" s="95"/>
      <c r="N191" s="95"/>
      <c r="O191" s="95"/>
      <c r="P191" s="95"/>
      <c r="Q191" s="95"/>
      <c r="R191" s="95"/>
      <c r="S191" s="95"/>
    </row>
    <row r="192" spans="1:19" s="1" customFormat="1" ht="14.25" customHeight="1">
      <c r="A192" s="42" t="s">
        <v>477</v>
      </c>
      <c r="B192" s="61">
        <v>79217</v>
      </c>
      <c r="C192" s="137"/>
      <c r="D192" s="42"/>
      <c r="E192" s="42"/>
      <c r="F192" s="3"/>
      <c r="G192" s="17" t="s">
        <v>478</v>
      </c>
      <c r="H192" s="73">
        <f>B197-B927</f>
        <v>386032973</v>
      </c>
      <c r="I192" s="3"/>
      <c r="J192" s="53" t="s">
        <v>58</v>
      </c>
      <c r="K192" s="62" t="s">
        <v>58</v>
      </c>
      <c r="M192" s="95"/>
      <c r="N192" s="95"/>
      <c r="O192" s="95"/>
      <c r="P192" s="95"/>
      <c r="Q192" s="95"/>
      <c r="R192" s="95"/>
      <c r="S192" s="95"/>
    </row>
    <row r="193" spans="1:19" s="1" customFormat="1" ht="14.25" customHeight="1">
      <c r="A193" s="42" t="s">
        <v>479</v>
      </c>
      <c r="B193" s="80">
        <v>9596444</v>
      </c>
      <c r="C193" s="137"/>
      <c r="D193" s="42"/>
      <c r="E193" s="161"/>
      <c r="F193" s="3"/>
      <c r="G193" s="2"/>
      <c r="H193" s="2"/>
      <c r="I193" s="3"/>
      <c r="J193" s="53"/>
      <c r="K193" s="74"/>
      <c r="M193" s="95"/>
      <c r="N193" s="95"/>
      <c r="O193" s="95"/>
      <c r="P193" s="95"/>
      <c r="Q193" s="95"/>
      <c r="R193" s="95"/>
      <c r="S193" s="95"/>
    </row>
    <row r="194" spans="1:19" s="1" customFormat="1" ht="14.25" customHeight="1">
      <c r="A194" s="47" t="s">
        <v>41</v>
      </c>
      <c r="B194" s="14">
        <f>B189+B193+D194</f>
        <v>27036681</v>
      </c>
      <c r="C194" s="48"/>
      <c r="D194" s="163">
        <v>8622060</v>
      </c>
      <c r="E194" s="48"/>
      <c r="F194" s="3"/>
      <c r="G194" s="2"/>
      <c r="H194" s="2"/>
      <c r="I194" s="3"/>
      <c r="J194" s="53"/>
      <c r="K194" s="74"/>
      <c r="M194" s="95"/>
      <c r="N194" s="95"/>
      <c r="O194" s="95"/>
      <c r="P194" s="95"/>
      <c r="Q194" s="95"/>
      <c r="R194" s="95"/>
      <c r="S194" s="95"/>
    </row>
    <row r="195" spans="1:19" s="1" customFormat="1" ht="14.25" customHeight="1">
      <c r="A195" s="47" t="s">
        <v>403</v>
      </c>
      <c r="B195" s="15">
        <v>250000000</v>
      </c>
      <c r="C195" s="48"/>
      <c r="D195" s="48"/>
      <c r="E195" s="48"/>
      <c r="F195" s="3"/>
      <c r="G195" s="2"/>
      <c r="H195" s="3"/>
      <c r="I195" s="3"/>
      <c r="J195" s="53" t="s">
        <v>58</v>
      </c>
      <c r="K195" s="62" t="s">
        <v>58</v>
      </c>
      <c r="M195" s="95"/>
      <c r="N195" s="95"/>
      <c r="O195" s="95"/>
      <c r="P195" s="95"/>
      <c r="Q195" s="95"/>
      <c r="R195" s="95"/>
      <c r="S195" s="95"/>
    </row>
    <row r="196" spans="1:19" s="1" customFormat="1" ht="14.25" customHeight="1">
      <c r="A196" s="49" t="s">
        <v>47</v>
      </c>
      <c r="B196" s="16">
        <f>B188+B194+B195</f>
        <v>386032973</v>
      </c>
      <c r="C196" s="50"/>
      <c r="D196" s="50"/>
      <c r="E196" s="50"/>
      <c r="F196" s="3"/>
      <c r="G196" s="2"/>
      <c r="H196" s="2"/>
      <c r="I196" s="3"/>
      <c r="J196" s="55" t="s">
        <v>50</v>
      </c>
      <c r="K196" s="63">
        <f>SUM(K191:K194)</f>
        <v>4153702</v>
      </c>
      <c r="M196" s="95"/>
      <c r="N196" s="95"/>
      <c r="O196" s="95"/>
      <c r="P196" s="95"/>
      <c r="Q196" s="95"/>
      <c r="R196" s="95"/>
      <c r="S196" s="95"/>
    </row>
    <row r="197" spans="1:19" s="1" customFormat="1" ht="14.25" customHeight="1">
      <c r="A197" s="49" t="s">
        <v>49</v>
      </c>
      <c r="B197" s="16">
        <f>B188+B194+B195</f>
        <v>386032973</v>
      </c>
      <c r="C197" s="50"/>
      <c r="D197" s="50"/>
      <c r="E197" s="50"/>
      <c r="F197" s="3"/>
      <c r="G197" s="2"/>
      <c r="H197" s="2"/>
      <c r="I197" s="3"/>
      <c r="J197" s="56" t="s">
        <v>61</v>
      </c>
      <c r="K197" s="64">
        <f>K196-K190</f>
        <v>2293835</v>
      </c>
      <c r="M197" s="95"/>
      <c r="N197" s="95"/>
      <c r="O197" s="95"/>
      <c r="P197" s="95"/>
      <c r="Q197" s="95"/>
      <c r="R197" s="95"/>
      <c r="S197" s="95"/>
    </row>
    <row r="198" spans="1:19" s="1" customFormat="1" ht="14.25" customHeight="1">
      <c r="A198" s="385" t="s">
        <v>698</v>
      </c>
      <c r="B198" s="386"/>
      <c r="C198" s="386"/>
      <c r="D198" s="386"/>
      <c r="E198" s="387"/>
      <c r="F198" s="3"/>
      <c r="G198" s="2"/>
      <c r="H198" s="2"/>
      <c r="I198" s="3"/>
      <c r="M198" s="95"/>
      <c r="N198" s="95"/>
      <c r="O198" s="95"/>
      <c r="P198" s="95"/>
      <c r="Q198" s="95"/>
      <c r="R198" s="95"/>
      <c r="S198" s="95"/>
    </row>
    <row r="199" spans="1:19" ht="14.25" customHeight="1">
      <c r="B199" s="1"/>
      <c r="F199" s="1"/>
      <c r="H199" s="1"/>
      <c r="I199" s="1"/>
      <c r="J199" s="1"/>
      <c r="K199" s="1"/>
      <c r="M199" s="95"/>
      <c r="N199" s="95"/>
      <c r="O199" s="95"/>
      <c r="P199" s="95"/>
      <c r="Q199" s="95"/>
      <c r="R199" s="95"/>
      <c r="S199" s="95"/>
    </row>
    <row r="200" spans="1:19" ht="14.25" customHeight="1">
      <c r="B200" s="1"/>
      <c r="F200" s="1"/>
      <c r="H200" s="1"/>
      <c r="I200" s="1"/>
      <c r="J200" s="1"/>
      <c r="K200" s="1"/>
      <c r="M200" s="95"/>
      <c r="N200" s="95"/>
      <c r="O200" s="95"/>
      <c r="P200" s="95"/>
      <c r="Q200" s="95"/>
      <c r="R200" s="95"/>
      <c r="S200" s="95"/>
    </row>
    <row r="201" spans="1:19" s="1" customFormat="1" ht="13.5" customHeight="1">
      <c r="A201" s="390" t="s">
        <v>699</v>
      </c>
      <c r="B201" s="386"/>
      <c r="C201" s="386"/>
      <c r="D201" s="387"/>
      <c r="E201" s="164" t="s">
        <v>700</v>
      </c>
      <c r="F201" s="2"/>
      <c r="G201" s="389" t="s">
        <v>3</v>
      </c>
      <c r="H201" s="387"/>
      <c r="I201" s="3"/>
      <c r="J201" s="388" t="s">
        <v>701</v>
      </c>
      <c r="K201" s="387"/>
      <c r="L201" s="3"/>
      <c r="M201" s="153"/>
      <c r="N201" s="153"/>
      <c r="O201" s="153"/>
      <c r="P201" s="95"/>
      <c r="Q201" s="95"/>
      <c r="R201" s="95"/>
      <c r="S201" s="95"/>
    </row>
    <row r="202" spans="1:19" s="1" customFormat="1" ht="14.25" customHeight="1">
      <c r="A202" s="4" t="s">
        <v>5</v>
      </c>
      <c r="B202" s="5" t="s">
        <v>6</v>
      </c>
      <c r="C202" s="6" t="s">
        <v>7</v>
      </c>
      <c r="D202" s="6" t="s">
        <v>8</v>
      </c>
      <c r="E202" s="6" t="s">
        <v>9</v>
      </c>
      <c r="F202" s="2"/>
      <c r="G202" s="9" t="s">
        <v>399</v>
      </c>
      <c r="H202" s="10" t="s">
        <v>6</v>
      </c>
      <c r="I202" s="3"/>
      <c r="J202" s="65" t="s">
        <v>11</v>
      </c>
      <c r="K202" s="65" t="s">
        <v>6</v>
      </c>
      <c r="M202" s="95"/>
      <c r="N202" s="95"/>
      <c r="O202" s="95"/>
      <c r="P202" s="95"/>
      <c r="Q202" s="95"/>
      <c r="R202" s="95"/>
      <c r="S202" s="95"/>
    </row>
    <row r="203" spans="1:19" s="1" customFormat="1" ht="14.25" customHeight="1">
      <c r="A203" s="45" t="s">
        <v>422</v>
      </c>
      <c r="B203" s="59">
        <f>H206</f>
        <v>16427703</v>
      </c>
      <c r="C203" s="42"/>
      <c r="D203" s="42"/>
      <c r="E203" s="42"/>
      <c r="F203" s="3"/>
      <c r="G203" s="51" t="s">
        <v>14</v>
      </c>
      <c r="H203" s="83">
        <v>16427703</v>
      </c>
      <c r="I203" s="3"/>
      <c r="J203" s="53" t="s">
        <v>16</v>
      </c>
      <c r="K203" s="67">
        <v>1859867</v>
      </c>
      <c r="M203" s="95"/>
      <c r="N203" s="95"/>
      <c r="O203" s="95"/>
      <c r="P203" s="95"/>
      <c r="Q203" s="95"/>
      <c r="R203" s="95"/>
      <c r="S203" s="95"/>
    </row>
    <row r="204" spans="1:19" s="1" customFormat="1" ht="14.25" customHeight="1">
      <c r="A204" s="7" t="s">
        <v>22</v>
      </c>
      <c r="B204" s="98">
        <f>B226+E204</f>
        <v>1400000</v>
      </c>
      <c r="C204" s="8"/>
      <c r="D204" s="8"/>
      <c r="E204" s="19">
        <v>100000</v>
      </c>
      <c r="F204" s="3"/>
      <c r="G204" s="51" t="s">
        <v>467</v>
      </c>
      <c r="H204" s="83">
        <v>0</v>
      </c>
      <c r="I204" s="3"/>
      <c r="J204" s="77"/>
      <c r="K204" s="77"/>
      <c r="M204" s="95"/>
      <c r="N204" s="95"/>
      <c r="O204" s="95"/>
      <c r="P204" s="95"/>
      <c r="Q204" s="95"/>
      <c r="R204" s="95"/>
      <c r="S204" s="95"/>
    </row>
    <row r="205" spans="1:19" s="1" customFormat="1" ht="14.25" customHeight="1">
      <c r="A205" s="7" t="s">
        <v>668</v>
      </c>
      <c r="B205" s="98">
        <f>B227+E205</f>
        <v>1400000</v>
      </c>
      <c r="C205" s="8"/>
      <c r="D205" s="8"/>
      <c r="E205" s="19">
        <v>100000</v>
      </c>
      <c r="F205" s="3"/>
      <c r="G205" s="51" t="s">
        <v>677</v>
      </c>
      <c r="H205" s="83">
        <v>0</v>
      </c>
      <c r="I205" s="3"/>
      <c r="J205" s="77"/>
      <c r="K205" s="77"/>
      <c r="M205" s="95"/>
      <c r="N205" s="95"/>
      <c r="O205" s="95"/>
      <c r="P205" s="95"/>
      <c r="Q205" s="95"/>
      <c r="R205" s="95"/>
      <c r="S205" s="95"/>
    </row>
    <row r="206" spans="1:19" s="1" customFormat="1" ht="14.25" customHeight="1">
      <c r="A206" s="7" t="s">
        <v>473</v>
      </c>
      <c r="B206" s="98">
        <f>B228+E206</f>
        <v>1000000</v>
      </c>
      <c r="C206" s="8"/>
      <c r="D206" s="8"/>
      <c r="E206" s="19">
        <v>100000</v>
      </c>
      <c r="F206" s="3"/>
      <c r="G206" s="52" t="s">
        <v>34</v>
      </c>
      <c r="H206" s="12">
        <f>SUM(H203:H205)</f>
        <v>16427703</v>
      </c>
      <c r="I206" s="3"/>
      <c r="J206" s="77"/>
      <c r="K206" s="77"/>
      <c r="L206" s="3"/>
      <c r="M206" s="153"/>
      <c r="N206" s="153"/>
      <c r="O206" s="153"/>
      <c r="P206" s="95"/>
      <c r="Q206" s="95"/>
      <c r="R206" s="95"/>
      <c r="S206" s="95"/>
    </row>
    <row r="207" spans="1:19" s="1" customFormat="1" ht="14.25" customHeight="1">
      <c r="A207" s="7" t="s">
        <v>81</v>
      </c>
      <c r="B207" s="98">
        <v>1900000</v>
      </c>
      <c r="C207" s="8"/>
      <c r="D207" s="8"/>
      <c r="E207" s="19" t="s">
        <v>58</v>
      </c>
      <c r="F207" s="3"/>
      <c r="G207" s="2"/>
      <c r="H207" s="3"/>
      <c r="I207" s="3"/>
      <c r="J207" s="77"/>
      <c r="K207" s="77"/>
      <c r="M207" s="95"/>
      <c r="N207" s="95"/>
      <c r="O207" s="95"/>
      <c r="P207" s="95"/>
      <c r="Q207" s="95"/>
      <c r="R207" s="95"/>
      <c r="S207" s="95"/>
    </row>
    <row r="208" spans="1:19" s="1" customFormat="1" ht="14.25" customHeight="1">
      <c r="A208" s="7" t="s">
        <v>457</v>
      </c>
      <c r="B208" s="98">
        <v>45000000</v>
      </c>
      <c r="C208" s="8"/>
      <c r="D208" s="8"/>
      <c r="E208" s="19" t="s">
        <v>58</v>
      </c>
      <c r="F208" s="3"/>
      <c r="G208" s="2"/>
      <c r="H208" s="3"/>
      <c r="I208" s="3"/>
      <c r="J208" s="77"/>
      <c r="K208" s="77"/>
      <c r="L208" s="3"/>
      <c r="M208" s="153"/>
      <c r="N208" s="153"/>
      <c r="O208" s="153"/>
      <c r="P208" s="95"/>
      <c r="Q208" s="95"/>
      <c r="R208" s="95"/>
      <c r="S208" s="95"/>
    </row>
    <row r="209" spans="1:19" s="1" customFormat="1" ht="14.25" customHeight="1">
      <c r="A209" s="7" t="s">
        <v>459</v>
      </c>
      <c r="B209" s="98">
        <v>40000000</v>
      </c>
      <c r="C209" s="8"/>
      <c r="D209" s="8"/>
      <c r="E209" s="19" t="s">
        <v>58</v>
      </c>
      <c r="F209" s="3"/>
      <c r="G209" s="2"/>
      <c r="H209" s="3"/>
      <c r="I209" s="3"/>
      <c r="J209" s="77"/>
      <c r="K209" s="77"/>
      <c r="L209" s="3"/>
      <c r="M209" s="153"/>
      <c r="N209" s="153"/>
      <c r="O209" s="153"/>
      <c r="P209" s="95"/>
      <c r="Q209" s="95"/>
      <c r="R209" s="95"/>
      <c r="S209" s="95"/>
    </row>
    <row r="210" spans="1:19" s="1" customFormat="1" ht="14.25" customHeight="1">
      <c r="A210" s="43" t="s">
        <v>32</v>
      </c>
      <c r="B210" s="60">
        <f>SUM(B203:B209)</f>
        <v>107127703</v>
      </c>
      <c r="C210" s="44"/>
      <c r="D210" s="44"/>
      <c r="E210" s="44"/>
      <c r="F210" s="3"/>
      <c r="G210" s="2"/>
      <c r="H210" s="3"/>
      <c r="I210" s="3"/>
      <c r="J210" s="77"/>
      <c r="K210" s="77"/>
      <c r="M210" s="95"/>
      <c r="N210" s="95"/>
      <c r="O210" s="95"/>
      <c r="P210" s="95"/>
      <c r="Q210" s="95"/>
      <c r="R210" s="95"/>
      <c r="S210" s="95"/>
    </row>
    <row r="211" spans="1:19" s="1" customFormat="1" ht="14.25" customHeight="1">
      <c r="A211" s="137" t="s">
        <v>474</v>
      </c>
      <c r="B211" s="135">
        <v>8818177</v>
      </c>
      <c r="C211" s="137"/>
      <c r="D211" s="42" t="s">
        <v>58</v>
      </c>
      <c r="E211" s="161"/>
      <c r="F211" s="3"/>
      <c r="G211" s="2"/>
      <c r="H211" s="3"/>
      <c r="I211" s="3"/>
      <c r="J211" s="77"/>
      <c r="K211" s="77"/>
      <c r="M211" s="95"/>
      <c r="N211" s="95"/>
      <c r="O211" s="95"/>
      <c r="P211" s="95"/>
      <c r="Q211" s="95"/>
      <c r="R211" s="95"/>
      <c r="S211" s="95"/>
    </row>
    <row r="212" spans="1:19" s="1" customFormat="1" ht="14.25" customHeight="1">
      <c r="A212" s="42" t="s">
        <v>475</v>
      </c>
      <c r="B212" s="61">
        <v>43000</v>
      </c>
      <c r="C212" s="137"/>
      <c r="D212" s="42"/>
      <c r="E212" s="46"/>
      <c r="F212" s="3"/>
      <c r="G212" s="9" t="s">
        <v>40</v>
      </c>
      <c r="H212" s="10" t="s">
        <v>6</v>
      </c>
      <c r="I212" s="3"/>
      <c r="J212" s="54" t="s">
        <v>45</v>
      </c>
      <c r="K212" s="63">
        <f>K203+K204+K210</f>
        <v>1859867</v>
      </c>
      <c r="M212" s="95"/>
      <c r="N212" s="95"/>
      <c r="O212" s="95"/>
      <c r="P212" s="95"/>
      <c r="Q212" s="95"/>
      <c r="R212" s="95"/>
      <c r="S212" s="95"/>
    </row>
    <row r="213" spans="1:19" s="1" customFormat="1" ht="14.25" customHeight="1">
      <c r="A213" s="42" t="s">
        <v>476</v>
      </c>
      <c r="B213" s="61">
        <v>52000</v>
      </c>
      <c r="C213" s="137"/>
      <c r="D213" s="42"/>
      <c r="E213" s="42"/>
      <c r="F213" s="3"/>
      <c r="G213" s="17" t="s">
        <v>43</v>
      </c>
      <c r="H213" s="11">
        <f>B218-B926</f>
        <v>384164384</v>
      </c>
      <c r="I213" s="3"/>
      <c r="J213" s="53" t="s">
        <v>462</v>
      </c>
      <c r="K213" s="67">
        <v>4153702</v>
      </c>
      <c r="L213" s="3"/>
      <c r="M213" s="95"/>
      <c r="N213" s="95"/>
      <c r="O213" s="95"/>
      <c r="P213" s="95"/>
      <c r="Q213" s="95"/>
      <c r="R213" s="95"/>
      <c r="S213" s="95"/>
    </row>
    <row r="214" spans="1:19" s="1" customFormat="1" ht="14.25" customHeight="1">
      <c r="A214" s="42" t="s">
        <v>477</v>
      </c>
      <c r="B214" s="61">
        <v>79217</v>
      </c>
      <c r="C214" s="137"/>
      <c r="D214" s="42"/>
      <c r="E214" s="42"/>
      <c r="F214" s="3"/>
      <c r="G214" s="17" t="s">
        <v>478</v>
      </c>
      <c r="H214" s="73">
        <f>B219-B927</f>
        <v>384164384</v>
      </c>
      <c r="I214" s="3"/>
      <c r="J214" s="53" t="s">
        <v>58</v>
      </c>
      <c r="K214" s="62" t="s">
        <v>58</v>
      </c>
      <c r="M214" s="95"/>
      <c r="N214" s="95"/>
      <c r="O214" s="95"/>
      <c r="P214" s="95"/>
      <c r="Q214" s="95"/>
      <c r="R214" s="95"/>
      <c r="S214" s="95"/>
    </row>
    <row r="215" spans="1:19" s="1" customFormat="1" ht="14.25" customHeight="1">
      <c r="A215" s="42" t="s">
        <v>479</v>
      </c>
      <c r="B215" s="80">
        <v>9596444</v>
      </c>
      <c r="C215" s="137"/>
      <c r="D215" s="42"/>
      <c r="E215" s="161"/>
      <c r="F215" s="3"/>
      <c r="G215" s="2"/>
      <c r="H215" s="2"/>
      <c r="I215" s="3"/>
      <c r="J215" s="53"/>
      <c r="K215" s="74"/>
      <c r="M215" s="95"/>
      <c r="N215" s="95"/>
      <c r="O215" s="95"/>
      <c r="P215" s="95"/>
      <c r="Q215" s="95"/>
      <c r="R215" s="95"/>
      <c r="S215" s="95"/>
    </row>
    <row r="216" spans="1:19" s="1" customFormat="1" ht="14.25" customHeight="1">
      <c r="A216" s="47" t="s">
        <v>41</v>
      </c>
      <c r="B216" s="14">
        <f>B211+B215+D216</f>
        <v>27036681</v>
      </c>
      <c r="C216" s="48"/>
      <c r="D216" s="163">
        <v>8622060</v>
      </c>
      <c r="E216" s="48"/>
      <c r="F216" s="3"/>
      <c r="G216" s="2"/>
      <c r="H216" s="2"/>
      <c r="I216" s="3"/>
      <c r="J216" s="53"/>
      <c r="K216" s="74"/>
      <c r="M216" s="95"/>
      <c r="N216" s="95"/>
      <c r="O216" s="95"/>
      <c r="P216" s="95"/>
      <c r="Q216" s="95"/>
      <c r="R216" s="95"/>
      <c r="S216" s="95"/>
    </row>
    <row r="217" spans="1:19" s="1" customFormat="1" ht="14.25" customHeight="1">
      <c r="A217" s="47" t="s">
        <v>403</v>
      </c>
      <c r="B217" s="15">
        <v>250000000</v>
      </c>
      <c r="C217" s="48"/>
      <c r="D217" s="48"/>
      <c r="E217" s="48"/>
      <c r="F217" s="3"/>
      <c r="G217" s="2"/>
      <c r="H217" s="3"/>
      <c r="I217" s="3"/>
      <c r="J217" s="53" t="s">
        <v>58</v>
      </c>
      <c r="K217" s="62" t="s">
        <v>58</v>
      </c>
      <c r="M217" s="95"/>
      <c r="N217" s="95"/>
      <c r="O217" s="95"/>
      <c r="P217" s="95"/>
      <c r="Q217" s="95"/>
      <c r="R217" s="95"/>
      <c r="S217" s="95"/>
    </row>
    <row r="218" spans="1:19" s="1" customFormat="1" ht="14.25" customHeight="1">
      <c r="A218" s="49" t="s">
        <v>47</v>
      </c>
      <c r="B218" s="16">
        <f>B210+B216+B217</f>
        <v>384164384</v>
      </c>
      <c r="C218" s="50"/>
      <c r="D218" s="50"/>
      <c r="E218" s="50"/>
      <c r="F218" s="3"/>
      <c r="G218" s="2"/>
      <c r="H218" s="2"/>
      <c r="I218" s="3"/>
      <c r="J218" s="55" t="s">
        <v>50</v>
      </c>
      <c r="K218" s="63">
        <f>SUM(K213:K216)</f>
        <v>4153702</v>
      </c>
      <c r="M218" s="95"/>
      <c r="N218" s="95"/>
      <c r="O218" s="95"/>
      <c r="P218" s="95"/>
      <c r="Q218" s="95"/>
      <c r="R218" s="95"/>
      <c r="S218" s="95"/>
    </row>
    <row r="219" spans="1:19" s="1" customFormat="1" ht="14.25" customHeight="1">
      <c r="A219" s="49" t="s">
        <v>49</v>
      </c>
      <c r="B219" s="16">
        <f>B210+B216+B217</f>
        <v>384164384</v>
      </c>
      <c r="C219" s="50"/>
      <c r="D219" s="50"/>
      <c r="E219" s="50"/>
      <c r="F219" s="3"/>
      <c r="G219" s="2"/>
      <c r="H219" s="2"/>
      <c r="I219" s="3"/>
      <c r="J219" s="56" t="s">
        <v>61</v>
      </c>
      <c r="K219" s="64">
        <f>K218-K212</f>
        <v>2293835</v>
      </c>
      <c r="M219" s="95"/>
      <c r="N219" s="95"/>
      <c r="O219" s="95"/>
      <c r="P219" s="95"/>
      <c r="Q219" s="95"/>
      <c r="R219" s="95"/>
      <c r="S219" s="95"/>
    </row>
    <row r="220" spans="1:19" s="1" customFormat="1" ht="14.25" customHeight="1">
      <c r="A220" s="385" t="s">
        <v>702</v>
      </c>
      <c r="B220" s="386"/>
      <c r="C220" s="386"/>
      <c r="D220" s="386"/>
      <c r="E220" s="387"/>
      <c r="F220" s="3"/>
      <c r="G220" s="2"/>
      <c r="H220" s="2"/>
      <c r="I220" s="3"/>
      <c r="M220" s="95"/>
      <c r="N220" s="95"/>
      <c r="O220" s="95"/>
      <c r="P220" s="95"/>
      <c r="Q220" s="95"/>
      <c r="R220" s="95"/>
      <c r="S220" s="95"/>
    </row>
    <row r="221" spans="1:19" ht="14.25" customHeight="1">
      <c r="B221" s="1"/>
      <c r="F221" s="1"/>
      <c r="H221" s="1"/>
      <c r="I221" s="1"/>
      <c r="J221" s="1"/>
      <c r="K221" s="1"/>
      <c r="M221" s="95"/>
      <c r="N221" s="95"/>
      <c r="O221" s="95"/>
      <c r="P221" s="95"/>
      <c r="Q221" s="95"/>
      <c r="R221" s="95"/>
      <c r="S221" s="95"/>
    </row>
    <row r="222" spans="1:19" ht="14.25" customHeight="1">
      <c r="B222" s="1"/>
      <c r="F222" s="1"/>
      <c r="H222" s="1"/>
      <c r="I222" s="1"/>
      <c r="J222" s="1"/>
      <c r="K222" s="1"/>
      <c r="M222" s="95"/>
      <c r="N222" s="95"/>
      <c r="O222" s="95"/>
      <c r="P222" s="95"/>
      <c r="Q222" s="95"/>
      <c r="R222" s="95"/>
      <c r="S222" s="95"/>
    </row>
    <row r="223" spans="1:19" s="1" customFormat="1" ht="13.5" customHeight="1">
      <c r="A223" s="390" t="s">
        <v>699</v>
      </c>
      <c r="B223" s="386"/>
      <c r="C223" s="386"/>
      <c r="D223" s="387"/>
      <c r="E223" s="164" t="s">
        <v>703</v>
      </c>
      <c r="F223" s="2"/>
      <c r="G223" s="389" t="s">
        <v>3</v>
      </c>
      <c r="H223" s="387"/>
      <c r="I223" s="3"/>
      <c r="J223" s="388" t="s">
        <v>704</v>
      </c>
      <c r="K223" s="387"/>
      <c r="L223" s="3"/>
      <c r="M223" s="153"/>
      <c r="N223" s="153"/>
      <c r="O223" s="153"/>
      <c r="P223" s="95"/>
      <c r="Q223" s="95"/>
      <c r="R223" s="95"/>
      <c r="S223" s="95"/>
    </row>
    <row r="224" spans="1:19" s="1" customFormat="1" ht="14.25" customHeight="1">
      <c r="A224" s="4" t="s">
        <v>5</v>
      </c>
      <c r="B224" s="5" t="s">
        <v>6</v>
      </c>
      <c r="C224" s="6" t="s">
        <v>7</v>
      </c>
      <c r="D224" s="6" t="s">
        <v>8</v>
      </c>
      <c r="E224" s="6" t="s">
        <v>9</v>
      </c>
      <c r="F224" s="2"/>
      <c r="G224" s="9" t="s">
        <v>399</v>
      </c>
      <c r="H224" s="10" t="s">
        <v>6</v>
      </c>
      <c r="I224" s="3"/>
      <c r="J224" s="65" t="s">
        <v>11</v>
      </c>
      <c r="K224" s="65" t="s">
        <v>6</v>
      </c>
      <c r="M224" s="95"/>
      <c r="N224" s="95"/>
      <c r="O224" s="95"/>
      <c r="P224" s="95"/>
      <c r="Q224" s="95"/>
      <c r="R224" s="95"/>
      <c r="S224" s="95"/>
    </row>
    <row r="225" spans="1:19" s="1" customFormat="1" ht="14.25" customHeight="1">
      <c r="A225" s="45" t="s">
        <v>422</v>
      </c>
      <c r="B225" s="59">
        <f>H228</f>
        <v>12603142</v>
      </c>
      <c r="C225" s="42"/>
      <c r="D225" s="42"/>
      <c r="E225" s="42"/>
      <c r="F225" s="3"/>
      <c r="G225" s="51" t="s">
        <v>14</v>
      </c>
      <c r="H225" s="83">
        <v>12603142</v>
      </c>
      <c r="I225" s="3"/>
      <c r="J225" s="53" t="s">
        <v>16</v>
      </c>
      <c r="K225" s="67">
        <v>1859867</v>
      </c>
      <c r="M225" s="95"/>
      <c r="N225" s="95"/>
      <c r="O225" s="95"/>
      <c r="P225" s="95"/>
      <c r="Q225" s="95"/>
      <c r="R225" s="95"/>
      <c r="S225" s="95"/>
    </row>
    <row r="226" spans="1:19" s="1" customFormat="1" ht="14.25" customHeight="1">
      <c r="A226" s="7" t="s">
        <v>22</v>
      </c>
      <c r="B226" s="98">
        <f>B248+E226</f>
        <v>1300000</v>
      </c>
      <c r="C226" s="8"/>
      <c r="D226" s="8"/>
      <c r="E226" s="19">
        <v>100000</v>
      </c>
      <c r="F226" s="3"/>
      <c r="G226" s="51" t="s">
        <v>467</v>
      </c>
      <c r="H226" s="83">
        <v>0</v>
      </c>
      <c r="I226" s="3"/>
      <c r="J226" s="77"/>
      <c r="K226" s="77"/>
      <c r="M226" s="95"/>
      <c r="N226" s="95"/>
      <c r="O226" s="95"/>
      <c r="P226" s="95"/>
      <c r="Q226" s="95"/>
      <c r="R226" s="95"/>
      <c r="S226" s="95"/>
    </row>
    <row r="227" spans="1:19" s="1" customFormat="1" ht="14.25" customHeight="1">
      <c r="A227" s="7" t="s">
        <v>668</v>
      </c>
      <c r="B227" s="98">
        <f>B249+E227</f>
        <v>1300000</v>
      </c>
      <c r="C227" s="8"/>
      <c r="D227" s="8"/>
      <c r="E227" s="19">
        <v>100000</v>
      </c>
      <c r="F227" s="3"/>
      <c r="G227" s="51" t="s">
        <v>677</v>
      </c>
      <c r="H227" s="83">
        <v>0</v>
      </c>
      <c r="I227" s="3"/>
      <c r="J227" s="77"/>
      <c r="K227" s="77"/>
      <c r="M227" s="95"/>
      <c r="N227" s="95"/>
      <c r="O227" s="95"/>
      <c r="P227" s="95"/>
      <c r="Q227" s="95"/>
      <c r="R227" s="95"/>
      <c r="S227" s="95"/>
    </row>
    <row r="228" spans="1:19" s="1" customFormat="1" ht="14.25" customHeight="1">
      <c r="A228" s="7" t="s">
        <v>473</v>
      </c>
      <c r="B228" s="98">
        <f>B250+E228</f>
        <v>900000</v>
      </c>
      <c r="C228" s="8"/>
      <c r="D228" s="8"/>
      <c r="E228" s="19">
        <v>100000</v>
      </c>
      <c r="F228" s="3"/>
      <c r="G228" s="52" t="s">
        <v>34</v>
      </c>
      <c r="H228" s="12">
        <f>SUM(H225:H227)</f>
        <v>12603142</v>
      </c>
      <c r="I228" s="3"/>
      <c r="J228" s="77"/>
      <c r="K228" s="77"/>
      <c r="L228" s="3"/>
      <c r="M228" s="153"/>
      <c r="N228" s="153"/>
      <c r="O228" s="153"/>
      <c r="P228" s="95"/>
      <c r="Q228" s="95"/>
      <c r="R228" s="95"/>
      <c r="S228" s="95"/>
    </row>
    <row r="229" spans="1:19" s="1" customFormat="1" ht="14.25" customHeight="1">
      <c r="A229" s="7" t="s">
        <v>81</v>
      </c>
      <c r="B229" s="98">
        <v>1900000</v>
      </c>
      <c r="C229" s="8"/>
      <c r="D229" s="8"/>
      <c r="E229" s="19" t="s">
        <v>58</v>
      </c>
      <c r="F229" s="3"/>
      <c r="G229" s="2"/>
      <c r="H229" s="3"/>
      <c r="I229" s="3"/>
      <c r="J229" s="77"/>
      <c r="K229" s="77"/>
      <c r="M229" s="95"/>
      <c r="N229" s="95"/>
      <c r="O229" s="95"/>
      <c r="P229" s="95"/>
      <c r="Q229" s="95"/>
      <c r="R229" s="95"/>
      <c r="S229" s="95"/>
    </row>
    <row r="230" spans="1:19" s="1" customFormat="1" ht="14.25" customHeight="1">
      <c r="A230" s="7" t="s">
        <v>457</v>
      </c>
      <c r="B230" s="98">
        <v>45000000</v>
      </c>
      <c r="C230" s="8"/>
      <c r="D230" s="8"/>
      <c r="E230" s="19" t="s">
        <v>58</v>
      </c>
      <c r="F230" s="3"/>
      <c r="G230" s="2"/>
      <c r="H230" s="3"/>
      <c r="I230" s="3"/>
      <c r="J230" s="77"/>
      <c r="K230" s="77"/>
      <c r="L230" s="3"/>
      <c r="M230" s="153"/>
      <c r="N230" s="153"/>
      <c r="O230" s="153"/>
      <c r="P230" s="95"/>
      <c r="Q230" s="95"/>
      <c r="R230" s="95"/>
      <c r="S230" s="95"/>
    </row>
    <row r="231" spans="1:19" s="1" customFormat="1" ht="14.25" customHeight="1">
      <c r="A231" s="7" t="s">
        <v>459</v>
      </c>
      <c r="B231" s="98">
        <v>40000000</v>
      </c>
      <c r="C231" s="8"/>
      <c r="D231" s="8"/>
      <c r="E231" s="19" t="s">
        <v>58</v>
      </c>
      <c r="F231" s="3"/>
      <c r="G231" s="2"/>
      <c r="H231" s="3"/>
      <c r="I231" s="3"/>
      <c r="J231" s="77"/>
      <c r="K231" s="77"/>
      <c r="L231" s="3"/>
      <c r="M231" s="153"/>
      <c r="N231" s="153"/>
      <c r="O231" s="153"/>
      <c r="P231" s="95"/>
      <c r="Q231" s="95"/>
      <c r="R231" s="95"/>
      <c r="S231" s="95"/>
    </row>
    <row r="232" spans="1:19" s="1" customFormat="1" ht="14.25" customHeight="1">
      <c r="A232" s="43" t="s">
        <v>32</v>
      </c>
      <c r="B232" s="60">
        <f>SUM(B225:B231)</f>
        <v>103003142</v>
      </c>
      <c r="C232" s="44"/>
      <c r="D232" s="44"/>
      <c r="E232" s="44"/>
      <c r="F232" s="3"/>
      <c r="G232" s="2"/>
      <c r="H232" s="3"/>
      <c r="I232" s="3"/>
      <c r="J232" s="77"/>
      <c r="K232" s="77"/>
      <c r="M232" s="95"/>
      <c r="N232" s="95"/>
      <c r="O232" s="95"/>
      <c r="P232" s="95"/>
      <c r="Q232" s="95"/>
      <c r="R232" s="95"/>
      <c r="S232" s="95"/>
    </row>
    <row r="233" spans="1:19" s="1" customFormat="1" ht="14.25" customHeight="1">
      <c r="A233" s="137" t="s">
        <v>474</v>
      </c>
      <c r="B233" s="135">
        <v>8818177</v>
      </c>
      <c r="C233" s="137"/>
      <c r="D233" s="42" t="s">
        <v>58</v>
      </c>
      <c r="E233" s="161"/>
      <c r="F233" s="3"/>
      <c r="G233" s="2"/>
      <c r="H233" s="3"/>
      <c r="I233" s="3"/>
      <c r="J233" s="77"/>
      <c r="K233" s="77"/>
      <c r="M233" s="95"/>
      <c r="N233" s="95"/>
      <c r="O233" s="95"/>
      <c r="P233" s="95"/>
      <c r="Q233" s="95"/>
      <c r="R233" s="95"/>
      <c r="S233" s="95"/>
    </row>
    <row r="234" spans="1:19" s="1" customFormat="1" ht="14.25" customHeight="1">
      <c r="A234" s="42" t="s">
        <v>475</v>
      </c>
      <c r="B234" s="61">
        <v>43000</v>
      </c>
      <c r="C234" s="137"/>
      <c r="D234" s="42"/>
      <c r="E234" s="46"/>
      <c r="F234" s="3"/>
      <c r="G234" s="9" t="s">
        <v>40</v>
      </c>
      <c r="H234" s="10" t="s">
        <v>6</v>
      </c>
      <c r="I234" s="3"/>
      <c r="J234" s="54" t="s">
        <v>45</v>
      </c>
      <c r="K234" s="63">
        <f>K225+K226+K232</f>
        <v>1859867</v>
      </c>
      <c r="M234" s="95"/>
      <c r="N234" s="95"/>
      <c r="O234" s="95"/>
      <c r="P234" s="95"/>
      <c r="Q234" s="95"/>
      <c r="R234" s="95"/>
      <c r="S234" s="95"/>
    </row>
    <row r="235" spans="1:19" s="1" customFormat="1" ht="14.25" customHeight="1">
      <c r="A235" s="42" t="s">
        <v>476</v>
      </c>
      <c r="B235" s="61">
        <v>52000</v>
      </c>
      <c r="C235" s="137"/>
      <c r="D235" s="42"/>
      <c r="E235" s="42"/>
      <c r="F235" s="3"/>
      <c r="G235" s="17" t="s">
        <v>43</v>
      </c>
      <c r="H235" s="11">
        <f>B240-B904</f>
        <v>371417763</v>
      </c>
      <c r="I235" s="3"/>
      <c r="J235" s="53" t="s">
        <v>462</v>
      </c>
      <c r="K235" s="67">
        <v>4153702</v>
      </c>
      <c r="L235" s="3"/>
      <c r="M235" s="95"/>
      <c r="N235" s="95"/>
      <c r="O235" s="95"/>
      <c r="P235" s="95"/>
      <c r="Q235" s="95"/>
      <c r="R235" s="95"/>
      <c r="S235" s="95"/>
    </row>
    <row r="236" spans="1:19" s="1" customFormat="1" ht="14.25" customHeight="1">
      <c r="A236" s="42" t="s">
        <v>477</v>
      </c>
      <c r="B236" s="61">
        <v>79217</v>
      </c>
      <c r="C236" s="137"/>
      <c r="D236" s="42"/>
      <c r="E236" s="42"/>
      <c r="F236" s="3"/>
      <c r="G236" s="17" t="s">
        <v>478</v>
      </c>
      <c r="H236" s="73">
        <f>B241-B905</f>
        <v>371417763</v>
      </c>
      <c r="I236" s="3"/>
      <c r="J236" s="53" t="s">
        <v>58</v>
      </c>
      <c r="K236" s="62" t="s">
        <v>58</v>
      </c>
      <c r="M236" s="95"/>
      <c r="N236" s="95"/>
      <c r="O236" s="95"/>
      <c r="P236" s="95"/>
      <c r="Q236" s="95"/>
      <c r="R236" s="95"/>
      <c r="S236" s="95"/>
    </row>
    <row r="237" spans="1:19" s="1" customFormat="1" ht="14.25" customHeight="1">
      <c r="A237" s="42" t="s">
        <v>479</v>
      </c>
      <c r="B237" s="80">
        <v>9596444</v>
      </c>
      <c r="C237" s="137"/>
      <c r="D237" s="42"/>
      <c r="E237" s="161"/>
      <c r="F237" s="3"/>
      <c r="G237" s="2"/>
      <c r="H237" s="2"/>
      <c r="I237" s="3"/>
      <c r="J237" s="53"/>
      <c r="K237" s="74"/>
      <c r="M237" s="95"/>
      <c r="N237" s="95"/>
      <c r="O237" s="95"/>
      <c r="P237" s="95"/>
      <c r="Q237" s="95"/>
      <c r="R237" s="95"/>
      <c r="S237" s="95"/>
    </row>
    <row r="238" spans="1:19" s="1" customFormat="1" ht="14.25" customHeight="1">
      <c r="A238" s="47" t="s">
        <v>41</v>
      </c>
      <c r="B238" s="14">
        <f>B233+B237</f>
        <v>18414621</v>
      </c>
      <c r="C238" s="48"/>
      <c r="D238" s="48"/>
      <c r="E238" s="162"/>
      <c r="F238" s="3"/>
      <c r="G238" s="2"/>
      <c r="H238" s="2"/>
      <c r="I238" s="3"/>
      <c r="J238" s="53"/>
      <c r="K238" s="74"/>
      <c r="M238" s="95"/>
      <c r="N238" s="95"/>
      <c r="O238" s="95"/>
      <c r="P238" s="95"/>
      <c r="Q238" s="95"/>
      <c r="R238" s="95"/>
      <c r="S238" s="95"/>
    </row>
    <row r="239" spans="1:19" s="1" customFormat="1" ht="14.25" customHeight="1">
      <c r="A239" s="47" t="s">
        <v>403</v>
      </c>
      <c r="B239" s="15">
        <v>250000000</v>
      </c>
      <c r="C239" s="48"/>
      <c r="D239" s="48"/>
      <c r="E239" s="162"/>
      <c r="F239" s="3"/>
      <c r="G239" s="2"/>
      <c r="H239" s="3"/>
      <c r="I239" s="3"/>
      <c r="J239" s="53" t="s">
        <v>58</v>
      </c>
      <c r="K239" s="62" t="s">
        <v>58</v>
      </c>
      <c r="M239" s="95"/>
      <c r="N239" s="95"/>
      <c r="O239" s="95"/>
      <c r="P239" s="95"/>
      <c r="Q239" s="95"/>
      <c r="R239" s="95"/>
      <c r="S239" s="95"/>
    </row>
    <row r="240" spans="1:19" s="1" customFormat="1" ht="14.25" customHeight="1">
      <c r="A240" s="49" t="s">
        <v>47</v>
      </c>
      <c r="B240" s="16">
        <f>B232+B238+B239</f>
        <v>371417763</v>
      </c>
      <c r="C240" s="50"/>
      <c r="D240" s="50"/>
      <c r="E240" s="50"/>
      <c r="F240" s="3"/>
      <c r="G240" s="2"/>
      <c r="H240" s="2"/>
      <c r="I240" s="3"/>
      <c r="J240" s="55" t="s">
        <v>50</v>
      </c>
      <c r="K240" s="63">
        <f>SUM(K235:K238)</f>
        <v>4153702</v>
      </c>
      <c r="M240" s="95"/>
      <c r="N240" s="95"/>
      <c r="O240" s="95"/>
      <c r="P240" s="95"/>
      <c r="Q240" s="95"/>
      <c r="R240" s="95"/>
      <c r="S240" s="95"/>
    </row>
    <row r="241" spans="1:19" s="1" customFormat="1" ht="14.25" customHeight="1">
      <c r="A241" s="49" t="s">
        <v>49</v>
      </c>
      <c r="B241" s="16">
        <f>B232+B238+B239</f>
        <v>371417763</v>
      </c>
      <c r="C241" s="50"/>
      <c r="D241" s="50"/>
      <c r="E241" s="50"/>
      <c r="F241" s="3"/>
      <c r="G241" s="2"/>
      <c r="H241" s="2"/>
      <c r="I241" s="3"/>
      <c r="J241" s="56" t="s">
        <v>61</v>
      </c>
      <c r="K241" s="64">
        <f>K240-K234</f>
        <v>2293835</v>
      </c>
      <c r="M241" s="95"/>
      <c r="N241" s="95"/>
      <c r="O241" s="95"/>
      <c r="P241" s="95"/>
      <c r="Q241" s="95"/>
      <c r="R241" s="95"/>
      <c r="S241" s="95"/>
    </row>
    <row r="242" spans="1:19" s="1" customFormat="1" ht="14.25" customHeight="1">
      <c r="A242" s="385" t="s">
        <v>705</v>
      </c>
      <c r="B242" s="386"/>
      <c r="C242" s="386"/>
      <c r="D242" s="386"/>
      <c r="E242" s="387"/>
      <c r="F242" s="3"/>
      <c r="G242" s="2"/>
      <c r="H242" s="2"/>
      <c r="I242" s="3"/>
      <c r="M242" s="95"/>
      <c r="N242" s="95"/>
      <c r="O242" s="95"/>
      <c r="P242" s="95"/>
      <c r="Q242" s="95"/>
      <c r="R242" s="95"/>
      <c r="S242" s="95"/>
    </row>
    <row r="243" spans="1:19" ht="14.25" customHeight="1">
      <c r="B243" s="1"/>
      <c r="F243" s="1"/>
      <c r="H243" s="1"/>
      <c r="I243" s="1"/>
      <c r="J243" s="1"/>
      <c r="K243" s="1"/>
      <c r="M243" s="95"/>
      <c r="N243" s="95"/>
      <c r="O243" s="95"/>
      <c r="P243" s="95"/>
      <c r="Q243" s="95"/>
      <c r="R243" s="95"/>
      <c r="S243" s="95"/>
    </row>
    <row r="244" spans="1:19" ht="14.25" customHeight="1">
      <c r="B244" s="1"/>
      <c r="F244" s="1"/>
      <c r="H244" s="1"/>
      <c r="I244" s="1"/>
      <c r="J244" s="1"/>
      <c r="K244" s="1"/>
      <c r="M244" s="95"/>
      <c r="N244" s="95"/>
      <c r="O244" s="95"/>
      <c r="P244" s="95"/>
      <c r="Q244" s="95"/>
      <c r="R244" s="95"/>
      <c r="S244" s="95"/>
    </row>
    <row r="245" spans="1:19" s="1" customFormat="1" ht="13.5" customHeight="1">
      <c r="A245" s="390" t="s">
        <v>706</v>
      </c>
      <c r="B245" s="386"/>
      <c r="C245" s="386"/>
      <c r="D245" s="387"/>
      <c r="E245" s="164" t="s">
        <v>707</v>
      </c>
      <c r="F245" s="2"/>
      <c r="G245" s="389" t="s">
        <v>3</v>
      </c>
      <c r="H245" s="387"/>
      <c r="I245" s="3"/>
      <c r="J245" s="388" t="s">
        <v>708</v>
      </c>
      <c r="K245" s="387"/>
      <c r="L245" s="3"/>
      <c r="M245" s="153"/>
      <c r="N245" s="153"/>
      <c r="O245" s="153"/>
      <c r="P245" s="95"/>
      <c r="Q245" s="95"/>
      <c r="R245" s="95"/>
      <c r="S245" s="95"/>
    </row>
    <row r="246" spans="1:19" s="1" customFormat="1" ht="14.25" customHeight="1">
      <c r="A246" s="4" t="s">
        <v>5</v>
      </c>
      <c r="B246" s="5" t="s">
        <v>6</v>
      </c>
      <c r="C246" s="6" t="s">
        <v>7</v>
      </c>
      <c r="D246" s="6" t="s">
        <v>8</v>
      </c>
      <c r="E246" s="6" t="s">
        <v>9</v>
      </c>
      <c r="F246" s="2"/>
      <c r="G246" s="9" t="s">
        <v>399</v>
      </c>
      <c r="H246" s="10" t="s">
        <v>6</v>
      </c>
      <c r="I246" s="3"/>
      <c r="J246" s="65" t="s">
        <v>11</v>
      </c>
      <c r="K246" s="65" t="s">
        <v>6</v>
      </c>
      <c r="M246" s="95"/>
      <c r="N246" s="95"/>
      <c r="O246" s="95"/>
      <c r="P246" s="95"/>
      <c r="Q246" s="95"/>
      <c r="R246" s="95"/>
      <c r="S246" s="95"/>
    </row>
    <row r="247" spans="1:19" s="1" customFormat="1" ht="14.25" customHeight="1">
      <c r="A247" s="45" t="s">
        <v>422</v>
      </c>
      <c r="B247" s="59">
        <f>H250</f>
        <v>12603142</v>
      </c>
      <c r="C247" s="42"/>
      <c r="D247" s="42"/>
      <c r="E247" s="42"/>
      <c r="F247" s="3"/>
      <c r="G247" s="51" t="s">
        <v>14</v>
      </c>
      <c r="H247" s="83">
        <v>12603142</v>
      </c>
      <c r="I247" s="3"/>
      <c r="J247" s="53" t="s">
        <v>16</v>
      </c>
      <c r="K247" s="67">
        <v>1859867</v>
      </c>
      <c r="M247" s="95"/>
      <c r="N247" s="95"/>
      <c r="O247" s="95"/>
      <c r="P247" s="95"/>
      <c r="Q247" s="95"/>
      <c r="R247" s="95"/>
      <c r="S247" s="95"/>
    </row>
    <row r="248" spans="1:19" s="1" customFormat="1" ht="14.25" customHeight="1">
      <c r="A248" s="7" t="s">
        <v>22</v>
      </c>
      <c r="B248" s="98">
        <f>B270+E248</f>
        <v>1200000</v>
      </c>
      <c r="C248" s="8"/>
      <c r="D248" s="8"/>
      <c r="E248" s="19">
        <v>100000</v>
      </c>
      <c r="F248" s="3"/>
      <c r="G248" s="51" t="s">
        <v>467</v>
      </c>
      <c r="H248" s="83">
        <v>0</v>
      </c>
      <c r="I248" s="3"/>
      <c r="J248" s="77"/>
      <c r="K248" s="77"/>
      <c r="M248" s="95"/>
      <c r="N248" s="95"/>
      <c r="O248" s="95"/>
      <c r="P248" s="95"/>
      <c r="Q248" s="95"/>
      <c r="R248" s="95"/>
      <c r="S248" s="95"/>
    </row>
    <row r="249" spans="1:19" s="1" customFormat="1" ht="14.25" customHeight="1">
      <c r="A249" s="7" t="s">
        <v>668</v>
      </c>
      <c r="B249" s="98">
        <f>B271+E249</f>
        <v>1200000</v>
      </c>
      <c r="C249" s="8"/>
      <c r="D249" s="8"/>
      <c r="E249" s="19">
        <v>100000</v>
      </c>
      <c r="F249" s="3"/>
      <c r="G249" s="51" t="s">
        <v>677</v>
      </c>
      <c r="H249" s="83">
        <v>0</v>
      </c>
      <c r="I249" s="3"/>
      <c r="J249" s="77"/>
      <c r="K249" s="77"/>
      <c r="M249" s="95"/>
      <c r="N249" s="95"/>
      <c r="O249" s="95"/>
      <c r="P249" s="95"/>
      <c r="Q249" s="95"/>
      <c r="R249" s="95"/>
      <c r="S249" s="95"/>
    </row>
    <row r="250" spans="1:19" s="1" customFormat="1" ht="14.25" customHeight="1">
      <c r="A250" s="7" t="s">
        <v>473</v>
      </c>
      <c r="B250" s="98">
        <f>B272+E250</f>
        <v>800000</v>
      </c>
      <c r="C250" s="8"/>
      <c r="D250" s="8"/>
      <c r="E250" s="19">
        <v>100000</v>
      </c>
      <c r="F250" s="3"/>
      <c r="G250" s="52" t="s">
        <v>34</v>
      </c>
      <c r="H250" s="12">
        <f>SUM(H247:H249)</f>
        <v>12603142</v>
      </c>
      <c r="I250" s="3"/>
      <c r="J250" s="77"/>
      <c r="K250" s="77"/>
      <c r="L250" s="3"/>
      <c r="M250" s="153"/>
      <c r="N250" s="153"/>
      <c r="O250" s="153"/>
      <c r="P250" s="95"/>
      <c r="Q250" s="95"/>
      <c r="R250" s="95"/>
      <c r="S250" s="95"/>
    </row>
    <row r="251" spans="1:19" s="1" customFormat="1" ht="14.25" customHeight="1">
      <c r="A251" s="7" t="s">
        <v>81</v>
      </c>
      <c r="B251" s="98">
        <v>1900000</v>
      </c>
      <c r="C251" s="8"/>
      <c r="D251" s="8"/>
      <c r="E251" s="19" t="s">
        <v>58</v>
      </c>
      <c r="F251" s="3"/>
      <c r="G251" s="2"/>
      <c r="H251" s="3"/>
      <c r="I251" s="3"/>
      <c r="J251" s="77"/>
      <c r="K251" s="77"/>
      <c r="M251" s="95"/>
      <c r="N251" s="95"/>
      <c r="O251" s="95"/>
      <c r="P251" s="95"/>
      <c r="Q251" s="95"/>
      <c r="R251" s="95"/>
      <c r="S251" s="95"/>
    </row>
    <row r="252" spans="1:19" s="1" customFormat="1" ht="14.25" customHeight="1">
      <c r="A252" s="7" t="s">
        <v>457</v>
      </c>
      <c r="B252" s="98">
        <v>45000000</v>
      </c>
      <c r="C252" s="8"/>
      <c r="D252" s="8"/>
      <c r="E252" s="19" t="s">
        <v>58</v>
      </c>
      <c r="F252" s="3"/>
      <c r="G252" s="2"/>
      <c r="H252" s="3"/>
      <c r="I252" s="3"/>
      <c r="J252" s="77"/>
      <c r="K252" s="77"/>
      <c r="L252" s="3"/>
      <c r="M252" s="153"/>
      <c r="N252" s="153"/>
      <c r="O252" s="153"/>
      <c r="P252" s="95"/>
      <c r="Q252" s="95"/>
      <c r="R252" s="95"/>
      <c r="S252" s="95"/>
    </row>
    <row r="253" spans="1:19" s="1" customFormat="1" ht="14.25" customHeight="1">
      <c r="A253" s="7" t="s">
        <v>459</v>
      </c>
      <c r="B253" s="98">
        <v>40000000</v>
      </c>
      <c r="C253" s="8"/>
      <c r="D253" s="8"/>
      <c r="E253" s="19" t="s">
        <v>58</v>
      </c>
      <c r="F253" s="3"/>
      <c r="G253" s="2"/>
      <c r="H253" s="3"/>
      <c r="I253" s="3"/>
      <c r="J253" s="77"/>
      <c r="K253" s="77"/>
      <c r="L253" s="3"/>
      <c r="M253" s="153"/>
      <c r="N253" s="153"/>
      <c r="O253" s="153"/>
      <c r="P253" s="95"/>
      <c r="Q253" s="95"/>
      <c r="R253" s="95"/>
      <c r="S253" s="95"/>
    </row>
    <row r="254" spans="1:19" s="1" customFormat="1" ht="14.25" customHeight="1">
      <c r="A254" s="43" t="s">
        <v>32</v>
      </c>
      <c r="B254" s="60">
        <f>SUM(B247:B253)</f>
        <v>102703142</v>
      </c>
      <c r="C254" s="44"/>
      <c r="D254" s="44"/>
      <c r="E254" s="44"/>
      <c r="F254" s="3"/>
      <c r="G254" s="2"/>
      <c r="H254" s="3"/>
      <c r="I254" s="3"/>
      <c r="J254" s="77"/>
      <c r="K254" s="77"/>
      <c r="M254" s="95"/>
      <c r="N254" s="95"/>
      <c r="O254" s="95"/>
      <c r="P254" s="95"/>
      <c r="Q254" s="95"/>
      <c r="R254" s="95"/>
      <c r="S254" s="95"/>
    </row>
    <row r="255" spans="1:19" s="1" customFormat="1" ht="14.25" customHeight="1">
      <c r="A255" s="137" t="s">
        <v>474</v>
      </c>
      <c r="B255" s="135">
        <v>8818177</v>
      </c>
      <c r="C255" s="137"/>
      <c r="D255" s="42" t="s">
        <v>58</v>
      </c>
      <c r="E255" s="161"/>
      <c r="F255" s="3"/>
      <c r="G255" s="2"/>
      <c r="H255" s="3"/>
      <c r="I255" s="3"/>
      <c r="J255" s="77"/>
      <c r="K255" s="77"/>
      <c r="M255" s="95"/>
      <c r="N255" s="95"/>
      <c r="O255" s="95"/>
      <c r="P255" s="95"/>
      <c r="Q255" s="95"/>
      <c r="R255" s="95"/>
      <c r="S255" s="95"/>
    </row>
    <row r="256" spans="1:19" s="1" customFormat="1" ht="14.25" customHeight="1">
      <c r="A256" s="42" t="s">
        <v>475</v>
      </c>
      <c r="B256" s="61">
        <v>43000</v>
      </c>
      <c r="C256" s="137"/>
      <c r="D256" s="42"/>
      <c r="E256" s="46"/>
      <c r="F256" s="3"/>
      <c r="G256" s="9" t="s">
        <v>40</v>
      </c>
      <c r="H256" s="10" t="s">
        <v>6</v>
      </c>
      <c r="I256" s="3"/>
      <c r="J256" s="54" t="s">
        <v>45</v>
      </c>
      <c r="K256" s="63">
        <f>K247+K248+K254</f>
        <v>1859867</v>
      </c>
      <c r="M256" s="95"/>
      <c r="N256" s="95"/>
      <c r="O256" s="95"/>
      <c r="P256" s="95"/>
      <c r="Q256" s="95"/>
      <c r="R256" s="95"/>
      <c r="S256" s="95"/>
    </row>
    <row r="257" spans="1:19" s="1" customFormat="1" ht="14.25" customHeight="1">
      <c r="A257" s="42" t="s">
        <v>476</v>
      </c>
      <c r="B257" s="61">
        <v>52000</v>
      </c>
      <c r="C257" s="137"/>
      <c r="D257" s="42"/>
      <c r="E257" s="42"/>
      <c r="F257" s="3"/>
      <c r="G257" s="17" t="s">
        <v>43</v>
      </c>
      <c r="H257" s="11">
        <f>B262-B926</f>
        <v>371117763</v>
      </c>
      <c r="I257" s="3"/>
      <c r="J257" s="53" t="s">
        <v>462</v>
      </c>
      <c r="K257" s="67">
        <v>4153702</v>
      </c>
      <c r="L257" s="3"/>
      <c r="M257" s="95"/>
      <c r="N257" s="95"/>
      <c r="O257" s="95"/>
      <c r="P257" s="95"/>
      <c r="Q257" s="95"/>
      <c r="R257" s="95"/>
      <c r="S257" s="95"/>
    </row>
    <row r="258" spans="1:19" s="1" customFormat="1" ht="14.25" customHeight="1">
      <c r="A258" s="42" t="s">
        <v>477</v>
      </c>
      <c r="B258" s="61">
        <v>79217</v>
      </c>
      <c r="C258" s="137"/>
      <c r="D258" s="42"/>
      <c r="E258" s="42"/>
      <c r="F258" s="3"/>
      <c r="G258" s="17" t="s">
        <v>478</v>
      </c>
      <c r="H258" s="73">
        <f>B263-B927</f>
        <v>371117763</v>
      </c>
      <c r="I258" s="3"/>
      <c r="J258" s="53" t="s">
        <v>58</v>
      </c>
      <c r="K258" s="62" t="s">
        <v>58</v>
      </c>
      <c r="M258" s="95"/>
      <c r="N258" s="95"/>
      <c r="O258" s="95"/>
      <c r="P258" s="95"/>
      <c r="Q258" s="95"/>
      <c r="R258" s="95"/>
      <c r="S258" s="95"/>
    </row>
    <row r="259" spans="1:19" s="1" customFormat="1" ht="14.25" customHeight="1">
      <c r="A259" s="42" t="s">
        <v>479</v>
      </c>
      <c r="B259" s="80">
        <v>9596444</v>
      </c>
      <c r="C259" s="137"/>
      <c r="D259" s="42"/>
      <c r="E259" s="161"/>
      <c r="F259" s="3"/>
      <c r="G259" s="2"/>
      <c r="H259" s="2"/>
      <c r="I259" s="3"/>
      <c r="J259" s="53"/>
      <c r="K259" s="74"/>
      <c r="M259" s="95"/>
      <c r="N259" s="95"/>
      <c r="O259" s="95"/>
      <c r="P259" s="95"/>
      <c r="Q259" s="95"/>
      <c r="R259" s="95"/>
      <c r="S259" s="95"/>
    </row>
    <row r="260" spans="1:19" s="1" customFormat="1" ht="14.25" customHeight="1">
      <c r="A260" s="47" t="s">
        <v>41</v>
      </c>
      <c r="B260" s="14">
        <f>B255+B259</f>
        <v>18414621</v>
      </c>
      <c r="C260" s="48"/>
      <c r="D260" s="48"/>
      <c r="E260" s="48"/>
      <c r="F260" s="3"/>
      <c r="G260" s="2"/>
      <c r="H260" s="2"/>
      <c r="I260" s="3"/>
      <c r="J260" s="53"/>
      <c r="K260" s="74"/>
      <c r="M260" s="95"/>
      <c r="N260" s="95"/>
      <c r="O260" s="95"/>
      <c r="P260" s="95"/>
      <c r="Q260" s="95"/>
      <c r="R260" s="95"/>
      <c r="S260" s="95"/>
    </row>
    <row r="261" spans="1:19" s="1" customFormat="1" ht="14.25" customHeight="1">
      <c r="A261" s="47" t="s">
        <v>403</v>
      </c>
      <c r="B261" s="15">
        <v>250000000</v>
      </c>
      <c r="C261" s="48"/>
      <c r="D261" s="48"/>
      <c r="E261" s="48"/>
      <c r="F261" s="3"/>
      <c r="G261" s="2"/>
      <c r="H261" s="3"/>
      <c r="I261" s="3"/>
      <c r="J261" s="53" t="s">
        <v>58</v>
      </c>
      <c r="K261" s="62" t="s">
        <v>58</v>
      </c>
      <c r="M261" s="95"/>
      <c r="N261" s="95"/>
      <c r="O261" s="95"/>
      <c r="P261" s="95"/>
      <c r="Q261" s="95"/>
      <c r="R261" s="95"/>
      <c r="S261" s="95"/>
    </row>
    <row r="262" spans="1:19" s="1" customFormat="1" ht="14.25" customHeight="1">
      <c r="A262" s="49" t="s">
        <v>47</v>
      </c>
      <c r="B262" s="16">
        <f>B254+B260+B261</f>
        <v>371117763</v>
      </c>
      <c r="C262" s="50"/>
      <c r="D262" s="50"/>
      <c r="E262" s="50"/>
      <c r="F262" s="3"/>
      <c r="G262" s="2"/>
      <c r="H262" s="2"/>
      <c r="I262" s="3"/>
      <c r="J262" s="55" t="s">
        <v>50</v>
      </c>
      <c r="K262" s="63">
        <f>SUM(K257:K260)</f>
        <v>4153702</v>
      </c>
      <c r="M262" s="95"/>
      <c r="N262" s="95"/>
      <c r="O262" s="95"/>
      <c r="P262" s="95"/>
      <c r="Q262" s="95"/>
      <c r="R262" s="95"/>
      <c r="S262" s="95"/>
    </row>
    <row r="263" spans="1:19" s="1" customFormat="1" ht="14.25" customHeight="1">
      <c r="A263" s="49" t="s">
        <v>49</v>
      </c>
      <c r="B263" s="16">
        <f>B254+B260+B261</f>
        <v>371117763</v>
      </c>
      <c r="C263" s="50"/>
      <c r="D263" s="50"/>
      <c r="E263" s="50"/>
      <c r="F263" s="3"/>
      <c r="G263" s="2"/>
      <c r="H263" s="2"/>
      <c r="I263" s="3"/>
      <c r="J263" s="56" t="s">
        <v>61</v>
      </c>
      <c r="K263" s="64">
        <f>K262-K256</f>
        <v>2293835</v>
      </c>
      <c r="M263" s="95"/>
      <c r="N263" s="95"/>
      <c r="O263" s="95"/>
      <c r="P263" s="95"/>
      <c r="Q263" s="95"/>
      <c r="R263" s="95"/>
      <c r="S263" s="95"/>
    </row>
    <row r="264" spans="1:19" s="1" customFormat="1" ht="14.25" customHeight="1">
      <c r="A264" s="385" t="s">
        <v>709</v>
      </c>
      <c r="B264" s="386"/>
      <c r="C264" s="386"/>
      <c r="D264" s="386"/>
      <c r="E264" s="387"/>
      <c r="F264" s="3"/>
      <c r="G264" s="2"/>
      <c r="H264" s="2"/>
      <c r="I264" s="3"/>
      <c r="M264" s="95"/>
      <c r="N264" s="95"/>
      <c r="O264" s="95"/>
      <c r="P264" s="95"/>
      <c r="Q264" s="95"/>
      <c r="R264" s="95"/>
      <c r="S264" s="95"/>
    </row>
    <row r="265" spans="1:19" ht="14.25" customHeight="1">
      <c r="B265" s="1"/>
      <c r="F265" s="1"/>
      <c r="H265" s="1"/>
      <c r="I265" s="1"/>
      <c r="J265" s="1"/>
      <c r="K265" s="1"/>
      <c r="M265" s="95"/>
      <c r="N265" s="95"/>
      <c r="O265" s="95"/>
      <c r="P265" s="95"/>
      <c r="Q265" s="95"/>
      <c r="R265" s="95"/>
      <c r="S265" s="95"/>
    </row>
    <row r="266" spans="1:19" ht="14.25" customHeight="1">
      <c r="B266" s="1"/>
      <c r="F266" s="1"/>
      <c r="H266" s="1"/>
      <c r="I266" s="1"/>
      <c r="J266" s="1"/>
      <c r="K266" s="1"/>
      <c r="M266" s="95"/>
      <c r="N266" s="95"/>
      <c r="O266" s="95"/>
      <c r="P266" s="95"/>
      <c r="Q266" s="95"/>
      <c r="R266" s="95"/>
      <c r="S266" s="95"/>
    </row>
    <row r="267" spans="1:19" s="1" customFormat="1" ht="13.5" customHeight="1">
      <c r="A267" s="390" t="s">
        <v>710</v>
      </c>
      <c r="B267" s="386"/>
      <c r="C267" s="386"/>
      <c r="D267" s="387"/>
      <c r="E267" s="164" t="s">
        <v>638</v>
      </c>
      <c r="F267" s="2"/>
      <c r="G267" s="389" t="s">
        <v>3</v>
      </c>
      <c r="H267" s="387"/>
      <c r="I267" s="3"/>
      <c r="J267" s="388" t="s">
        <v>711</v>
      </c>
      <c r="K267" s="387"/>
      <c r="L267" s="3"/>
      <c r="M267" s="153"/>
      <c r="N267" s="153"/>
      <c r="O267" s="153"/>
      <c r="P267" s="95"/>
      <c r="Q267" s="95"/>
      <c r="R267" s="95"/>
      <c r="S267" s="95"/>
    </row>
    <row r="268" spans="1:19" s="1" customFormat="1" ht="14.25" customHeight="1">
      <c r="A268" s="4" t="s">
        <v>5</v>
      </c>
      <c r="B268" s="5" t="s">
        <v>6</v>
      </c>
      <c r="C268" s="6" t="s">
        <v>7</v>
      </c>
      <c r="D268" s="6" t="s">
        <v>8</v>
      </c>
      <c r="E268" s="6" t="s">
        <v>9</v>
      </c>
      <c r="F268" s="2"/>
      <c r="G268" s="9" t="s">
        <v>399</v>
      </c>
      <c r="H268" s="10" t="s">
        <v>6</v>
      </c>
      <c r="I268" s="3"/>
      <c r="J268" s="65" t="s">
        <v>11</v>
      </c>
      <c r="K268" s="65" t="s">
        <v>6</v>
      </c>
      <c r="M268" s="95"/>
      <c r="N268" s="95"/>
      <c r="O268" s="95"/>
      <c r="P268" s="95"/>
      <c r="Q268" s="95"/>
      <c r="R268" s="95"/>
      <c r="S268" s="95"/>
    </row>
    <row r="269" spans="1:19" s="1" customFormat="1" ht="14.25" customHeight="1">
      <c r="A269" s="45" t="s">
        <v>422</v>
      </c>
      <c r="B269" s="59">
        <v>11219124</v>
      </c>
      <c r="C269" s="42"/>
      <c r="D269" s="42"/>
      <c r="E269" s="42"/>
      <c r="F269" s="3"/>
      <c r="G269" s="51" t="s">
        <v>14</v>
      </c>
      <c r="H269" s="83">
        <v>11219124</v>
      </c>
      <c r="I269" s="3"/>
      <c r="J269" s="53" t="s">
        <v>16</v>
      </c>
      <c r="K269" s="67">
        <v>1859867</v>
      </c>
      <c r="M269" s="95"/>
      <c r="N269" s="95"/>
      <c r="O269" s="95"/>
      <c r="P269" s="95"/>
      <c r="Q269" s="95"/>
      <c r="R269" s="95"/>
      <c r="S269" s="95"/>
    </row>
    <row r="270" spans="1:19" s="1" customFormat="1" ht="14.25" customHeight="1">
      <c r="A270" s="7" t="s">
        <v>22</v>
      </c>
      <c r="B270" s="98">
        <v>1100000</v>
      </c>
      <c r="C270" s="8"/>
      <c r="D270" s="8"/>
      <c r="E270" s="19">
        <v>100000</v>
      </c>
      <c r="F270" s="3"/>
      <c r="G270" s="51" t="s">
        <v>467</v>
      </c>
      <c r="H270" s="83">
        <v>0</v>
      </c>
      <c r="I270" s="3"/>
      <c r="J270" s="77"/>
      <c r="K270" s="77"/>
      <c r="M270" s="95"/>
      <c r="N270" s="95"/>
      <c r="O270" s="95"/>
      <c r="P270" s="95"/>
      <c r="Q270" s="95"/>
      <c r="R270" s="95"/>
      <c r="S270" s="95"/>
    </row>
    <row r="271" spans="1:19" s="1" customFormat="1" ht="14.25" customHeight="1">
      <c r="A271" s="7" t="s">
        <v>668</v>
      </c>
      <c r="B271" s="98">
        <v>1100000</v>
      </c>
      <c r="C271" s="8"/>
      <c r="D271" s="8"/>
      <c r="E271" s="19">
        <v>100000</v>
      </c>
      <c r="F271" s="3"/>
      <c r="G271" s="51" t="s">
        <v>677</v>
      </c>
      <c r="H271" s="83">
        <v>0</v>
      </c>
      <c r="I271" s="3"/>
      <c r="J271" s="77"/>
      <c r="K271" s="77"/>
      <c r="M271" s="95"/>
      <c r="N271" s="95"/>
      <c r="O271" s="95"/>
      <c r="P271" s="95"/>
      <c r="Q271" s="95"/>
      <c r="R271" s="95"/>
      <c r="S271" s="95"/>
    </row>
    <row r="272" spans="1:19" s="1" customFormat="1" ht="14.25" customHeight="1">
      <c r="A272" s="7" t="s">
        <v>473</v>
      </c>
      <c r="B272" s="98">
        <v>700000</v>
      </c>
      <c r="C272" s="8"/>
      <c r="D272" s="8"/>
      <c r="E272" s="19">
        <v>100000</v>
      </c>
      <c r="F272" s="3"/>
      <c r="G272" s="52" t="s">
        <v>34</v>
      </c>
      <c r="H272" s="12">
        <f>SUM(H269:H271)</f>
        <v>11219124</v>
      </c>
      <c r="I272" s="3"/>
      <c r="J272" s="77"/>
      <c r="K272" s="77"/>
      <c r="L272" s="3"/>
      <c r="M272" s="153"/>
      <c r="N272" s="153"/>
      <c r="O272" s="153"/>
      <c r="P272" s="95"/>
      <c r="Q272" s="95"/>
      <c r="R272" s="95"/>
      <c r="S272" s="95"/>
    </row>
    <row r="273" spans="1:19" s="1" customFormat="1" ht="14.25" customHeight="1">
      <c r="A273" s="7" t="s">
        <v>81</v>
      </c>
      <c r="B273" s="98">
        <v>1900000</v>
      </c>
      <c r="C273" s="8"/>
      <c r="D273" s="8"/>
      <c r="E273" s="19" t="s">
        <v>58</v>
      </c>
      <c r="F273" s="3"/>
      <c r="G273" s="2"/>
      <c r="H273" s="3"/>
      <c r="I273" s="3"/>
      <c r="J273" s="77"/>
      <c r="K273" s="77"/>
      <c r="M273" s="95"/>
      <c r="N273" s="95"/>
      <c r="O273" s="95"/>
      <c r="P273" s="95"/>
      <c r="Q273" s="95"/>
      <c r="R273" s="95"/>
      <c r="S273" s="95"/>
    </row>
    <row r="274" spans="1:19" s="1" customFormat="1" ht="14.25" customHeight="1">
      <c r="A274" s="7" t="s">
        <v>457</v>
      </c>
      <c r="B274" s="98">
        <v>45000000</v>
      </c>
      <c r="C274" s="8"/>
      <c r="D274" s="8"/>
      <c r="E274" s="19" t="s">
        <v>58</v>
      </c>
      <c r="F274" s="3"/>
      <c r="G274" s="2"/>
      <c r="H274" s="3"/>
      <c r="I274" s="3"/>
      <c r="J274" s="77"/>
      <c r="K274" s="77"/>
      <c r="L274" s="3"/>
      <c r="M274" s="153"/>
      <c r="N274" s="153"/>
      <c r="O274" s="153"/>
      <c r="P274" s="95"/>
      <c r="Q274" s="95"/>
      <c r="R274" s="95"/>
      <c r="S274" s="95"/>
    </row>
    <row r="275" spans="1:19" s="1" customFormat="1" ht="14.25" customHeight="1">
      <c r="A275" s="7" t="s">
        <v>459</v>
      </c>
      <c r="B275" s="98">
        <v>40000000</v>
      </c>
      <c r="C275" s="8"/>
      <c r="D275" s="8"/>
      <c r="E275" s="19" t="s">
        <v>58</v>
      </c>
      <c r="F275" s="3"/>
      <c r="G275" s="2"/>
      <c r="H275" s="3"/>
      <c r="I275" s="3"/>
      <c r="J275" s="77"/>
      <c r="K275" s="77"/>
      <c r="L275" s="3"/>
      <c r="M275" s="153"/>
      <c r="N275" s="153"/>
      <c r="O275" s="153"/>
      <c r="P275" s="95"/>
      <c r="Q275" s="95"/>
      <c r="R275" s="95"/>
      <c r="S275" s="95"/>
    </row>
    <row r="276" spans="1:19" s="1" customFormat="1" ht="14.25" customHeight="1">
      <c r="A276" s="43" t="s">
        <v>32</v>
      </c>
      <c r="B276" s="60">
        <v>101019124</v>
      </c>
      <c r="C276" s="44"/>
      <c r="D276" s="44"/>
      <c r="E276" s="44"/>
      <c r="F276" s="3"/>
      <c r="G276" s="2"/>
      <c r="H276" s="3"/>
      <c r="I276" s="3"/>
      <c r="J276" s="77"/>
      <c r="K276" s="77"/>
      <c r="M276" s="95"/>
      <c r="N276" s="95"/>
      <c r="O276" s="95"/>
      <c r="P276" s="95"/>
      <c r="Q276" s="95"/>
      <c r="R276" s="95"/>
      <c r="S276" s="95"/>
    </row>
    <row r="277" spans="1:19" s="1" customFormat="1" ht="14.25" customHeight="1">
      <c r="A277" s="137" t="s">
        <v>474</v>
      </c>
      <c r="B277" s="135">
        <v>8818177</v>
      </c>
      <c r="C277" s="137"/>
      <c r="D277" s="42" t="s">
        <v>58</v>
      </c>
      <c r="E277" s="161"/>
      <c r="F277" s="3"/>
      <c r="G277" s="2"/>
      <c r="H277" s="3"/>
      <c r="I277" s="3"/>
      <c r="J277" s="77"/>
      <c r="K277" s="77"/>
      <c r="M277" s="95"/>
      <c r="N277" s="95"/>
      <c r="O277" s="95"/>
      <c r="P277" s="95"/>
      <c r="Q277" s="95"/>
      <c r="R277" s="95"/>
      <c r="S277" s="95"/>
    </row>
    <row r="278" spans="1:19" s="1" customFormat="1" ht="14.25" customHeight="1">
      <c r="A278" s="42" t="s">
        <v>475</v>
      </c>
      <c r="B278" s="61">
        <v>43000</v>
      </c>
      <c r="C278" s="137"/>
      <c r="D278" s="42"/>
      <c r="E278" s="46"/>
      <c r="F278" s="3"/>
      <c r="G278" s="9" t="s">
        <v>40</v>
      </c>
      <c r="H278" s="10" t="s">
        <v>6</v>
      </c>
      <c r="I278" s="3"/>
      <c r="J278" s="54" t="s">
        <v>45</v>
      </c>
      <c r="K278" s="63">
        <f>K269+K270+K276</f>
        <v>1859867</v>
      </c>
      <c r="M278" s="95"/>
      <c r="N278" s="95"/>
      <c r="O278" s="95"/>
      <c r="P278" s="95"/>
      <c r="Q278" s="95"/>
      <c r="R278" s="95"/>
      <c r="S278" s="95"/>
    </row>
    <row r="279" spans="1:19" s="1" customFormat="1" ht="14.25" customHeight="1">
      <c r="A279" s="42" t="s">
        <v>476</v>
      </c>
      <c r="B279" s="61">
        <v>52000</v>
      </c>
      <c r="C279" s="137"/>
      <c r="D279" s="42"/>
      <c r="E279" s="42"/>
      <c r="F279" s="3"/>
      <c r="G279" s="17" t="s">
        <v>43</v>
      </c>
      <c r="H279" s="11">
        <f>B284-B673</f>
        <v>369433745</v>
      </c>
      <c r="I279" s="3"/>
      <c r="J279" s="53" t="s">
        <v>462</v>
      </c>
      <c r="K279" s="67">
        <v>4153702</v>
      </c>
      <c r="L279" s="3"/>
      <c r="M279" s="95"/>
      <c r="N279" s="95"/>
      <c r="O279" s="95"/>
      <c r="P279" s="95"/>
      <c r="Q279" s="95"/>
      <c r="R279" s="95"/>
      <c r="S279" s="95"/>
    </row>
    <row r="280" spans="1:19" s="1" customFormat="1" ht="14.25" customHeight="1">
      <c r="A280" s="42" t="s">
        <v>477</v>
      </c>
      <c r="B280" s="61">
        <v>79217</v>
      </c>
      <c r="C280" s="137"/>
      <c r="D280" s="42"/>
      <c r="E280" s="42"/>
      <c r="F280" s="3"/>
      <c r="G280" s="17" t="s">
        <v>478</v>
      </c>
      <c r="H280" s="73">
        <f>B285-B674</f>
        <v>369433745</v>
      </c>
      <c r="I280" s="3"/>
      <c r="J280" s="53" t="s">
        <v>58</v>
      </c>
      <c r="K280" s="62" t="s">
        <v>58</v>
      </c>
      <c r="M280" s="95"/>
      <c r="N280" s="95"/>
      <c r="O280" s="95"/>
      <c r="P280" s="95"/>
      <c r="Q280" s="95"/>
      <c r="R280" s="95"/>
      <c r="S280" s="95"/>
    </row>
    <row r="281" spans="1:19" s="1" customFormat="1" ht="14.25" customHeight="1">
      <c r="A281" s="42" t="s">
        <v>479</v>
      </c>
      <c r="B281" s="80">
        <v>9596444</v>
      </c>
      <c r="C281" s="137"/>
      <c r="D281" s="42"/>
      <c r="E281" s="161"/>
      <c r="F281" s="3"/>
      <c r="G281" s="2"/>
      <c r="H281" s="2"/>
      <c r="I281" s="3"/>
      <c r="J281" s="53"/>
      <c r="K281" s="74"/>
      <c r="M281" s="95"/>
      <c r="N281" s="95"/>
      <c r="O281" s="95"/>
      <c r="P281" s="95"/>
      <c r="Q281" s="95"/>
      <c r="R281" s="95"/>
      <c r="S281" s="95"/>
    </row>
    <row r="282" spans="1:19" s="1" customFormat="1" ht="14.25" customHeight="1">
      <c r="A282" s="47" t="s">
        <v>41</v>
      </c>
      <c r="B282" s="14">
        <v>18414621</v>
      </c>
      <c r="C282" s="48"/>
      <c r="D282" s="48"/>
      <c r="E282" s="48"/>
      <c r="F282" s="3"/>
      <c r="G282" s="2"/>
      <c r="H282" s="2"/>
      <c r="I282" s="3"/>
      <c r="J282" s="53"/>
      <c r="K282" s="74"/>
      <c r="M282" s="95"/>
      <c r="N282" s="95"/>
      <c r="O282" s="95"/>
      <c r="P282" s="95"/>
      <c r="Q282" s="95"/>
      <c r="R282" s="95"/>
      <c r="S282" s="95"/>
    </row>
    <row r="283" spans="1:19" s="1" customFormat="1" ht="14.25" customHeight="1">
      <c r="A283" s="47" t="s">
        <v>403</v>
      </c>
      <c r="B283" s="15">
        <v>250000000</v>
      </c>
      <c r="C283" s="48"/>
      <c r="D283" s="48"/>
      <c r="E283" s="48"/>
      <c r="F283" s="3"/>
      <c r="G283" s="2"/>
      <c r="H283" s="3"/>
      <c r="I283" s="3"/>
      <c r="J283" s="53" t="s">
        <v>58</v>
      </c>
      <c r="K283" s="62" t="s">
        <v>58</v>
      </c>
      <c r="M283" s="95"/>
      <c r="N283" s="95"/>
      <c r="O283" s="95"/>
      <c r="P283" s="95"/>
      <c r="Q283" s="95"/>
      <c r="R283" s="95"/>
      <c r="S283" s="95"/>
    </row>
    <row r="284" spans="1:19" s="1" customFormat="1" ht="14.25" customHeight="1">
      <c r="A284" s="49" t="s">
        <v>47</v>
      </c>
      <c r="B284" s="16">
        <v>369433745</v>
      </c>
      <c r="C284" s="50"/>
      <c r="D284" s="50"/>
      <c r="E284" s="50"/>
      <c r="F284" s="3"/>
      <c r="G284" s="2"/>
      <c r="H284" s="2"/>
      <c r="I284" s="3"/>
      <c r="J284" s="55" t="s">
        <v>50</v>
      </c>
      <c r="K284" s="63">
        <f>SUM(K279:K282)</f>
        <v>4153702</v>
      </c>
      <c r="M284" s="95"/>
      <c r="N284" s="95"/>
      <c r="O284" s="95"/>
      <c r="P284" s="95"/>
      <c r="Q284" s="95"/>
      <c r="R284" s="95"/>
      <c r="S284" s="95"/>
    </row>
    <row r="285" spans="1:19" s="1" customFormat="1" ht="14.25" customHeight="1">
      <c r="A285" s="49" t="s">
        <v>49</v>
      </c>
      <c r="B285" s="16">
        <v>369433745</v>
      </c>
      <c r="C285" s="50"/>
      <c r="D285" s="50"/>
      <c r="E285" s="50"/>
      <c r="F285" s="3"/>
      <c r="G285" s="2"/>
      <c r="H285" s="2"/>
      <c r="I285" s="3"/>
      <c r="J285" s="56" t="s">
        <v>61</v>
      </c>
      <c r="K285" s="64">
        <f>K284-K278</f>
        <v>2293835</v>
      </c>
      <c r="M285" s="95"/>
      <c r="N285" s="95"/>
      <c r="O285" s="95"/>
      <c r="P285" s="95"/>
      <c r="Q285" s="95"/>
      <c r="R285" s="95"/>
      <c r="S285" s="95"/>
    </row>
    <row r="286" spans="1:19" s="1" customFormat="1" ht="14.25" customHeight="1">
      <c r="A286" s="150" t="s">
        <v>712</v>
      </c>
      <c r="B286" s="151"/>
      <c r="C286" s="151"/>
      <c r="D286" s="151"/>
      <c r="E286" s="152"/>
      <c r="F286" s="3"/>
      <c r="G286" s="2"/>
      <c r="H286" s="2"/>
      <c r="I286" s="3"/>
      <c r="M286" s="95"/>
      <c r="N286" s="95"/>
      <c r="O286" s="95"/>
      <c r="P286" s="95"/>
      <c r="Q286" s="95"/>
      <c r="R286" s="95"/>
      <c r="S286" s="95"/>
    </row>
  </sheetData>
  <mergeCells count="52">
    <mergeCell ref="J3:K3"/>
    <mergeCell ref="J201:K201"/>
    <mergeCell ref="G47:H47"/>
    <mergeCell ref="A267:D267"/>
    <mergeCell ref="A220:E220"/>
    <mergeCell ref="G25:H25"/>
    <mergeCell ref="A223:D223"/>
    <mergeCell ref="A3:D3"/>
    <mergeCell ref="A179:D179"/>
    <mergeCell ref="A113:D113"/>
    <mergeCell ref="A44:E44"/>
    <mergeCell ref="A47:D47"/>
    <mergeCell ref="J135:K135"/>
    <mergeCell ref="A176:E176"/>
    <mergeCell ref="J25:K25"/>
    <mergeCell ref="A25:D25"/>
    <mergeCell ref="J47:K47"/>
    <mergeCell ref="G135:H135"/>
    <mergeCell ref="G113:H113"/>
    <mergeCell ref="G91:H91"/>
    <mergeCell ref="J69:K69"/>
    <mergeCell ref="G69:H69"/>
    <mergeCell ref="J113:K113"/>
    <mergeCell ref="J91:K91"/>
    <mergeCell ref="G267:H267"/>
    <mergeCell ref="G245:H245"/>
    <mergeCell ref="A157:D157"/>
    <mergeCell ref="A201:D201"/>
    <mergeCell ref="J245:K245"/>
    <mergeCell ref="A198:E198"/>
    <mergeCell ref="J179:K179"/>
    <mergeCell ref="A264:E264"/>
    <mergeCell ref="A242:E242"/>
    <mergeCell ref="J223:K223"/>
    <mergeCell ref="J267:K267"/>
    <mergeCell ref="G179:H179"/>
    <mergeCell ref="G201:H201"/>
    <mergeCell ref="G157:H157"/>
    <mergeCell ref="A245:D245"/>
    <mergeCell ref="J157:K157"/>
    <mergeCell ref="A154:E154"/>
    <mergeCell ref="A69:D69"/>
    <mergeCell ref="G223:H223"/>
    <mergeCell ref="A91:D91"/>
    <mergeCell ref="A135:D135"/>
    <mergeCell ref="A1:E1"/>
    <mergeCell ref="A132:E132"/>
    <mergeCell ref="A88:E88"/>
    <mergeCell ref="A66:E66"/>
    <mergeCell ref="G3:H3"/>
    <mergeCell ref="A22:E22"/>
    <mergeCell ref="A110:E110"/>
  </mergeCells>
  <phoneticPr fontId="2" type="noConversion"/>
  <pageMargins left="0.7" right="0.7" top="0.75" bottom="0.75" header="0.3" footer="0.3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81"/>
  <sheetViews>
    <sheetView workbookViewId="0">
      <selection activeCell="C21" sqref="C21"/>
    </sheetView>
  </sheetViews>
  <sheetFormatPr defaultRowHeight="13.5"/>
  <cols>
    <col min="1" max="1" width="44.88671875" bestFit="1" customWidth="1"/>
    <col min="2" max="2" width="9.44140625" bestFit="1" customWidth="1"/>
    <col min="5" max="5" width="7.6640625" bestFit="1" customWidth="1"/>
    <col min="6" max="6" width="4.44140625" customWidth="1"/>
    <col min="7" max="7" width="15.33203125" bestFit="1" customWidth="1"/>
    <col min="8" max="8" width="8.21875" bestFit="1" customWidth="1"/>
    <col min="9" max="9" width="4.44140625" customWidth="1"/>
    <col min="10" max="10" width="22.88671875" bestFit="1" customWidth="1"/>
    <col min="11" max="11" width="7.88671875" bestFit="1" customWidth="1"/>
    <col min="12" max="15" width="8.88671875" style="1" customWidth="1"/>
    <col min="16" max="17" width="8.44140625" style="1" bestFit="1" customWidth="1"/>
    <col min="18" max="18" width="9.109375" style="1" customWidth="1"/>
    <col min="19" max="19" width="8.21875" style="1" bestFit="1" customWidth="1"/>
  </cols>
  <sheetData>
    <row r="1" spans="1:19" ht="13.5" customHeight="1">
      <c r="A1" s="391" t="s">
        <v>713</v>
      </c>
      <c r="B1" s="386"/>
      <c r="C1" s="386"/>
      <c r="D1" s="386"/>
      <c r="E1" s="387"/>
      <c r="I1" s="1"/>
      <c r="J1" s="1"/>
      <c r="K1" s="1"/>
      <c r="P1" s="95"/>
      <c r="Q1" s="95"/>
      <c r="R1" s="95"/>
      <c r="S1" s="95"/>
    </row>
    <row r="2" spans="1:19" ht="13.5" customHeight="1">
      <c r="B2" s="1"/>
      <c r="F2" s="1"/>
      <c r="H2" s="1"/>
      <c r="I2" s="1"/>
      <c r="K2" s="1"/>
      <c r="M2" s="95"/>
      <c r="N2" s="95"/>
      <c r="O2" s="95"/>
      <c r="P2" s="95"/>
      <c r="Q2" s="95"/>
      <c r="R2" s="95"/>
      <c r="S2" s="95"/>
    </row>
    <row r="3" spans="1:19" s="1" customFormat="1" ht="13.5" customHeight="1">
      <c r="A3" s="434" t="s">
        <v>638</v>
      </c>
      <c r="B3" s="386"/>
      <c r="C3" s="386"/>
      <c r="D3" s="386"/>
      <c r="E3" s="387"/>
      <c r="F3" s="2"/>
      <c r="G3" s="389" t="s">
        <v>3</v>
      </c>
      <c r="H3" s="387"/>
      <c r="I3" s="3"/>
      <c r="J3" s="388" t="s">
        <v>711</v>
      </c>
      <c r="K3" s="387"/>
      <c r="L3" s="3"/>
      <c r="M3" s="153"/>
      <c r="N3" s="153"/>
      <c r="O3" s="153"/>
      <c r="P3" s="95"/>
      <c r="Q3" s="95"/>
      <c r="R3" s="95"/>
      <c r="S3" s="95"/>
    </row>
    <row r="4" spans="1:19" s="1" customFormat="1" ht="14.25" customHeight="1">
      <c r="A4" s="4" t="s">
        <v>5</v>
      </c>
      <c r="B4" s="5" t="s">
        <v>6</v>
      </c>
      <c r="C4" s="6" t="s">
        <v>7</v>
      </c>
      <c r="D4" s="6" t="s">
        <v>8</v>
      </c>
      <c r="E4" s="6" t="s">
        <v>9</v>
      </c>
      <c r="F4" s="2"/>
      <c r="G4" s="9" t="s">
        <v>399</v>
      </c>
      <c r="H4" s="10" t="s">
        <v>6</v>
      </c>
      <c r="I4" s="3"/>
      <c r="J4" s="65" t="s">
        <v>11</v>
      </c>
      <c r="K4" s="65" t="s">
        <v>6</v>
      </c>
      <c r="M4" s="95"/>
      <c r="N4" s="95"/>
      <c r="O4" s="95"/>
      <c r="P4" s="95"/>
      <c r="Q4" s="95"/>
      <c r="R4" s="95"/>
      <c r="S4" s="95"/>
    </row>
    <row r="5" spans="1:19" s="1" customFormat="1" ht="14.25" customHeight="1">
      <c r="A5" s="45" t="s">
        <v>422</v>
      </c>
      <c r="B5" s="59">
        <f>H8</f>
        <v>11219124</v>
      </c>
      <c r="C5" s="42"/>
      <c r="D5" s="42"/>
      <c r="E5" s="42"/>
      <c r="F5" s="3"/>
      <c r="G5" s="51" t="s">
        <v>14</v>
      </c>
      <c r="H5" s="83">
        <v>11219124</v>
      </c>
      <c r="I5" s="3"/>
      <c r="J5" s="53" t="s">
        <v>16</v>
      </c>
      <c r="K5" s="67">
        <v>1859867</v>
      </c>
      <c r="M5" s="95"/>
      <c r="N5" s="95"/>
      <c r="O5" s="95"/>
      <c r="P5" s="95"/>
      <c r="Q5" s="95"/>
      <c r="R5" s="95"/>
      <c r="S5" s="95"/>
    </row>
    <row r="6" spans="1:19" s="1" customFormat="1" ht="14.25" customHeight="1">
      <c r="A6" s="7" t="s">
        <v>22</v>
      </c>
      <c r="B6" s="98">
        <f>B94+E6</f>
        <v>1100000</v>
      </c>
      <c r="C6" s="8"/>
      <c r="D6" s="8"/>
      <c r="E6" s="19">
        <v>100000</v>
      </c>
      <c r="F6" s="3"/>
      <c r="G6" s="51" t="s">
        <v>467</v>
      </c>
      <c r="H6" s="83">
        <v>0</v>
      </c>
      <c r="I6" s="3"/>
      <c r="J6" s="77"/>
      <c r="K6" s="77"/>
      <c r="M6" s="95"/>
      <c r="N6" s="95"/>
      <c r="O6" s="95"/>
      <c r="P6" s="95"/>
      <c r="Q6" s="95"/>
      <c r="R6" s="95"/>
      <c r="S6" s="95"/>
    </row>
    <row r="7" spans="1:19" s="1" customFormat="1" ht="14.25" customHeight="1">
      <c r="A7" s="7" t="s">
        <v>668</v>
      </c>
      <c r="B7" s="98">
        <f>B95+E7</f>
        <v>1100000</v>
      </c>
      <c r="C7" s="8"/>
      <c r="D7" s="8"/>
      <c r="E7" s="19">
        <v>100000</v>
      </c>
      <c r="F7" s="3"/>
      <c r="G7" s="51" t="s">
        <v>677</v>
      </c>
      <c r="H7" s="83">
        <v>0</v>
      </c>
      <c r="I7" s="3"/>
      <c r="J7" s="77"/>
      <c r="K7" s="77"/>
      <c r="M7" s="95"/>
      <c r="N7" s="95"/>
      <c r="O7" s="95"/>
      <c r="P7" s="95"/>
      <c r="Q7" s="95"/>
      <c r="R7" s="95"/>
      <c r="S7" s="95"/>
    </row>
    <row r="8" spans="1:19" s="1" customFormat="1" ht="14.25" customHeight="1">
      <c r="A8" s="7" t="s">
        <v>473</v>
      </c>
      <c r="B8" s="98">
        <f>B96+E8</f>
        <v>700000</v>
      </c>
      <c r="C8" s="8"/>
      <c r="D8" s="8"/>
      <c r="E8" s="19">
        <v>100000</v>
      </c>
      <c r="F8" s="3"/>
      <c r="G8" s="52" t="s">
        <v>34</v>
      </c>
      <c r="H8" s="12">
        <f>SUM(H5:H7)</f>
        <v>11219124</v>
      </c>
      <c r="I8" s="3"/>
      <c r="J8" s="77"/>
      <c r="K8" s="77"/>
      <c r="L8" s="3"/>
      <c r="M8" s="153"/>
      <c r="N8" s="153"/>
      <c r="O8" s="153"/>
      <c r="P8" s="95"/>
      <c r="Q8" s="95"/>
      <c r="R8" s="95"/>
      <c r="S8" s="95"/>
    </row>
    <row r="9" spans="1:19" s="1" customFormat="1" ht="14.25" customHeight="1">
      <c r="A9" s="7" t="s">
        <v>81</v>
      </c>
      <c r="B9" s="98">
        <v>1900000</v>
      </c>
      <c r="C9" s="8"/>
      <c r="D9" s="8"/>
      <c r="E9" s="19" t="s">
        <v>58</v>
      </c>
      <c r="F9" s="3"/>
      <c r="G9" s="2"/>
      <c r="H9" s="3"/>
      <c r="I9" s="3"/>
      <c r="J9" s="77"/>
      <c r="K9" s="77"/>
      <c r="M9" s="95"/>
      <c r="N9" s="95"/>
      <c r="O9" s="95"/>
      <c r="P9" s="95"/>
      <c r="Q9" s="95"/>
      <c r="R9" s="95"/>
      <c r="S9" s="95"/>
    </row>
    <row r="10" spans="1:19" s="1" customFormat="1" ht="14.25" customHeight="1">
      <c r="A10" s="7" t="s">
        <v>457</v>
      </c>
      <c r="B10" s="98">
        <v>45000000</v>
      </c>
      <c r="C10" s="8"/>
      <c r="D10" s="8"/>
      <c r="E10" s="19" t="s">
        <v>58</v>
      </c>
      <c r="F10" s="3"/>
      <c r="G10" s="2"/>
      <c r="H10" s="3"/>
      <c r="I10" s="3"/>
      <c r="J10" s="77"/>
      <c r="K10" s="77"/>
      <c r="L10" s="3"/>
      <c r="M10" s="153"/>
      <c r="N10" s="153"/>
      <c r="O10" s="153"/>
      <c r="P10" s="95"/>
      <c r="Q10" s="95"/>
      <c r="R10" s="95"/>
      <c r="S10" s="95"/>
    </row>
    <row r="11" spans="1:19" s="1" customFormat="1" ht="14.25" customHeight="1">
      <c r="A11" s="7" t="s">
        <v>459</v>
      </c>
      <c r="B11" s="98">
        <v>40000000</v>
      </c>
      <c r="C11" s="8"/>
      <c r="D11" s="8"/>
      <c r="E11" s="19" t="s">
        <v>58</v>
      </c>
      <c r="F11" s="3"/>
      <c r="G11" s="2"/>
      <c r="H11" s="3"/>
      <c r="I11" s="3"/>
      <c r="J11" s="77"/>
      <c r="K11" s="77"/>
      <c r="L11" s="3"/>
      <c r="M11" s="153"/>
      <c r="N11" s="153"/>
      <c r="O11" s="153"/>
      <c r="P11" s="95"/>
      <c r="Q11" s="95"/>
      <c r="R11" s="95"/>
      <c r="S11" s="95"/>
    </row>
    <row r="12" spans="1:19" s="1" customFormat="1" ht="14.25" customHeight="1">
      <c r="A12" s="43" t="s">
        <v>32</v>
      </c>
      <c r="B12" s="60">
        <f>SUM(B5:B11)</f>
        <v>101019124</v>
      </c>
      <c r="C12" s="44"/>
      <c r="D12" s="44"/>
      <c r="E12" s="162"/>
      <c r="F12" s="3"/>
      <c r="G12" s="2"/>
      <c r="H12" s="3"/>
      <c r="I12" s="3"/>
      <c r="J12" s="77"/>
      <c r="K12" s="77"/>
      <c r="M12" s="95"/>
      <c r="N12" s="95"/>
      <c r="O12" s="95"/>
      <c r="P12" s="95"/>
      <c r="Q12" s="95"/>
      <c r="R12" s="95"/>
      <c r="S12" s="95"/>
    </row>
    <row r="13" spans="1:19" s="1" customFormat="1" ht="14.25" customHeight="1">
      <c r="A13" s="159" t="s">
        <v>474</v>
      </c>
      <c r="B13" s="135">
        <v>8818177</v>
      </c>
      <c r="C13" s="137"/>
      <c r="D13" s="42" t="s">
        <v>58</v>
      </c>
      <c r="E13" s="161"/>
      <c r="F13" s="3"/>
      <c r="G13" s="2"/>
      <c r="H13" s="3"/>
      <c r="I13" s="3"/>
      <c r="J13" s="77"/>
      <c r="K13" s="77"/>
      <c r="M13" s="95"/>
      <c r="N13" s="95"/>
      <c r="O13" s="95"/>
      <c r="P13" s="95"/>
      <c r="Q13" s="95"/>
      <c r="R13" s="95"/>
      <c r="S13" s="95"/>
    </row>
    <row r="14" spans="1:19" s="1" customFormat="1" ht="14.25" customHeight="1">
      <c r="A14" s="42" t="s">
        <v>475</v>
      </c>
      <c r="B14" s="61">
        <v>43000</v>
      </c>
      <c r="C14" s="137"/>
      <c r="D14" s="42"/>
      <c r="E14" s="46"/>
      <c r="F14" s="3"/>
      <c r="G14" s="9" t="s">
        <v>40</v>
      </c>
      <c r="H14" s="10" t="s">
        <v>6</v>
      </c>
      <c r="I14" s="3"/>
      <c r="J14" s="54" t="s">
        <v>45</v>
      </c>
      <c r="K14" s="63">
        <f>K5+K6+K12</f>
        <v>1859867</v>
      </c>
      <c r="M14" s="95"/>
      <c r="N14" s="95"/>
      <c r="O14" s="95"/>
      <c r="P14" s="95"/>
      <c r="Q14" s="95"/>
      <c r="R14" s="95"/>
      <c r="S14" s="95"/>
    </row>
    <row r="15" spans="1:19" s="1" customFormat="1" ht="14.25" customHeight="1">
      <c r="A15" s="42" t="s">
        <v>476</v>
      </c>
      <c r="B15" s="61">
        <v>52000</v>
      </c>
      <c r="C15" s="137"/>
      <c r="D15" s="42"/>
      <c r="E15" s="42"/>
      <c r="F15" s="3"/>
      <c r="G15" s="17" t="s">
        <v>43</v>
      </c>
      <c r="H15" s="11">
        <f>B20-B662</f>
        <v>369433745</v>
      </c>
      <c r="I15" s="3"/>
      <c r="J15" s="53" t="s">
        <v>462</v>
      </c>
      <c r="K15" s="67">
        <v>4153702</v>
      </c>
      <c r="L15" s="3"/>
      <c r="M15" s="95"/>
      <c r="N15" s="95"/>
      <c r="O15" s="95"/>
      <c r="P15" s="95"/>
      <c r="Q15" s="95"/>
      <c r="R15" s="95"/>
      <c r="S15" s="95"/>
    </row>
    <row r="16" spans="1:19" s="1" customFormat="1" ht="14.25" customHeight="1">
      <c r="A16" s="42" t="s">
        <v>477</v>
      </c>
      <c r="B16" s="61">
        <v>79217</v>
      </c>
      <c r="C16" s="137"/>
      <c r="D16" s="42"/>
      <c r="E16" s="42"/>
      <c r="F16" s="3"/>
      <c r="G16" s="17" t="s">
        <v>478</v>
      </c>
      <c r="H16" s="73">
        <f>B21-B663</f>
        <v>369433745</v>
      </c>
      <c r="I16" s="3"/>
      <c r="J16" s="53" t="s">
        <v>58</v>
      </c>
      <c r="K16" s="62" t="s">
        <v>58</v>
      </c>
      <c r="M16" s="95"/>
      <c r="N16" s="95"/>
      <c r="O16" s="95"/>
      <c r="P16" s="95"/>
      <c r="Q16" s="95"/>
      <c r="R16" s="95"/>
      <c r="S16" s="95"/>
    </row>
    <row r="17" spans="1:19" s="1" customFormat="1" ht="14.25" customHeight="1">
      <c r="A17" s="42" t="s">
        <v>479</v>
      </c>
      <c r="B17" s="80">
        <v>9596444</v>
      </c>
      <c r="C17" s="137"/>
      <c r="D17" s="42"/>
      <c r="E17" s="161"/>
      <c r="F17" s="3"/>
      <c r="G17" s="2"/>
      <c r="H17" s="2"/>
      <c r="I17" s="3"/>
      <c r="J17" s="53"/>
      <c r="K17" s="74"/>
      <c r="M17" s="95"/>
      <c r="N17" s="95"/>
      <c r="O17" s="95"/>
      <c r="P17" s="95"/>
      <c r="Q17" s="95"/>
      <c r="R17" s="95"/>
      <c r="S17" s="95"/>
    </row>
    <row r="18" spans="1:19" s="1" customFormat="1" ht="14.25" customHeight="1">
      <c r="A18" s="47" t="s">
        <v>41</v>
      </c>
      <c r="B18" s="14">
        <f>B13+B17</f>
        <v>18414621</v>
      </c>
      <c r="C18" s="48"/>
      <c r="D18" s="48"/>
      <c r="E18" s="162"/>
      <c r="F18" s="3"/>
      <c r="G18" s="2"/>
      <c r="H18" s="2"/>
      <c r="I18" s="3"/>
      <c r="J18" s="53"/>
      <c r="K18" s="74"/>
      <c r="M18" s="95"/>
      <c r="N18" s="95"/>
      <c r="O18" s="95"/>
      <c r="P18" s="95"/>
      <c r="Q18" s="95"/>
      <c r="R18" s="95"/>
      <c r="S18" s="95"/>
    </row>
    <row r="19" spans="1:19" s="1" customFormat="1" ht="14.25" customHeight="1">
      <c r="A19" s="47" t="s">
        <v>403</v>
      </c>
      <c r="B19" s="15">
        <v>250000000</v>
      </c>
      <c r="C19" s="48"/>
      <c r="D19" s="48"/>
      <c r="E19" s="162"/>
      <c r="F19" s="3"/>
      <c r="G19" s="2"/>
      <c r="H19" s="3"/>
      <c r="I19" s="3"/>
      <c r="J19" s="53" t="s">
        <v>58</v>
      </c>
      <c r="K19" s="62" t="s">
        <v>58</v>
      </c>
      <c r="M19" s="95"/>
      <c r="N19" s="95"/>
      <c r="O19" s="95"/>
      <c r="P19" s="95"/>
      <c r="Q19" s="95"/>
      <c r="R19" s="95"/>
      <c r="S19" s="95"/>
    </row>
    <row r="20" spans="1:19" s="1" customFormat="1" ht="14.25" customHeight="1">
      <c r="A20" s="49" t="s">
        <v>47</v>
      </c>
      <c r="B20" s="16">
        <f>B12+B18+B19</f>
        <v>369433745</v>
      </c>
      <c r="C20" s="50"/>
      <c r="D20" s="50"/>
      <c r="E20" s="50"/>
      <c r="F20" s="3"/>
      <c r="G20" s="2"/>
      <c r="H20" s="2"/>
      <c r="I20" s="3"/>
      <c r="J20" s="55" t="s">
        <v>50</v>
      </c>
      <c r="K20" s="63">
        <f>SUM(K15:K18)</f>
        <v>4153702</v>
      </c>
      <c r="M20" s="95"/>
      <c r="N20" s="95"/>
      <c r="O20" s="95"/>
      <c r="P20" s="95"/>
      <c r="Q20" s="95"/>
      <c r="R20" s="95"/>
      <c r="S20" s="95"/>
    </row>
    <row r="21" spans="1:19" s="1" customFormat="1" ht="14.25" customHeight="1">
      <c r="A21" s="49" t="s">
        <v>49</v>
      </c>
      <c r="B21" s="16">
        <f>B12+B18+B19</f>
        <v>369433745</v>
      </c>
      <c r="C21" s="50"/>
      <c r="D21" s="50"/>
      <c r="E21" s="50"/>
      <c r="F21" s="3"/>
      <c r="G21" s="2"/>
      <c r="H21" s="2"/>
      <c r="I21" s="3"/>
      <c r="J21" s="56" t="s">
        <v>61</v>
      </c>
      <c r="K21" s="64">
        <f>K20-K14</f>
        <v>2293835</v>
      </c>
      <c r="M21" s="95"/>
      <c r="N21" s="95"/>
      <c r="O21" s="95"/>
      <c r="P21" s="95"/>
      <c r="Q21" s="95"/>
      <c r="R21" s="95"/>
      <c r="S21" s="95"/>
    </row>
    <row r="22" spans="1:19" s="1" customFormat="1" ht="14.25" customHeight="1">
      <c r="A22" s="385" t="s">
        <v>712</v>
      </c>
      <c r="B22" s="386"/>
      <c r="C22" s="386"/>
      <c r="D22" s="386"/>
      <c r="E22" s="387"/>
      <c r="F22" s="3"/>
      <c r="G22" s="2"/>
      <c r="H22" s="2"/>
      <c r="I22" s="3"/>
      <c r="M22" s="95"/>
      <c r="N22" s="95"/>
      <c r="O22" s="95"/>
      <c r="P22" s="95"/>
      <c r="Q22" s="95"/>
      <c r="R22" s="95"/>
      <c r="S22" s="95"/>
    </row>
    <row r="23" spans="1:19" ht="14.25" customHeight="1">
      <c r="B23" s="1"/>
      <c r="F23" s="1"/>
      <c r="H23" s="1"/>
      <c r="I23" s="1"/>
      <c r="J23" s="1"/>
      <c r="K23" s="1"/>
      <c r="M23" s="95"/>
      <c r="N23" s="95"/>
      <c r="O23" s="95"/>
      <c r="P23" s="95"/>
      <c r="Q23" s="95"/>
      <c r="R23" s="95"/>
      <c r="S23" s="95"/>
    </row>
    <row r="24" spans="1:19" ht="13.5" customHeight="1">
      <c r="B24" s="1"/>
      <c r="F24" s="1"/>
      <c r="H24" s="1"/>
      <c r="I24" s="1"/>
      <c r="J24" s="1"/>
      <c r="K24" s="1"/>
      <c r="M24" s="95"/>
      <c r="N24" s="95"/>
      <c r="O24" s="95"/>
      <c r="P24" s="95"/>
      <c r="Q24" s="95"/>
      <c r="R24" s="95"/>
      <c r="S24" s="95"/>
    </row>
    <row r="25" spans="1:19" s="1" customFormat="1" ht="13.5" customHeight="1">
      <c r="A25" s="434" t="s">
        <v>714</v>
      </c>
      <c r="B25" s="386"/>
      <c r="C25" s="386"/>
      <c r="D25" s="386"/>
      <c r="E25" s="387"/>
      <c r="F25" s="2"/>
      <c r="G25" s="389" t="s">
        <v>3</v>
      </c>
      <c r="H25" s="387"/>
      <c r="I25" s="3"/>
      <c r="J25" s="388" t="s">
        <v>715</v>
      </c>
      <c r="K25" s="387"/>
      <c r="L25" s="3"/>
      <c r="M25" s="153"/>
      <c r="N25" s="153"/>
      <c r="O25" s="153"/>
      <c r="P25" s="95"/>
      <c r="Q25" s="95"/>
      <c r="R25" s="95"/>
      <c r="S25" s="95"/>
    </row>
    <row r="26" spans="1:19" s="1" customFormat="1" ht="14.25" customHeight="1">
      <c r="A26" s="4" t="s">
        <v>5</v>
      </c>
      <c r="B26" s="5" t="s">
        <v>6</v>
      </c>
      <c r="C26" s="6" t="s">
        <v>7</v>
      </c>
      <c r="D26" s="6" t="s">
        <v>8</v>
      </c>
      <c r="E26" s="6" t="s">
        <v>9</v>
      </c>
      <c r="F26" s="2"/>
      <c r="G26" s="9" t="s">
        <v>399</v>
      </c>
      <c r="H26" s="10" t="s">
        <v>6</v>
      </c>
      <c r="I26" s="3"/>
      <c r="J26" s="65" t="s">
        <v>11</v>
      </c>
      <c r="K26" s="65" t="s">
        <v>6</v>
      </c>
      <c r="M26" s="95"/>
      <c r="N26" s="95"/>
      <c r="O26" s="95"/>
      <c r="P26" s="95"/>
      <c r="Q26" s="95"/>
      <c r="R26" s="95"/>
      <c r="S26" s="95"/>
    </row>
    <row r="27" spans="1:19" s="1" customFormat="1" ht="14.25" customHeight="1">
      <c r="A27" s="45" t="s">
        <v>422</v>
      </c>
      <c r="B27" s="59">
        <f>H30</f>
        <v>8742636</v>
      </c>
      <c r="C27" s="42"/>
      <c r="D27" s="42"/>
      <c r="E27" s="42"/>
      <c r="F27" s="3"/>
      <c r="G27" s="51" t="s">
        <v>14</v>
      </c>
      <c r="H27" s="83">
        <v>8742636</v>
      </c>
      <c r="I27" s="3"/>
      <c r="J27" s="53" t="s">
        <v>16</v>
      </c>
      <c r="K27" s="67">
        <v>1859867</v>
      </c>
      <c r="M27" s="95"/>
      <c r="N27" s="95"/>
      <c r="O27" s="95"/>
      <c r="P27" s="95"/>
      <c r="Q27" s="95"/>
      <c r="R27" s="95"/>
      <c r="S27" s="95"/>
    </row>
    <row r="28" spans="1:19" s="1" customFormat="1" ht="14.25" customHeight="1">
      <c r="A28" s="7" t="s">
        <v>22</v>
      </c>
      <c r="B28" s="98">
        <f>B116+E28</f>
        <v>1000000</v>
      </c>
      <c r="C28" s="8"/>
      <c r="D28" s="8"/>
      <c r="E28" s="19">
        <v>100000</v>
      </c>
      <c r="F28" s="3"/>
      <c r="G28" s="51" t="s">
        <v>467</v>
      </c>
      <c r="H28" s="83">
        <v>0</v>
      </c>
      <c r="I28" s="3"/>
      <c r="J28" s="77"/>
      <c r="K28" s="77"/>
      <c r="M28" s="95"/>
      <c r="N28" s="95"/>
      <c r="O28" s="95"/>
      <c r="P28" s="95"/>
      <c r="Q28" s="95"/>
      <c r="R28" s="95"/>
      <c r="S28" s="95"/>
    </row>
    <row r="29" spans="1:19" s="1" customFormat="1" ht="14.25" customHeight="1">
      <c r="A29" s="7" t="s">
        <v>668</v>
      </c>
      <c r="B29" s="98">
        <f>B117+E29</f>
        <v>1000000</v>
      </c>
      <c r="C29" s="8"/>
      <c r="D29" s="8"/>
      <c r="E29" s="19">
        <v>100000</v>
      </c>
      <c r="F29" s="3"/>
      <c r="G29" s="51" t="s">
        <v>677</v>
      </c>
      <c r="H29" s="83">
        <v>0</v>
      </c>
      <c r="I29" s="3"/>
      <c r="J29" s="77"/>
      <c r="K29" s="77"/>
      <c r="M29" s="95"/>
      <c r="N29" s="95"/>
      <c r="O29" s="95"/>
      <c r="P29" s="95"/>
      <c r="Q29" s="95"/>
      <c r="R29" s="95"/>
      <c r="S29" s="95"/>
    </row>
    <row r="30" spans="1:19" s="1" customFormat="1" ht="14.25" customHeight="1">
      <c r="A30" s="7" t="s">
        <v>473</v>
      </c>
      <c r="B30" s="98">
        <f>B118+E30</f>
        <v>600000</v>
      </c>
      <c r="C30" s="8"/>
      <c r="D30" s="8"/>
      <c r="E30" s="19">
        <v>100000</v>
      </c>
      <c r="F30" s="3"/>
      <c r="G30" s="52" t="s">
        <v>34</v>
      </c>
      <c r="H30" s="12">
        <f>SUM(H27:H29)</f>
        <v>8742636</v>
      </c>
      <c r="I30" s="3"/>
      <c r="J30" s="77"/>
      <c r="K30" s="77"/>
      <c r="L30" s="3"/>
      <c r="M30" s="153"/>
      <c r="N30" s="153"/>
      <c r="O30" s="153"/>
      <c r="P30" s="95"/>
      <c r="Q30" s="95"/>
      <c r="R30" s="95"/>
      <c r="S30" s="95"/>
    </row>
    <row r="31" spans="1:19" s="1" customFormat="1" ht="14.25" customHeight="1">
      <c r="A31" s="7" t="s">
        <v>81</v>
      </c>
      <c r="B31" s="98">
        <v>1900000</v>
      </c>
      <c r="C31" s="8"/>
      <c r="D31" s="8"/>
      <c r="E31" s="19" t="s">
        <v>58</v>
      </c>
      <c r="F31" s="3"/>
      <c r="G31" s="2"/>
      <c r="H31" s="3"/>
      <c r="I31" s="3"/>
      <c r="J31" s="77"/>
      <c r="K31" s="77"/>
      <c r="M31" s="95"/>
      <c r="N31" s="95"/>
      <c r="O31" s="95"/>
      <c r="P31" s="95"/>
      <c r="Q31" s="95"/>
      <c r="R31" s="95"/>
      <c r="S31" s="95"/>
    </row>
    <row r="32" spans="1:19" s="1" customFormat="1" ht="14.25" customHeight="1">
      <c r="A32" s="7" t="s">
        <v>457</v>
      </c>
      <c r="B32" s="98">
        <v>45000000</v>
      </c>
      <c r="C32" s="8"/>
      <c r="D32" s="8"/>
      <c r="E32" s="19" t="s">
        <v>58</v>
      </c>
      <c r="F32" s="3"/>
      <c r="G32" s="2"/>
      <c r="H32" s="3"/>
      <c r="I32" s="3"/>
      <c r="J32" s="77"/>
      <c r="K32" s="77"/>
      <c r="L32" s="3"/>
      <c r="M32" s="153"/>
      <c r="N32" s="153"/>
      <c r="O32" s="153"/>
      <c r="P32" s="95"/>
      <c r="Q32" s="95"/>
      <c r="R32" s="95"/>
      <c r="S32" s="95"/>
    </row>
    <row r="33" spans="1:19" s="1" customFormat="1" ht="14.25" customHeight="1">
      <c r="A33" s="7" t="s">
        <v>459</v>
      </c>
      <c r="B33" s="98">
        <v>40000000</v>
      </c>
      <c r="C33" s="8"/>
      <c r="D33" s="8"/>
      <c r="E33" s="19" t="s">
        <v>58</v>
      </c>
      <c r="F33" s="3"/>
      <c r="G33" s="2"/>
      <c r="H33" s="3"/>
      <c r="I33" s="3"/>
      <c r="J33" s="77"/>
      <c r="K33" s="77"/>
      <c r="L33" s="3"/>
      <c r="M33" s="153"/>
      <c r="N33" s="153"/>
      <c r="O33" s="153"/>
      <c r="P33" s="95"/>
      <c r="Q33" s="95"/>
      <c r="R33" s="95"/>
      <c r="S33" s="95"/>
    </row>
    <row r="34" spans="1:19" s="1" customFormat="1" ht="14.25" customHeight="1">
      <c r="A34" s="43" t="s">
        <v>32</v>
      </c>
      <c r="B34" s="60">
        <f>SUM(B27:B33)</f>
        <v>98242636</v>
      </c>
      <c r="C34" s="44"/>
      <c r="D34" s="44"/>
      <c r="E34" s="162"/>
      <c r="F34" s="3"/>
      <c r="G34" s="2"/>
      <c r="H34" s="3"/>
      <c r="I34" s="3"/>
      <c r="J34" s="77"/>
      <c r="K34" s="77"/>
      <c r="M34" s="95"/>
      <c r="N34" s="95"/>
      <c r="O34" s="95"/>
      <c r="P34" s="95"/>
      <c r="Q34" s="95"/>
      <c r="R34" s="95"/>
      <c r="S34" s="95"/>
    </row>
    <row r="35" spans="1:19" s="1" customFormat="1" ht="14.25" customHeight="1">
      <c r="A35" s="159" t="s">
        <v>474</v>
      </c>
      <c r="B35" s="135">
        <v>8818177</v>
      </c>
      <c r="C35" s="137"/>
      <c r="D35" s="42" t="s">
        <v>58</v>
      </c>
      <c r="E35" s="161"/>
      <c r="F35" s="3"/>
      <c r="G35" s="2"/>
      <c r="H35" s="3"/>
      <c r="I35" s="3"/>
      <c r="J35" s="77"/>
      <c r="K35" s="77"/>
      <c r="M35" s="95"/>
      <c r="N35" s="95"/>
      <c r="O35" s="95"/>
      <c r="P35" s="95"/>
      <c r="Q35" s="95"/>
      <c r="R35" s="95"/>
      <c r="S35" s="95"/>
    </row>
    <row r="36" spans="1:19" s="1" customFormat="1" ht="14.25" customHeight="1">
      <c r="A36" s="42" t="s">
        <v>475</v>
      </c>
      <c r="B36" s="61">
        <v>43000</v>
      </c>
      <c r="C36" s="137"/>
      <c r="D36" s="42"/>
      <c r="E36" s="46"/>
      <c r="F36" s="3"/>
      <c r="G36" s="9" t="s">
        <v>40</v>
      </c>
      <c r="H36" s="10" t="s">
        <v>6</v>
      </c>
      <c r="I36" s="3"/>
      <c r="J36" s="54" t="s">
        <v>45</v>
      </c>
      <c r="K36" s="63">
        <f>K27+K28+K34</f>
        <v>1859867</v>
      </c>
      <c r="M36" s="95"/>
      <c r="N36" s="95"/>
      <c r="O36" s="95"/>
      <c r="P36" s="95"/>
      <c r="Q36" s="95"/>
      <c r="R36" s="95"/>
      <c r="S36" s="95"/>
    </row>
    <row r="37" spans="1:19" s="1" customFormat="1" ht="14.25" customHeight="1">
      <c r="A37" s="42" t="s">
        <v>476</v>
      </c>
      <c r="B37" s="61">
        <v>52000</v>
      </c>
      <c r="C37" s="137"/>
      <c r="D37" s="42"/>
      <c r="E37" s="42"/>
      <c r="F37" s="3"/>
      <c r="G37" s="17" t="s">
        <v>43</v>
      </c>
      <c r="H37" s="11">
        <f>B42-B684</f>
        <v>366657257</v>
      </c>
      <c r="I37" s="3"/>
      <c r="J37" s="53" t="s">
        <v>462</v>
      </c>
      <c r="K37" s="67">
        <v>4153702</v>
      </c>
      <c r="L37" s="3"/>
      <c r="M37" s="95"/>
      <c r="N37" s="95"/>
      <c r="O37" s="95"/>
      <c r="P37" s="95"/>
      <c r="Q37" s="95"/>
      <c r="R37" s="95"/>
      <c r="S37" s="95"/>
    </row>
    <row r="38" spans="1:19" s="1" customFormat="1" ht="14.25" customHeight="1">
      <c r="A38" s="42" t="s">
        <v>477</v>
      </c>
      <c r="B38" s="61">
        <v>79217</v>
      </c>
      <c r="C38" s="137"/>
      <c r="D38" s="42"/>
      <c r="E38" s="42"/>
      <c r="F38" s="3"/>
      <c r="G38" s="17" t="s">
        <v>478</v>
      </c>
      <c r="H38" s="73">
        <f>B43-B685</f>
        <v>366657257</v>
      </c>
      <c r="I38" s="3"/>
      <c r="J38" s="53" t="s">
        <v>58</v>
      </c>
      <c r="K38" s="62" t="s">
        <v>58</v>
      </c>
      <c r="M38" s="95"/>
      <c r="N38" s="95"/>
      <c r="O38" s="95"/>
      <c r="P38" s="95"/>
      <c r="Q38" s="95"/>
      <c r="R38" s="95"/>
      <c r="S38" s="95"/>
    </row>
    <row r="39" spans="1:19" s="1" customFormat="1" ht="14.25" customHeight="1">
      <c r="A39" s="42" t="s">
        <v>479</v>
      </c>
      <c r="B39" s="80">
        <v>9596444</v>
      </c>
      <c r="C39" s="137"/>
      <c r="D39" s="42"/>
      <c r="E39" s="161"/>
      <c r="F39" s="3"/>
      <c r="G39" s="2"/>
      <c r="H39" s="2"/>
      <c r="I39" s="3"/>
      <c r="J39" s="53"/>
      <c r="K39" s="74"/>
      <c r="M39" s="95"/>
      <c r="N39" s="95"/>
      <c r="O39" s="95"/>
      <c r="P39" s="95"/>
      <c r="Q39" s="95"/>
      <c r="R39" s="95"/>
      <c r="S39" s="95"/>
    </row>
    <row r="40" spans="1:19" s="1" customFormat="1" ht="14.25" customHeight="1">
      <c r="A40" s="47" t="s">
        <v>41</v>
      </c>
      <c r="B40" s="14">
        <f>B35+B39</f>
        <v>18414621</v>
      </c>
      <c r="C40" s="48"/>
      <c r="D40" s="48"/>
      <c r="E40" s="162"/>
      <c r="F40" s="3"/>
      <c r="G40" s="2"/>
      <c r="H40" s="2"/>
      <c r="I40" s="3"/>
      <c r="J40" s="53"/>
      <c r="K40" s="74"/>
      <c r="M40" s="95"/>
      <c r="N40" s="95"/>
      <c r="O40" s="95"/>
      <c r="P40" s="95"/>
      <c r="Q40" s="95"/>
      <c r="R40" s="95"/>
      <c r="S40" s="95"/>
    </row>
    <row r="41" spans="1:19" s="1" customFormat="1" ht="14.25" customHeight="1">
      <c r="A41" s="47" t="s">
        <v>403</v>
      </c>
      <c r="B41" s="15">
        <v>250000000</v>
      </c>
      <c r="C41" s="48"/>
      <c r="D41" s="48"/>
      <c r="E41" s="162"/>
      <c r="F41" s="3"/>
      <c r="G41" s="2"/>
      <c r="H41" s="3"/>
      <c r="I41" s="3"/>
      <c r="J41" s="53" t="s">
        <v>58</v>
      </c>
      <c r="K41" s="62" t="s">
        <v>58</v>
      </c>
      <c r="M41" s="95"/>
      <c r="N41" s="95"/>
      <c r="O41" s="95"/>
      <c r="P41" s="95"/>
      <c r="Q41" s="95"/>
      <c r="R41" s="95"/>
      <c r="S41" s="95"/>
    </row>
    <row r="42" spans="1:19" s="1" customFormat="1" ht="14.25" customHeight="1">
      <c r="A42" s="49" t="s">
        <v>47</v>
      </c>
      <c r="B42" s="16">
        <f>B34+B40+B41</f>
        <v>366657257</v>
      </c>
      <c r="C42" s="50"/>
      <c r="D42" s="50"/>
      <c r="E42" s="50"/>
      <c r="F42" s="3"/>
      <c r="G42" s="2"/>
      <c r="H42" s="2"/>
      <c r="I42" s="3"/>
      <c r="J42" s="55" t="s">
        <v>50</v>
      </c>
      <c r="K42" s="63">
        <f>SUM(K37:K40)</f>
        <v>4153702</v>
      </c>
      <c r="M42" s="95"/>
      <c r="N42" s="95"/>
      <c r="O42" s="95"/>
      <c r="P42" s="95"/>
      <c r="Q42" s="95"/>
      <c r="R42" s="95"/>
      <c r="S42" s="95"/>
    </row>
    <row r="43" spans="1:19" s="1" customFormat="1" ht="14.25" customHeight="1">
      <c r="A43" s="49" t="s">
        <v>49</v>
      </c>
      <c r="B43" s="16">
        <f>B34+B40+B41</f>
        <v>366657257</v>
      </c>
      <c r="C43" s="50"/>
      <c r="D43" s="50"/>
      <c r="E43" s="50"/>
      <c r="F43" s="3"/>
      <c r="G43" s="2"/>
      <c r="H43" s="2"/>
      <c r="I43" s="3"/>
      <c r="J43" s="56" t="s">
        <v>61</v>
      </c>
      <c r="K43" s="64">
        <f>K42-K36</f>
        <v>2293835</v>
      </c>
      <c r="M43" s="95"/>
      <c r="N43" s="95"/>
      <c r="O43" s="95"/>
      <c r="P43" s="95"/>
      <c r="Q43" s="95"/>
      <c r="R43" s="95"/>
      <c r="S43" s="95"/>
    </row>
    <row r="44" spans="1:19" s="1" customFormat="1" ht="14.25" customHeight="1">
      <c r="A44" s="385" t="s">
        <v>716</v>
      </c>
      <c r="B44" s="386"/>
      <c r="C44" s="386"/>
      <c r="D44" s="386"/>
      <c r="E44" s="387"/>
      <c r="F44" s="3"/>
      <c r="G44" s="2"/>
      <c r="H44" s="2"/>
      <c r="I44" s="3"/>
      <c r="M44" s="95"/>
      <c r="N44" s="95"/>
      <c r="O44" s="95"/>
      <c r="P44" s="95"/>
      <c r="Q44" s="95"/>
      <c r="R44" s="95"/>
      <c r="S44" s="95"/>
    </row>
    <row r="45" spans="1:19" ht="14.25" customHeight="1">
      <c r="B45" s="1"/>
      <c r="F45" s="1"/>
      <c r="H45" s="1"/>
      <c r="I45" s="1"/>
      <c r="J45" s="1"/>
      <c r="K45" s="1"/>
      <c r="M45" s="95"/>
      <c r="N45" s="95"/>
      <c r="O45" s="95"/>
      <c r="P45" s="95"/>
      <c r="Q45" s="95"/>
      <c r="R45" s="95"/>
      <c r="S45" s="95"/>
    </row>
    <row r="46" spans="1:19" ht="13.5" customHeight="1">
      <c r="B46" s="1"/>
      <c r="F46" s="1"/>
      <c r="H46" s="1"/>
      <c r="I46" s="1"/>
      <c r="J46" s="1"/>
      <c r="K46" s="1"/>
      <c r="M46" s="95"/>
      <c r="N46" s="95"/>
      <c r="O46" s="95"/>
      <c r="P46" s="95"/>
      <c r="Q46" s="95"/>
      <c r="R46" s="95"/>
      <c r="S46" s="95"/>
    </row>
    <row r="47" spans="1:19" s="1" customFormat="1" ht="13.5" customHeight="1">
      <c r="A47" s="434" t="s">
        <v>717</v>
      </c>
      <c r="B47" s="386"/>
      <c r="C47" s="386"/>
      <c r="D47" s="386"/>
      <c r="E47" s="387"/>
      <c r="F47" s="2"/>
      <c r="G47" s="389" t="s">
        <v>3</v>
      </c>
      <c r="H47" s="387"/>
      <c r="I47" s="3"/>
      <c r="J47" s="388" t="s">
        <v>718</v>
      </c>
      <c r="K47" s="387"/>
      <c r="L47" s="3"/>
      <c r="M47" s="153"/>
      <c r="N47" s="153"/>
      <c r="O47" s="153"/>
      <c r="P47" s="95"/>
      <c r="Q47" s="95"/>
      <c r="R47" s="95"/>
      <c r="S47" s="95"/>
    </row>
    <row r="48" spans="1:19" s="1" customFormat="1" ht="14.25" customHeight="1">
      <c r="A48" s="4" t="s">
        <v>5</v>
      </c>
      <c r="B48" s="5" t="s">
        <v>6</v>
      </c>
      <c r="C48" s="6" t="s">
        <v>7</v>
      </c>
      <c r="D48" s="6" t="s">
        <v>8</v>
      </c>
      <c r="E48" s="6" t="s">
        <v>9</v>
      </c>
      <c r="F48" s="2"/>
      <c r="G48" s="9" t="s">
        <v>399</v>
      </c>
      <c r="H48" s="10" t="s">
        <v>6</v>
      </c>
      <c r="I48" s="3"/>
      <c r="J48" s="65" t="s">
        <v>11</v>
      </c>
      <c r="K48" s="65" t="s">
        <v>6</v>
      </c>
      <c r="M48" s="95"/>
      <c r="N48" s="95"/>
      <c r="O48" s="95"/>
      <c r="P48" s="95"/>
      <c r="Q48" s="95"/>
      <c r="R48" s="95"/>
      <c r="S48" s="95"/>
    </row>
    <row r="49" spans="1:19" s="1" customFormat="1" ht="14.25" customHeight="1">
      <c r="A49" s="45" t="s">
        <v>422</v>
      </c>
      <c r="B49" s="59">
        <f>H52</f>
        <v>7644727</v>
      </c>
      <c r="C49" s="42"/>
      <c r="D49" s="42"/>
      <c r="E49" s="42"/>
      <c r="F49" s="3"/>
      <c r="G49" s="51" t="s">
        <v>14</v>
      </c>
      <c r="H49" s="83">
        <v>7644727</v>
      </c>
      <c r="I49" s="3"/>
      <c r="J49" s="53" t="s">
        <v>16</v>
      </c>
      <c r="K49" s="67">
        <v>1859867</v>
      </c>
      <c r="M49" s="95"/>
      <c r="N49" s="95"/>
      <c r="O49" s="95"/>
      <c r="P49" s="95"/>
      <c r="Q49" s="95"/>
      <c r="R49" s="95"/>
      <c r="S49" s="95"/>
    </row>
    <row r="50" spans="1:19" s="1" customFormat="1" ht="14.25" customHeight="1">
      <c r="A50" s="7" t="s">
        <v>22</v>
      </c>
      <c r="B50" s="98">
        <f>B116+E50</f>
        <v>1000000</v>
      </c>
      <c r="C50" s="8"/>
      <c r="D50" s="8"/>
      <c r="E50" s="19">
        <v>100000</v>
      </c>
      <c r="F50" s="3"/>
      <c r="G50" s="51" t="s">
        <v>467</v>
      </c>
      <c r="H50" s="83">
        <v>0</v>
      </c>
      <c r="I50" s="3"/>
      <c r="J50" s="77"/>
      <c r="K50" s="77"/>
      <c r="M50" s="95"/>
      <c r="N50" s="95"/>
      <c r="O50" s="95"/>
      <c r="P50" s="95"/>
      <c r="Q50" s="95"/>
      <c r="R50" s="95"/>
      <c r="S50" s="95"/>
    </row>
    <row r="51" spans="1:19" s="1" customFormat="1" ht="14.25" customHeight="1">
      <c r="A51" s="7" t="s">
        <v>668</v>
      </c>
      <c r="B51" s="98">
        <f>B117+E51</f>
        <v>1000000</v>
      </c>
      <c r="C51" s="8"/>
      <c r="D51" s="8"/>
      <c r="E51" s="19">
        <v>100000</v>
      </c>
      <c r="F51" s="3"/>
      <c r="G51" s="51" t="s">
        <v>677</v>
      </c>
      <c r="H51" s="83">
        <v>0</v>
      </c>
      <c r="I51" s="3"/>
      <c r="J51" s="77"/>
      <c r="K51" s="77"/>
      <c r="M51" s="95"/>
      <c r="N51" s="95"/>
      <c r="O51" s="95"/>
      <c r="P51" s="95"/>
      <c r="Q51" s="95"/>
      <c r="R51" s="95"/>
      <c r="S51" s="95"/>
    </row>
    <row r="52" spans="1:19" s="1" customFormat="1" ht="14.25" customHeight="1">
      <c r="A52" s="7" t="s">
        <v>473</v>
      </c>
      <c r="B52" s="98">
        <f>B118+E52</f>
        <v>600000</v>
      </c>
      <c r="C52" s="8"/>
      <c r="D52" s="8"/>
      <c r="E52" s="19">
        <v>100000</v>
      </c>
      <c r="F52" s="3"/>
      <c r="G52" s="52" t="s">
        <v>34</v>
      </c>
      <c r="H52" s="12">
        <f>SUM(H49:H51)</f>
        <v>7644727</v>
      </c>
      <c r="I52" s="3"/>
      <c r="J52" s="77"/>
      <c r="K52" s="77"/>
      <c r="L52" s="3"/>
      <c r="M52" s="153"/>
      <c r="N52" s="153"/>
      <c r="O52" s="153"/>
      <c r="P52" s="95"/>
      <c r="Q52" s="95"/>
      <c r="R52" s="95"/>
      <c r="S52" s="95"/>
    </row>
    <row r="53" spans="1:19" s="1" customFormat="1" ht="14.25" customHeight="1">
      <c r="A53" s="7" t="s">
        <v>81</v>
      </c>
      <c r="B53" s="98">
        <v>1900000</v>
      </c>
      <c r="C53" s="8"/>
      <c r="D53" s="8"/>
      <c r="E53" s="19" t="s">
        <v>58</v>
      </c>
      <c r="F53" s="3"/>
      <c r="G53" s="2"/>
      <c r="H53" s="3"/>
      <c r="I53" s="3"/>
      <c r="J53" s="77"/>
      <c r="K53" s="77"/>
      <c r="M53" s="95"/>
      <c r="N53" s="95"/>
      <c r="O53" s="95"/>
      <c r="P53" s="95"/>
      <c r="Q53" s="95"/>
      <c r="R53" s="95"/>
      <c r="S53" s="95"/>
    </row>
    <row r="54" spans="1:19" s="1" customFormat="1" ht="14.25" customHeight="1">
      <c r="A54" s="7" t="s">
        <v>457</v>
      </c>
      <c r="B54" s="98">
        <v>45000000</v>
      </c>
      <c r="C54" s="8"/>
      <c r="D54" s="8"/>
      <c r="E54" s="19" t="s">
        <v>58</v>
      </c>
      <c r="F54" s="3"/>
      <c r="G54" s="2"/>
      <c r="H54" s="3"/>
      <c r="I54" s="3"/>
      <c r="J54" s="77"/>
      <c r="K54" s="77"/>
      <c r="L54" s="3"/>
      <c r="M54" s="153"/>
      <c r="N54" s="153"/>
      <c r="O54" s="153"/>
      <c r="P54" s="95"/>
      <c r="Q54" s="95"/>
      <c r="R54" s="95"/>
      <c r="S54" s="95"/>
    </row>
    <row r="55" spans="1:19" s="1" customFormat="1" ht="14.25" customHeight="1">
      <c r="A55" s="7" t="s">
        <v>459</v>
      </c>
      <c r="B55" s="98">
        <v>40000000</v>
      </c>
      <c r="C55" s="8"/>
      <c r="D55" s="8"/>
      <c r="E55" s="19" t="s">
        <v>58</v>
      </c>
      <c r="F55" s="3"/>
      <c r="G55" s="2"/>
      <c r="H55" s="3"/>
      <c r="I55" s="3"/>
      <c r="J55" s="77"/>
      <c r="K55" s="77"/>
      <c r="L55" s="3"/>
      <c r="M55" s="153"/>
      <c r="N55" s="153"/>
      <c r="O55" s="153"/>
      <c r="P55" s="95"/>
      <c r="Q55" s="95"/>
      <c r="R55" s="95"/>
      <c r="S55" s="95"/>
    </row>
    <row r="56" spans="1:19" s="1" customFormat="1" ht="14.25" customHeight="1">
      <c r="A56" s="43" t="s">
        <v>32</v>
      </c>
      <c r="B56" s="60">
        <f>SUM(B49:B55)</f>
        <v>97144727</v>
      </c>
      <c r="C56" s="44"/>
      <c r="D56" s="44"/>
      <c r="E56" s="162"/>
      <c r="F56" s="3"/>
      <c r="G56" s="2"/>
      <c r="H56" s="3"/>
      <c r="I56" s="3"/>
      <c r="J56" s="77"/>
      <c r="K56" s="77"/>
      <c r="M56" s="95"/>
      <c r="N56" s="95"/>
      <c r="O56" s="95"/>
      <c r="P56" s="95"/>
      <c r="Q56" s="95"/>
      <c r="R56" s="95"/>
      <c r="S56" s="95"/>
    </row>
    <row r="57" spans="1:19" s="1" customFormat="1" ht="14.25" customHeight="1">
      <c r="A57" s="159" t="s">
        <v>474</v>
      </c>
      <c r="B57" s="135">
        <v>8818177</v>
      </c>
      <c r="C57" s="137"/>
      <c r="D57" s="42" t="s">
        <v>58</v>
      </c>
      <c r="E57" s="161"/>
      <c r="F57" s="3"/>
      <c r="G57" s="2"/>
      <c r="H57" s="3"/>
      <c r="I57" s="3"/>
      <c r="J57" s="77"/>
      <c r="K57" s="77"/>
      <c r="M57" s="95"/>
      <c r="N57" s="95"/>
      <c r="O57" s="95"/>
      <c r="P57" s="95"/>
      <c r="Q57" s="95"/>
      <c r="R57" s="95"/>
      <c r="S57" s="95"/>
    </row>
    <row r="58" spans="1:19" s="1" customFormat="1" ht="14.25" customHeight="1">
      <c r="A58" s="42" t="s">
        <v>475</v>
      </c>
      <c r="B58" s="61">
        <v>43000</v>
      </c>
      <c r="C58" s="137"/>
      <c r="D58" s="42"/>
      <c r="E58" s="46"/>
      <c r="F58" s="3"/>
      <c r="G58" s="9" t="s">
        <v>40</v>
      </c>
      <c r="H58" s="10" t="s">
        <v>6</v>
      </c>
      <c r="I58" s="3"/>
      <c r="J58" s="54" t="s">
        <v>45</v>
      </c>
      <c r="K58" s="63">
        <f>K49+K50+K56</f>
        <v>1859867</v>
      </c>
      <c r="M58" s="95"/>
      <c r="N58" s="95"/>
      <c r="O58" s="95"/>
      <c r="P58" s="95"/>
      <c r="Q58" s="95"/>
      <c r="R58" s="95"/>
      <c r="S58" s="95"/>
    </row>
    <row r="59" spans="1:19" s="1" customFormat="1" ht="14.25" customHeight="1">
      <c r="A59" s="42" t="s">
        <v>476</v>
      </c>
      <c r="B59" s="61">
        <v>52000</v>
      </c>
      <c r="C59" s="137"/>
      <c r="D59" s="42"/>
      <c r="E59" s="42"/>
      <c r="F59" s="3"/>
      <c r="G59" s="17" t="s">
        <v>43</v>
      </c>
      <c r="H59" s="11">
        <f>B64-B684</f>
        <v>365559348</v>
      </c>
      <c r="I59" s="3"/>
      <c r="J59" s="53" t="s">
        <v>462</v>
      </c>
      <c r="K59" s="67">
        <v>4153702</v>
      </c>
      <c r="L59" s="3"/>
      <c r="M59" s="95"/>
      <c r="N59" s="95"/>
      <c r="O59" s="95"/>
      <c r="P59" s="95"/>
      <c r="Q59" s="95"/>
      <c r="R59" s="95"/>
      <c r="S59" s="95"/>
    </row>
    <row r="60" spans="1:19" s="1" customFormat="1" ht="14.25" customHeight="1">
      <c r="A60" s="42" t="s">
        <v>477</v>
      </c>
      <c r="B60" s="61">
        <v>79217</v>
      </c>
      <c r="C60" s="137"/>
      <c r="D60" s="42"/>
      <c r="E60" s="42"/>
      <c r="F60" s="3"/>
      <c r="G60" s="17" t="s">
        <v>478</v>
      </c>
      <c r="H60" s="73">
        <f>B65-B685</f>
        <v>365559348</v>
      </c>
      <c r="I60" s="3"/>
      <c r="J60" s="53" t="s">
        <v>58</v>
      </c>
      <c r="K60" s="62" t="s">
        <v>58</v>
      </c>
      <c r="M60" s="95"/>
      <c r="N60" s="95"/>
      <c r="O60" s="95"/>
      <c r="P60" s="95"/>
      <c r="Q60" s="95"/>
      <c r="R60" s="95"/>
      <c r="S60" s="95"/>
    </row>
    <row r="61" spans="1:19" s="1" customFormat="1" ht="14.25" customHeight="1">
      <c r="A61" s="42" t="s">
        <v>479</v>
      </c>
      <c r="B61" s="80">
        <v>9596444</v>
      </c>
      <c r="C61" s="137"/>
      <c r="D61" s="42"/>
      <c r="E61" s="161"/>
      <c r="F61" s="3"/>
      <c r="G61" s="2"/>
      <c r="H61" s="2"/>
      <c r="I61" s="3"/>
      <c r="J61" s="53"/>
      <c r="K61" s="74"/>
      <c r="M61" s="95"/>
      <c r="N61" s="95"/>
      <c r="O61" s="95"/>
      <c r="P61" s="95"/>
      <c r="Q61" s="95"/>
      <c r="R61" s="95"/>
      <c r="S61" s="95"/>
    </row>
    <row r="62" spans="1:19" s="1" customFormat="1" ht="14.25" customHeight="1">
      <c r="A62" s="47" t="s">
        <v>41</v>
      </c>
      <c r="B62" s="14">
        <f>B57+B61</f>
        <v>18414621</v>
      </c>
      <c r="C62" s="48"/>
      <c r="D62" s="48"/>
      <c r="E62" s="162"/>
      <c r="F62" s="3"/>
      <c r="G62" s="2"/>
      <c r="H62" s="2"/>
      <c r="I62" s="3"/>
      <c r="J62" s="53"/>
      <c r="K62" s="74"/>
      <c r="M62" s="95"/>
      <c r="N62" s="95"/>
      <c r="O62" s="95"/>
      <c r="P62" s="95"/>
      <c r="Q62" s="95"/>
      <c r="R62" s="95"/>
      <c r="S62" s="95"/>
    </row>
    <row r="63" spans="1:19" s="1" customFormat="1" ht="14.25" customHeight="1">
      <c r="A63" s="47" t="s">
        <v>403</v>
      </c>
      <c r="B63" s="15">
        <v>250000000</v>
      </c>
      <c r="C63" s="48"/>
      <c r="D63" s="48"/>
      <c r="E63" s="162"/>
      <c r="F63" s="3"/>
      <c r="G63" s="2"/>
      <c r="H63" s="3"/>
      <c r="I63" s="3"/>
      <c r="J63" s="53" t="s">
        <v>58</v>
      </c>
      <c r="K63" s="62" t="s">
        <v>58</v>
      </c>
      <c r="M63" s="95"/>
      <c r="N63" s="95"/>
      <c r="O63" s="95"/>
      <c r="P63" s="95"/>
      <c r="Q63" s="95"/>
      <c r="R63" s="95"/>
      <c r="S63" s="95"/>
    </row>
    <row r="64" spans="1:19" s="1" customFormat="1" ht="14.25" customHeight="1">
      <c r="A64" s="49" t="s">
        <v>47</v>
      </c>
      <c r="B64" s="16">
        <f>B56+B62+B63</f>
        <v>365559348</v>
      </c>
      <c r="C64" s="50"/>
      <c r="D64" s="50"/>
      <c r="E64" s="50"/>
      <c r="F64" s="3"/>
      <c r="G64" s="2"/>
      <c r="H64" s="2"/>
      <c r="I64" s="3"/>
      <c r="J64" s="55" t="s">
        <v>50</v>
      </c>
      <c r="K64" s="63">
        <f>SUM(K59:K62)</f>
        <v>4153702</v>
      </c>
      <c r="M64" s="95"/>
      <c r="N64" s="95"/>
      <c r="O64" s="95"/>
      <c r="P64" s="95"/>
      <c r="Q64" s="95"/>
      <c r="R64" s="95"/>
      <c r="S64" s="95"/>
    </row>
    <row r="65" spans="1:19" s="1" customFormat="1" ht="14.25" customHeight="1">
      <c r="A65" s="49" t="s">
        <v>49</v>
      </c>
      <c r="B65" s="16">
        <f>B56+B62+B63</f>
        <v>365559348</v>
      </c>
      <c r="C65" s="50"/>
      <c r="D65" s="50"/>
      <c r="E65" s="50"/>
      <c r="F65" s="3"/>
      <c r="G65" s="2"/>
      <c r="H65" s="2"/>
      <c r="I65" s="3"/>
      <c r="J65" s="56" t="s">
        <v>61</v>
      </c>
      <c r="K65" s="64">
        <f>K64-K58</f>
        <v>2293835</v>
      </c>
      <c r="M65" s="95"/>
      <c r="N65" s="95"/>
      <c r="O65" s="95"/>
      <c r="P65" s="95"/>
      <c r="Q65" s="95"/>
      <c r="R65" s="95"/>
      <c r="S65" s="95"/>
    </row>
    <row r="66" spans="1:19" s="1" customFormat="1" ht="14.25" customHeight="1">
      <c r="A66" s="385" t="s">
        <v>673</v>
      </c>
      <c r="B66" s="386"/>
      <c r="C66" s="386"/>
      <c r="D66" s="386"/>
      <c r="E66" s="387"/>
      <c r="F66" s="3"/>
      <c r="G66" s="2"/>
      <c r="H66" s="2"/>
      <c r="I66" s="3"/>
      <c r="M66" s="95"/>
      <c r="N66" s="95"/>
      <c r="O66" s="95"/>
      <c r="P66" s="95"/>
      <c r="Q66" s="95"/>
      <c r="R66" s="95"/>
      <c r="S66" s="95"/>
    </row>
    <row r="67" spans="1:19" ht="14.25" customHeight="1">
      <c r="B67" s="1"/>
      <c r="F67" s="1"/>
      <c r="H67" s="1"/>
      <c r="I67" s="1"/>
      <c r="J67" s="1"/>
      <c r="K67" s="1"/>
      <c r="M67" s="95"/>
      <c r="N67" s="95"/>
      <c r="O67" s="95"/>
      <c r="P67" s="95"/>
      <c r="Q67" s="95"/>
      <c r="R67" s="95"/>
      <c r="S67" s="95"/>
    </row>
    <row r="68" spans="1:19" ht="13.5" customHeight="1">
      <c r="B68" s="1"/>
      <c r="F68" s="1"/>
      <c r="H68" s="1"/>
      <c r="I68" s="1"/>
      <c r="J68" s="1"/>
      <c r="K68" s="1"/>
      <c r="M68" s="95"/>
      <c r="N68" s="95"/>
      <c r="O68" s="95"/>
      <c r="P68" s="95"/>
      <c r="Q68" s="95"/>
      <c r="R68" s="95"/>
      <c r="S68" s="95"/>
    </row>
    <row r="69" spans="1:19" s="1" customFormat="1" ht="13.5" customHeight="1">
      <c r="A69" s="434" t="s">
        <v>719</v>
      </c>
      <c r="B69" s="386"/>
      <c r="C69" s="386"/>
      <c r="D69" s="386"/>
      <c r="E69" s="387"/>
      <c r="F69" s="2"/>
      <c r="G69" s="389" t="s">
        <v>3</v>
      </c>
      <c r="H69" s="387"/>
      <c r="I69" s="3"/>
      <c r="J69" s="388" t="s">
        <v>720</v>
      </c>
      <c r="K69" s="387"/>
      <c r="L69" s="3"/>
      <c r="M69" s="153"/>
      <c r="N69" s="153"/>
      <c r="O69" s="153"/>
      <c r="P69" s="95"/>
      <c r="Q69" s="95"/>
      <c r="R69" s="95"/>
      <c r="S69" s="95"/>
    </row>
    <row r="70" spans="1:19" s="1" customFormat="1" ht="14.25" customHeight="1">
      <c r="A70" s="4" t="s">
        <v>5</v>
      </c>
      <c r="B70" s="5" t="s">
        <v>6</v>
      </c>
      <c r="C70" s="6" t="s">
        <v>7</v>
      </c>
      <c r="D70" s="6" t="s">
        <v>8</v>
      </c>
      <c r="E70" s="6" t="s">
        <v>9</v>
      </c>
      <c r="F70" s="2"/>
      <c r="G70" s="9" t="s">
        <v>399</v>
      </c>
      <c r="H70" s="10" t="s">
        <v>6</v>
      </c>
      <c r="I70" s="3"/>
      <c r="J70" s="65" t="s">
        <v>11</v>
      </c>
      <c r="K70" s="65" t="s">
        <v>6</v>
      </c>
      <c r="M70" s="95"/>
      <c r="N70" s="95"/>
      <c r="O70" s="95"/>
      <c r="P70" s="95"/>
      <c r="Q70" s="95"/>
      <c r="R70" s="95"/>
      <c r="S70" s="95"/>
    </row>
    <row r="71" spans="1:19" s="1" customFormat="1" ht="14.25" customHeight="1">
      <c r="A71" s="45" t="s">
        <v>422</v>
      </c>
      <c r="B71" s="59">
        <f>H74</f>
        <v>6501408</v>
      </c>
      <c r="C71" s="42"/>
      <c r="D71" s="42"/>
      <c r="E71" s="42"/>
      <c r="F71" s="3"/>
      <c r="G71" s="51" t="s">
        <v>14</v>
      </c>
      <c r="H71" s="83">
        <v>6501408</v>
      </c>
      <c r="I71" s="3"/>
      <c r="J71" s="53" t="s">
        <v>16</v>
      </c>
      <c r="K71" s="67">
        <v>1859867</v>
      </c>
      <c r="M71" s="95"/>
      <c r="N71" s="95"/>
      <c r="O71" s="95"/>
      <c r="P71" s="95"/>
      <c r="Q71" s="95"/>
      <c r="R71" s="95"/>
      <c r="S71" s="95"/>
    </row>
    <row r="72" spans="1:19" s="1" customFormat="1" ht="14.25" customHeight="1">
      <c r="A72" s="7" t="s">
        <v>22</v>
      </c>
      <c r="B72" s="98">
        <f>B116+E72</f>
        <v>1000000</v>
      </c>
      <c r="C72" s="8"/>
      <c r="D72" s="8"/>
      <c r="E72" s="19">
        <v>100000</v>
      </c>
      <c r="F72" s="3"/>
      <c r="G72" s="51" t="s">
        <v>467</v>
      </c>
      <c r="H72" s="83">
        <v>0</v>
      </c>
      <c r="I72" s="3"/>
      <c r="J72" s="77"/>
      <c r="K72" s="77"/>
      <c r="M72" s="95"/>
      <c r="N72" s="95"/>
      <c r="O72" s="95"/>
      <c r="P72" s="95"/>
      <c r="Q72" s="95"/>
      <c r="R72" s="95"/>
      <c r="S72" s="95"/>
    </row>
    <row r="73" spans="1:19" s="1" customFormat="1" ht="14.25" customHeight="1">
      <c r="A73" s="7" t="s">
        <v>668</v>
      </c>
      <c r="B73" s="98">
        <f>B117+E73</f>
        <v>1000000</v>
      </c>
      <c r="C73" s="8"/>
      <c r="D73" s="8"/>
      <c r="E73" s="19">
        <v>100000</v>
      </c>
      <c r="F73" s="3"/>
      <c r="G73" s="51" t="s">
        <v>677</v>
      </c>
      <c r="H73" s="83">
        <v>0</v>
      </c>
      <c r="I73" s="3"/>
      <c r="J73" s="77"/>
      <c r="K73" s="77"/>
      <c r="M73" s="95"/>
      <c r="N73" s="95"/>
      <c r="O73" s="95"/>
      <c r="P73" s="95"/>
      <c r="Q73" s="95"/>
      <c r="R73" s="95"/>
      <c r="S73" s="95"/>
    </row>
    <row r="74" spans="1:19" s="1" customFormat="1" ht="14.25" customHeight="1">
      <c r="A74" s="7" t="s">
        <v>473</v>
      </c>
      <c r="B74" s="98">
        <f>B118+E74</f>
        <v>600000</v>
      </c>
      <c r="C74" s="8"/>
      <c r="D74" s="8"/>
      <c r="E74" s="19">
        <v>100000</v>
      </c>
      <c r="F74" s="3"/>
      <c r="G74" s="52" t="s">
        <v>34</v>
      </c>
      <c r="H74" s="12">
        <f>SUM(H71:H73)</f>
        <v>6501408</v>
      </c>
      <c r="I74" s="3"/>
      <c r="J74" s="77"/>
      <c r="K74" s="77"/>
      <c r="L74" s="3"/>
      <c r="M74" s="153"/>
      <c r="N74" s="153"/>
      <c r="O74" s="153"/>
      <c r="P74" s="95"/>
      <c r="Q74" s="95"/>
      <c r="R74" s="95"/>
      <c r="S74" s="95"/>
    </row>
    <row r="75" spans="1:19" s="1" customFormat="1" ht="14.25" customHeight="1">
      <c r="A75" s="7" t="s">
        <v>81</v>
      </c>
      <c r="B75" s="98">
        <v>1900000</v>
      </c>
      <c r="C75" s="8"/>
      <c r="D75" s="8"/>
      <c r="E75" s="19" t="s">
        <v>58</v>
      </c>
      <c r="F75" s="3"/>
      <c r="G75" s="2"/>
      <c r="H75" s="3"/>
      <c r="I75" s="3"/>
      <c r="J75" s="77"/>
      <c r="K75" s="77"/>
      <c r="M75" s="95"/>
      <c r="N75" s="95"/>
      <c r="O75" s="95"/>
      <c r="P75" s="95"/>
      <c r="Q75" s="95"/>
      <c r="R75" s="95"/>
      <c r="S75" s="95"/>
    </row>
    <row r="76" spans="1:19" s="1" customFormat="1" ht="14.25" customHeight="1">
      <c r="A76" s="7" t="s">
        <v>457</v>
      </c>
      <c r="B76" s="98">
        <v>45000000</v>
      </c>
      <c r="C76" s="8"/>
      <c r="D76" s="8"/>
      <c r="E76" s="19" t="s">
        <v>58</v>
      </c>
      <c r="F76" s="3"/>
      <c r="G76" s="2"/>
      <c r="H76" s="3"/>
      <c r="I76" s="3"/>
      <c r="J76" s="77"/>
      <c r="K76" s="77"/>
      <c r="L76" s="3"/>
      <c r="M76" s="153"/>
      <c r="N76" s="153"/>
      <c r="O76" s="153"/>
      <c r="P76" s="95"/>
      <c r="Q76" s="95"/>
      <c r="R76" s="95"/>
      <c r="S76" s="95"/>
    </row>
    <row r="77" spans="1:19" s="1" customFormat="1" ht="14.25" customHeight="1">
      <c r="A77" s="7" t="s">
        <v>459</v>
      </c>
      <c r="B77" s="98">
        <v>40000000</v>
      </c>
      <c r="C77" s="8"/>
      <c r="D77" s="8"/>
      <c r="E77" s="19" t="s">
        <v>58</v>
      </c>
      <c r="F77" s="3"/>
      <c r="G77" s="2"/>
      <c r="H77" s="3"/>
      <c r="I77" s="3"/>
      <c r="J77" s="77"/>
      <c r="K77" s="77"/>
      <c r="L77" s="3"/>
      <c r="M77" s="153"/>
      <c r="N77" s="153"/>
      <c r="O77" s="153"/>
      <c r="P77" s="95"/>
      <c r="Q77" s="95"/>
      <c r="R77" s="95"/>
      <c r="S77" s="95"/>
    </row>
    <row r="78" spans="1:19" s="1" customFormat="1" ht="14.25" customHeight="1">
      <c r="A78" s="43" t="s">
        <v>32</v>
      </c>
      <c r="B78" s="60">
        <f>SUM(B71:B77)</f>
        <v>96001408</v>
      </c>
      <c r="C78" s="44"/>
      <c r="D78" s="44"/>
      <c r="E78" s="162"/>
      <c r="F78" s="3"/>
      <c r="G78" s="2"/>
      <c r="H78" s="3"/>
      <c r="I78" s="3"/>
      <c r="J78" s="77"/>
      <c r="K78" s="77"/>
      <c r="M78" s="95"/>
      <c r="N78" s="95"/>
      <c r="O78" s="95"/>
      <c r="P78" s="95"/>
      <c r="Q78" s="95"/>
      <c r="R78" s="95"/>
      <c r="S78" s="95"/>
    </row>
    <row r="79" spans="1:19" s="1" customFormat="1" ht="14.25" customHeight="1">
      <c r="A79" s="159" t="s">
        <v>474</v>
      </c>
      <c r="B79" s="135">
        <v>8818177</v>
      </c>
      <c r="C79" s="137"/>
      <c r="D79" s="42" t="s">
        <v>58</v>
      </c>
      <c r="E79" s="161"/>
      <c r="F79" s="3"/>
      <c r="G79" s="2"/>
      <c r="H79" s="3"/>
      <c r="I79" s="3"/>
      <c r="J79" s="77"/>
      <c r="K79" s="77"/>
      <c r="M79" s="95"/>
      <c r="N79" s="95"/>
      <c r="O79" s="95"/>
      <c r="P79" s="95"/>
      <c r="Q79" s="95"/>
      <c r="R79" s="95"/>
      <c r="S79" s="95"/>
    </row>
    <row r="80" spans="1:19" s="1" customFormat="1" ht="14.25" customHeight="1">
      <c r="A80" s="42" t="s">
        <v>475</v>
      </c>
      <c r="B80" s="61">
        <v>43000</v>
      </c>
      <c r="C80" s="137"/>
      <c r="D80" s="42"/>
      <c r="E80" s="46"/>
      <c r="F80" s="3"/>
      <c r="G80" s="9" t="s">
        <v>40</v>
      </c>
      <c r="H80" s="10" t="s">
        <v>6</v>
      </c>
      <c r="I80" s="3"/>
      <c r="J80" s="54" t="s">
        <v>45</v>
      </c>
      <c r="K80" s="63">
        <f>K71+K72+K78</f>
        <v>1859867</v>
      </c>
      <c r="M80" s="95"/>
      <c r="N80" s="95"/>
      <c r="O80" s="95"/>
      <c r="P80" s="95"/>
      <c r="Q80" s="95"/>
      <c r="R80" s="95"/>
      <c r="S80" s="95"/>
    </row>
    <row r="81" spans="1:19" s="1" customFormat="1" ht="14.25" customHeight="1">
      <c r="A81" s="42" t="s">
        <v>476</v>
      </c>
      <c r="B81" s="61">
        <v>52000</v>
      </c>
      <c r="C81" s="137"/>
      <c r="D81" s="42"/>
      <c r="E81" s="42"/>
      <c r="F81" s="3"/>
      <c r="G81" s="17" t="s">
        <v>43</v>
      </c>
      <c r="H81" s="11">
        <f>B86-B684</f>
        <v>364416029</v>
      </c>
      <c r="I81" s="3"/>
      <c r="J81" s="53" t="s">
        <v>462</v>
      </c>
      <c r="K81" s="67">
        <v>4153702</v>
      </c>
      <c r="L81" s="3"/>
      <c r="M81" s="95"/>
      <c r="N81" s="95"/>
      <c r="O81" s="95"/>
      <c r="P81" s="95"/>
      <c r="Q81" s="95"/>
      <c r="R81" s="95"/>
      <c r="S81" s="95"/>
    </row>
    <row r="82" spans="1:19" s="1" customFormat="1" ht="14.25" customHeight="1">
      <c r="A82" s="42" t="s">
        <v>477</v>
      </c>
      <c r="B82" s="61">
        <v>79217</v>
      </c>
      <c r="C82" s="137"/>
      <c r="D82" s="42"/>
      <c r="E82" s="42"/>
      <c r="F82" s="3"/>
      <c r="G82" s="17" t="s">
        <v>478</v>
      </c>
      <c r="H82" s="73">
        <f>B87-B685</f>
        <v>364416029</v>
      </c>
      <c r="I82" s="3"/>
      <c r="J82" s="53" t="s">
        <v>58</v>
      </c>
      <c r="K82" s="62" t="s">
        <v>58</v>
      </c>
      <c r="M82" s="95"/>
      <c r="N82" s="95"/>
      <c r="O82" s="95"/>
      <c r="P82" s="95"/>
      <c r="Q82" s="95"/>
      <c r="R82" s="95"/>
      <c r="S82" s="95"/>
    </row>
    <row r="83" spans="1:19" s="1" customFormat="1" ht="14.25" customHeight="1">
      <c r="A83" s="42" t="s">
        <v>479</v>
      </c>
      <c r="B83" s="80">
        <v>9596444</v>
      </c>
      <c r="C83" s="137"/>
      <c r="D83" s="42"/>
      <c r="E83" s="161"/>
      <c r="F83" s="3"/>
      <c r="G83" s="2"/>
      <c r="H83" s="2"/>
      <c r="I83" s="3"/>
      <c r="J83" s="53"/>
      <c r="K83" s="74"/>
      <c r="M83" s="95"/>
      <c r="N83" s="95"/>
      <c r="O83" s="95"/>
      <c r="P83" s="95"/>
      <c r="Q83" s="95"/>
      <c r="R83" s="95"/>
      <c r="S83" s="95"/>
    </row>
    <row r="84" spans="1:19" s="1" customFormat="1" ht="14.25" customHeight="1">
      <c r="A84" s="47" t="s">
        <v>41</v>
      </c>
      <c r="B84" s="14">
        <f>B79+B83</f>
        <v>18414621</v>
      </c>
      <c r="C84" s="48"/>
      <c r="D84" s="48"/>
      <c r="E84" s="162"/>
      <c r="F84" s="3"/>
      <c r="G84" s="2"/>
      <c r="H84" s="2"/>
      <c r="I84" s="3"/>
      <c r="J84" s="53"/>
      <c r="K84" s="74"/>
      <c r="M84" s="95"/>
      <c r="N84" s="95"/>
      <c r="O84" s="95"/>
      <c r="P84" s="95"/>
      <c r="Q84" s="95"/>
      <c r="R84" s="95"/>
      <c r="S84" s="95"/>
    </row>
    <row r="85" spans="1:19" s="1" customFormat="1" ht="14.25" customHeight="1">
      <c r="A85" s="47" t="s">
        <v>403</v>
      </c>
      <c r="B85" s="15">
        <v>250000000</v>
      </c>
      <c r="C85" s="48"/>
      <c r="D85" s="48"/>
      <c r="E85" s="162"/>
      <c r="F85" s="3"/>
      <c r="G85" s="2"/>
      <c r="H85" s="3"/>
      <c r="I85" s="3"/>
      <c r="J85" s="53" t="s">
        <v>58</v>
      </c>
      <c r="K85" s="62" t="s">
        <v>58</v>
      </c>
      <c r="M85" s="95"/>
      <c r="N85" s="95"/>
      <c r="O85" s="95"/>
      <c r="P85" s="95"/>
      <c r="Q85" s="95"/>
      <c r="R85" s="95"/>
      <c r="S85" s="95"/>
    </row>
    <row r="86" spans="1:19" s="1" customFormat="1" ht="14.25" customHeight="1">
      <c r="A86" s="49" t="s">
        <v>47</v>
      </c>
      <c r="B86" s="16">
        <f>B78+B84+B85</f>
        <v>364416029</v>
      </c>
      <c r="C86" s="50"/>
      <c r="D86" s="50"/>
      <c r="E86" s="50"/>
      <c r="F86" s="3"/>
      <c r="G86" s="2"/>
      <c r="H86" s="2"/>
      <c r="I86" s="3"/>
      <c r="J86" s="55" t="s">
        <v>50</v>
      </c>
      <c r="K86" s="63">
        <f>SUM(K81:K84)</f>
        <v>4153702</v>
      </c>
      <c r="M86" s="95"/>
      <c r="N86" s="95"/>
      <c r="O86" s="95"/>
      <c r="P86" s="95"/>
      <c r="Q86" s="95"/>
      <c r="R86" s="95"/>
      <c r="S86" s="95"/>
    </row>
    <row r="87" spans="1:19" s="1" customFormat="1" ht="14.25" customHeight="1">
      <c r="A87" s="49" t="s">
        <v>49</v>
      </c>
      <c r="B87" s="16">
        <f>B78+B84+B85</f>
        <v>364416029</v>
      </c>
      <c r="C87" s="50"/>
      <c r="D87" s="50"/>
      <c r="E87" s="50"/>
      <c r="F87" s="3"/>
      <c r="G87" s="2"/>
      <c r="H87" s="2"/>
      <c r="I87" s="3"/>
      <c r="J87" s="56" t="s">
        <v>61</v>
      </c>
      <c r="K87" s="64">
        <f>K86-K80</f>
        <v>2293835</v>
      </c>
      <c r="M87" s="95"/>
      <c r="N87" s="95"/>
      <c r="O87" s="95"/>
      <c r="P87" s="95"/>
      <c r="Q87" s="95"/>
      <c r="R87" s="95"/>
      <c r="S87" s="95"/>
    </row>
    <row r="88" spans="1:19" s="1" customFormat="1" ht="14.25" customHeight="1">
      <c r="A88" s="385" t="s">
        <v>721</v>
      </c>
      <c r="B88" s="386"/>
      <c r="C88" s="386"/>
      <c r="D88" s="386"/>
      <c r="E88" s="387"/>
      <c r="F88" s="3"/>
      <c r="G88" s="2"/>
      <c r="H88" s="2"/>
      <c r="I88" s="3"/>
      <c r="M88" s="95"/>
      <c r="N88" s="95"/>
      <c r="O88" s="95"/>
      <c r="P88" s="95"/>
      <c r="Q88" s="95"/>
      <c r="R88" s="95"/>
      <c r="S88" s="95"/>
    </row>
    <row r="89" spans="1:19" ht="14.25" customHeight="1">
      <c r="B89" s="1"/>
      <c r="F89" s="1"/>
      <c r="H89" s="1"/>
      <c r="I89" s="1"/>
      <c r="J89" s="1"/>
      <c r="K89" s="1"/>
      <c r="M89" s="95"/>
      <c r="N89" s="95"/>
      <c r="O89" s="95"/>
      <c r="P89" s="95"/>
      <c r="Q89" s="95"/>
      <c r="R89" s="95"/>
      <c r="S89" s="95"/>
    </row>
    <row r="90" spans="1:19" ht="13.5" customHeight="1">
      <c r="B90" s="1"/>
      <c r="F90" s="1"/>
      <c r="H90" s="1"/>
      <c r="I90" s="1"/>
      <c r="J90" s="1"/>
      <c r="K90" s="1"/>
      <c r="M90" s="95"/>
      <c r="N90" s="95"/>
      <c r="O90" s="95"/>
      <c r="P90" s="95"/>
      <c r="Q90" s="95"/>
      <c r="R90" s="95"/>
      <c r="S90" s="95"/>
    </row>
    <row r="91" spans="1:19" s="1" customFormat="1" ht="13.5" customHeight="1">
      <c r="A91" s="434" t="s">
        <v>722</v>
      </c>
      <c r="B91" s="386"/>
      <c r="C91" s="386"/>
      <c r="D91" s="386"/>
      <c r="E91" s="387"/>
      <c r="F91" s="2"/>
      <c r="G91" s="389" t="s">
        <v>3</v>
      </c>
      <c r="H91" s="387"/>
      <c r="I91" s="3"/>
      <c r="J91" s="388" t="s">
        <v>723</v>
      </c>
      <c r="K91" s="387"/>
      <c r="L91" s="3"/>
      <c r="M91" s="153"/>
      <c r="N91" s="153"/>
      <c r="O91" s="153"/>
      <c r="P91" s="95"/>
      <c r="Q91" s="95"/>
      <c r="R91" s="95"/>
      <c r="S91" s="95"/>
    </row>
    <row r="92" spans="1:19" s="1" customFormat="1" ht="14.25" customHeight="1">
      <c r="A92" s="4" t="s">
        <v>5</v>
      </c>
      <c r="B92" s="5" t="s">
        <v>6</v>
      </c>
      <c r="C92" s="6" t="s">
        <v>7</v>
      </c>
      <c r="D92" s="6" t="s">
        <v>8</v>
      </c>
      <c r="E92" s="6" t="s">
        <v>9</v>
      </c>
      <c r="F92" s="2"/>
      <c r="G92" s="9" t="s">
        <v>399</v>
      </c>
      <c r="H92" s="10" t="s">
        <v>6</v>
      </c>
      <c r="I92" s="3"/>
      <c r="J92" s="65" t="s">
        <v>11</v>
      </c>
      <c r="K92" s="65" t="s">
        <v>6</v>
      </c>
      <c r="M92" s="95"/>
      <c r="N92" s="95"/>
      <c r="O92" s="95"/>
      <c r="P92" s="95"/>
      <c r="Q92" s="95"/>
      <c r="R92" s="95"/>
      <c r="S92" s="95"/>
    </row>
    <row r="93" spans="1:19" s="1" customFormat="1" ht="14.25" customHeight="1">
      <c r="A93" s="45" t="s">
        <v>422</v>
      </c>
      <c r="B93" s="59">
        <f>H96</f>
        <v>6060037</v>
      </c>
      <c r="C93" s="42"/>
      <c r="D93" s="42"/>
      <c r="E93" s="42"/>
      <c r="F93" s="3"/>
      <c r="G93" s="51" t="s">
        <v>14</v>
      </c>
      <c r="H93" s="83">
        <v>6060037</v>
      </c>
      <c r="I93" s="3"/>
      <c r="J93" s="53" t="s">
        <v>16</v>
      </c>
      <c r="K93" s="67">
        <v>1859867</v>
      </c>
      <c r="M93" s="95"/>
      <c r="N93" s="95"/>
      <c r="O93" s="95"/>
      <c r="P93" s="95"/>
      <c r="Q93" s="95"/>
      <c r="R93" s="95"/>
      <c r="S93" s="95"/>
    </row>
    <row r="94" spans="1:19" s="1" customFormat="1" ht="14.25" customHeight="1">
      <c r="A94" s="7" t="s">
        <v>22</v>
      </c>
      <c r="B94" s="98">
        <f>B116+E94</f>
        <v>1000000</v>
      </c>
      <c r="C94" s="8"/>
      <c r="D94" s="8"/>
      <c r="E94" s="19">
        <v>100000</v>
      </c>
      <c r="F94" s="3"/>
      <c r="G94" s="51" t="s">
        <v>467</v>
      </c>
      <c r="H94" s="83">
        <v>0</v>
      </c>
      <c r="I94" s="3"/>
      <c r="J94" s="77"/>
      <c r="K94" s="77"/>
      <c r="M94" s="95"/>
      <c r="N94" s="95"/>
      <c r="O94" s="95"/>
      <c r="P94" s="95"/>
      <c r="Q94" s="95"/>
      <c r="R94" s="95"/>
      <c r="S94" s="95"/>
    </row>
    <row r="95" spans="1:19" s="1" customFormat="1" ht="14.25" customHeight="1">
      <c r="A95" s="7" t="s">
        <v>668</v>
      </c>
      <c r="B95" s="98">
        <f>B117+E95</f>
        <v>1000000</v>
      </c>
      <c r="C95" s="8"/>
      <c r="D95" s="8"/>
      <c r="E95" s="19">
        <v>100000</v>
      </c>
      <c r="F95" s="3"/>
      <c r="G95" s="51" t="s">
        <v>677</v>
      </c>
      <c r="H95" s="83">
        <v>0</v>
      </c>
      <c r="I95" s="3"/>
      <c r="J95" s="77"/>
      <c r="K95" s="77"/>
      <c r="M95" s="95"/>
      <c r="N95" s="95"/>
      <c r="O95" s="95"/>
      <c r="P95" s="95"/>
      <c r="Q95" s="95"/>
      <c r="R95" s="95"/>
      <c r="S95" s="95"/>
    </row>
    <row r="96" spans="1:19" s="1" customFormat="1" ht="14.25" customHeight="1">
      <c r="A96" s="7" t="s">
        <v>473</v>
      </c>
      <c r="B96" s="98">
        <f>B118+E96</f>
        <v>600000</v>
      </c>
      <c r="C96" s="8"/>
      <c r="D96" s="8"/>
      <c r="E96" s="19">
        <v>100000</v>
      </c>
      <c r="F96" s="3"/>
      <c r="G96" s="52" t="s">
        <v>34</v>
      </c>
      <c r="H96" s="12">
        <f>SUM(H93:H95)</f>
        <v>6060037</v>
      </c>
      <c r="I96" s="3"/>
      <c r="J96" s="77"/>
      <c r="K96" s="77"/>
      <c r="L96" s="3"/>
      <c r="M96" s="153"/>
      <c r="N96" s="153"/>
      <c r="O96" s="153"/>
      <c r="P96" s="95"/>
      <c r="Q96" s="95"/>
      <c r="R96" s="95"/>
      <c r="S96" s="95"/>
    </row>
    <row r="97" spans="1:19" s="1" customFormat="1" ht="14.25" customHeight="1">
      <c r="A97" s="7" t="s">
        <v>81</v>
      </c>
      <c r="B97" s="98">
        <v>1900000</v>
      </c>
      <c r="C97" s="8"/>
      <c r="D97" s="8"/>
      <c r="E97" s="19" t="s">
        <v>58</v>
      </c>
      <c r="F97" s="3"/>
      <c r="G97" s="2"/>
      <c r="H97" s="3"/>
      <c r="I97" s="3"/>
      <c r="J97" s="77"/>
      <c r="K97" s="77"/>
      <c r="M97" s="95"/>
      <c r="N97" s="95"/>
      <c r="O97" s="95"/>
      <c r="P97" s="95"/>
      <c r="Q97" s="95"/>
      <c r="R97" s="95"/>
      <c r="S97" s="95"/>
    </row>
    <row r="98" spans="1:19" s="1" customFormat="1" ht="14.25" customHeight="1">
      <c r="A98" s="7" t="s">
        <v>457</v>
      </c>
      <c r="B98" s="98">
        <v>45000000</v>
      </c>
      <c r="C98" s="8"/>
      <c r="D98" s="8"/>
      <c r="E98" s="19" t="s">
        <v>58</v>
      </c>
      <c r="F98" s="3"/>
      <c r="G98" s="2"/>
      <c r="H98" s="3"/>
      <c r="I98" s="3"/>
      <c r="J98" s="77"/>
      <c r="K98" s="77"/>
      <c r="L98" s="3"/>
      <c r="M98" s="153"/>
      <c r="N98" s="153"/>
      <c r="O98" s="153"/>
      <c r="P98" s="95"/>
      <c r="Q98" s="95"/>
      <c r="R98" s="95"/>
      <c r="S98" s="95"/>
    </row>
    <row r="99" spans="1:19" s="1" customFormat="1" ht="14.25" customHeight="1">
      <c r="A99" s="7" t="s">
        <v>459</v>
      </c>
      <c r="B99" s="98">
        <v>40000000</v>
      </c>
      <c r="C99" s="8"/>
      <c r="D99" s="8"/>
      <c r="E99" s="19" t="s">
        <v>58</v>
      </c>
      <c r="F99" s="3"/>
      <c r="G99" s="2"/>
      <c r="H99" s="3"/>
      <c r="I99" s="3"/>
      <c r="J99" s="77"/>
      <c r="K99" s="77"/>
      <c r="L99" s="3"/>
      <c r="M99" s="153"/>
      <c r="N99" s="153"/>
      <c r="O99" s="153"/>
      <c r="P99" s="95"/>
      <c r="Q99" s="95"/>
      <c r="R99" s="95"/>
      <c r="S99" s="95"/>
    </row>
    <row r="100" spans="1:19" s="1" customFormat="1" ht="14.25" customHeight="1">
      <c r="A100" s="43" t="s">
        <v>32</v>
      </c>
      <c r="B100" s="60">
        <f>SUM(B93:B99)</f>
        <v>95560037</v>
      </c>
      <c r="C100" s="44"/>
      <c r="D100" s="44"/>
      <c r="E100" s="162"/>
      <c r="F100" s="3"/>
      <c r="G100" s="2"/>
      <c r="H100" s="3"/>
      <c r="I100" s="3"/>
      <c r="J100" s="77"/>
      <c r="K100" s="77"/>
      <c r="M100" s="95"/>
      <c r="N100" s="95"/>
      <c r="O100" s="95"/>
      <c r="P100" s="95"/>
      <c r="Q100" s="95"/>
      <c r="R100" s="95"/>
      <c r="S100" s="95"/>
    </row>
    <row r="101" spans="1:19" s="1" customFormat="1" ht="14.25" customHeight="1">
      <c r="A101" s="159" t="s">
        <v>474</v>
      </c>
      <c r="B101" s="135">
        <v>8818177</v>
      </c>
      <c r="C101" s="137"/>
      <c r="D101" s="42" t="s">
        <v>58</v>
      </c>
      <c r="E101" s="161"/>
      <c r="F101" s="3"/>
      <c r="G101" s="2"/>
      <c r="H101" s="3"/>
      <c r="I101" s="3"/>
      <c r="J101" s="77"/>
      <c r="K101" s="77"/>
      <c r="M101" s="95"/>
      <c r="N101" s="95"/>
      <c r="O101" s="95"/>
      <c r="P101" s="95"/>
      <c r="Q101" s="95"/>
      <c r="R101" s="95"/>
      <c r="S101" s="95"/>
    </row>
    <row r="102" spans="1:19" s="1" customFormat="1" ht="14.25" customHeight="1">
      <c r="A102" s="42" t="s">
        <v>475</v>
      </c>
      <c r="B102" s="61">
        <v>43000</v>
      </c>
      <c r="C102" s="137"/>
      <c r="D102" s="42"/>
      <c r="E102" s="46"/>
      <c r="F102" s="3"/>
      <c r="G102" s="9" t="s">
        <v>40</v>
      </c>
      <c r="H102" s="10" t="s">
        <v>6</v>
      </c>
      <c r="I102" s="3"/>
      <c r="J102" s="54" t="s">
        <v>45</v>
      </c>
      <c r="K102" s="63">
        <f>K93+K94+K100</f>
        <v>1859867</v>
      </c>
      <c r="M102" s="95"/>
      <c r="N102" s="95"/>
      <c r="O102" s="95"/>
      <c r="P102" s="95"/>
      <c r="Q102" s="95"/>
      <c r="R102" s="95"/>
      <c r="S102" s="95"/>
    </row>
    <row r="103" spans="1:19" s="1" customFormat="1" ht="14.25" customHeight="1">
      <c r="A103" s="42" t="s">
        <v>476</v>
      </c>
      <c r="B103" s="61">
        <v>52000</v>
      </c>
      <c r="C103" s="137"/>
      <c r="D103" s="42"/>
      <c r="E103" s="42"/>
      <c r="F103" s="3"/>
      <c r="G103" s="17" t="s">
        <v>43</v>
      </c>
      <c r="H103" s="11">
        <f>B108-B684</f>
        <v>363974658</v>
      </c>
      <c r="I103" s="3"/>
      <c r="J103" s="53" t="s">
        <v>462</v>
      </c>
      <c r="K103" s="67">
        <v>4153702</v>
      </c>
      <c r="L103" s="3"/>
      <c r="M103" s="95"/>
      <c r="N103" s="95"/>
      <c r="O103" s="95"/>
      <c r="P103" s="95"/>
      <c r="Q103" s="95"/>
      <c r="R103" s="95"/>
      <c r="S103" s="95"/>
    </row>
    <row r="104" spans="1:19" s="1" customFormat="1" ht="14.25" customHeight="1">
      <c r="A104" s="42" t="s">
        <v>477</v>
      </c>
      <c r="B104" s="61">
        <v>79217</v>
      </c>
      <c r="C104" s="137"/>
      <c r="D104" s="42"/>
      <c r="E104" s="42"/>
      <c r="F104" s="3"/>
      <c r="G104" s="17" t="s">
        <v>478</v>
      </c>
      <c r="H104" s="73">
        <f>B109-B685</f>
        <v>363974658</v>
      </c>
      <c r="I104" s="3"/>
      <c r="J104" s="53" t="s">
        <v>58</v>
      </c>
      <c r="K104" s="62" t="s">
        <v>58</v>
      </c>
      <c r="M104" s="95"/>
      <c r="N104" s="95"/>
      <c r="O104" s="95"/>
      <c r="P104" s="95"/>
      <c r="Q104" s="95"/>
      <c r="R104" s="95"/>
      <c r="S104" s="95"/>
    </row>
    <row r="105" spans="1:19" s="1" customFormat="1" ht="14.25" customHeight="1">
      <c r="A105" s="42" t="s">
        <v>479</v>
      </c>
      <c r="B105" s="80">
        <v>9596444</v>
      </c>
      <c r="C105" s="137"/>
      <c r="D105" s="42"/>
      <c r="E105" s="161"/>
      <c r="F105" s="3"/>
      <c r="G105" s="2"/>
      <c r="H105" s="2"/>
      <c r="I105" s="3"/>
      <c r="J105" s="53"/>
      <c r="K105" s="74"/>
      <c r="M105" s="95"/>
      <c r="N105" s="95"/>
      <c r="O105" s="95"/>
      <c r="P105" s="95"/>
      <c r="Q105" s="95"/>
      <c r="R105" s="95"/>
      <c r="S105" s="95"/>
    </row>
    <row r="106" spans="1:19" s="1" customFormat="1" ht="14.25" customHeight="1">
      <c r="A106" s="47" t="s">
        <v>41</v>
      </c>
      <c r="B106" s="14">
        <f>B101+B105</f>
        <v>18414621</v>
      </c>
      <c r="C106" s="48"/>
      <c r="D106" s="48"/>
      <c r="E106" s="162"/>
      <c r="F106" s="3"/>
      <c r="G106" s="2"/>
      <c r="H106" s="2"/>
      <c r="I106" s="3"/>
      <c r="J106" s="53"/>
      <c r="K106" s="74"/>
      <c r="M106" s="95"/>
      <c r="N106" s="95"/>
      <c r="O106" s="95"/>
      <c r="P106" s="95"/>
      <c r="Q106" s="95"/>
      <c r="R106" s="95"/>
      <c r="S106" s="95"/>
    </row>
    <row r="107" spans="1:19" s="1" customFormat="1" ht="14.25" customHeight="1">
      <c r="A107" s="47" t="s">
        <v>403</v>
      </c>
      <c r="B107" s="15">
        <v>250000000</v>
      </c>
      <c r="C107" s="48"/>
      <c r="D107" s="48"/>
      <c r="E107" s="162"/>
      <c r="F107" s="3"/>
      <c r="G107" s="2"/>
      <c r="H107" s="3"/>
      <c r="I107" s="3"/>
      <c r="J107" s="53" t="s">
        <v>58</v>
      </c>
      <c r="K107" s="62" t="s">
        <v>58</v>
      </c>
      <c r="M107" s="95"/>
      <c r="N107" s="95"/>
      <c r="O107" s="95"/>
      <c r="P107" s="95"/>
      <c r="Q107" s="95"/>
      <c r="R107" s="95"/>
      <c r="S107" s="95"/>
    </row>
    <row r="108" spans="1:19" s="1" customFormat="1" ht="14.25" customHeight="1">
      <c r="A108" s="49" t="s">
        <v>47</v>
      </c>
      <c r="B108" s="16">
        <f>B100+B106+B107</f>
        <v>363974658</v>
      </c>
      <c r="C108" s="50"/>
      <c r="D108" s="50"/>
      <c r="E108" s="50"/>
      <c r="F108" s="3"/>
      <c r="G108" s="2"/>
      <c r="H108" s="2"/>
      <c r="I108" s="3"/>
      <c r="J108" s="55" t="s">
        <v>50</v>
      </c>
      <c r="K108" s="63">
        <f>SUM(K103:K106)</f>
        <v>4153702</v>
      </c>
      <c r="M108" s="95"/>
      <c r="N108" s="95"/>
      <c r="O108" s="95"/>
      <c r="P108" s="95"/>
      <c r="Q108" s="95"/>
      <c r="R108" s="95"/>
      <c r="S108" s="95"/>
    </row>
    <row r="109" spans="1:19" s="1" customFormat="1" ht="14.25" customHeight="1">
      <c r="A109" s="49" t="s">
        <v>49</v>
      </c>
      <c r="B109" s="16">
        <f>B100+B106+B107</f>
        <v>363974658</v>
      </c>
      <c r="C109" s="50"/>
      <c r="D109" s="50"/>
      <c r="E109" s="50"/>
      <c r="F109" s="3"/>
      <c r="G109" s="2"/>
      <c r="H109" s="2"/>
      <c r="I109" s="3"/>
      <c r="J109" s="56" t="s">
        <v>61</v>
      </c>
      <c r="K109" s="64">
        <f>K108-K102</f>
        <v>2293835</v>
      </c>
      <c r="M109" s="95"/>
      <c r="N109" s="95"/>
      <c r="O109" s="95"/>
      <c r="P109" s="95"/>
      <c r="Q109" s="95"/>
      <c r="R109" s="95"/>
      <c r="S109" s="95"/>
    </row>
    <row r="110" spans="1:19" s="1" customFormat="1" ht="14.25" customHeight="1">
      <c r="A110" s="385" t="s">
        <v>682</v>
      </c>
      <c r="B110" s="386"/>
      <c r="C110" s="386"/>
      <c r="D110" s="386"/>
      <c r="E110" s="387"/>
      <c r="F110" s="3"/>
      <c r="G110" s="2"/>
      <c r="H110" s="2"/>
      <c r="I110" s="3"/>
      <c r="M110" s="95"/>
      <c r="N110" s="95"/>
      <c r="O110" s="95"/>
      <c r="P110" s="95"/>
      <c r="Q110" s="95"/>
      <c r="R110" s="95"/>
      <c r="S110" s="95"/>
    </row>
    <row r="111" spans="1:19" ht="14.25" customHeight="1">
      <c r="B111" s="1"/>
      <c r="F111" s="1"/>
      <c r="H111" s="1"/>
      <c r="I111" s="1"/>
      <c r="J111" s="1"/>
      <c r="K111" s="1"/>
      <c r="M111" s="95"/>
      <c r="N111" s="95"/>
      <c r="O111" s="95"/>
      <c r="P111" s="95"/>
      <c r="Q111" s="95"/>
      <c r="R111" s="95"/>
      <c r="S111" s="95"/>
    </row>
    <row r="112" spans="1:19" ht="13.5" customHeight="1">
      <c r="B112" s="1"/>
      <c r="F112" s="1"/>
      <c r="H112" s="1"/>
      <c r="I112" s="1"/>
      <c r="J112" s="1"/>
      <c r="K112" s="1"/>
      <c r="M112" s="95"/>
      <c r="N112" s="95"/>
      <c r="O112" s="95"/>
      <c r="P112" s="95"/>
      <c r="Q112" s="95"/>
      <c r="R112" s="95"/>
      <c r="S112" s="95"/>
    </row>
    <row r="113" spans="1:19" s="1" customFormat="1" ht="13.5" customHeight="1">
      <c r="A113" s="434" t="s">
        <v>724</v>
      </c>
      <c r="B113" s="386"/>
      <c r="C113" s="386"/>
      <c r="D113" s="386"/>
      <c r="E113" s="387"/>
      <c r="F113" s="2"/>
      <c r="G113" s="389" t="s">
        <v>3</v>
      </c>
      <c r="H113" s="387"/>
      <c r="I113" s="3"/>
      <c r="J113" s="388" t="s">
        <v>725</v>
      </c>
      <c r="K113" s="387"/>
      <c r="L113" s="3"/>
      <c r="M113" s="153"/>
      <c r="N113" s="153"/>
      <c r="O113" s="153"/>
      <c r="P113" s="95"/>
      <c r="Q113" s="95"/>
      <c r="R113" s="95"/>
      <c r="S113" s="95"/>
    </row>
    <row r="114" spans="1:19" s="1" customFormat="1" ht="14.25" customHeight="1">
      <c r="A114" s="4" t="s">
        <v>5</v>
      </c>
      <c r="B114" s="5" t="s">
        <v>6</v>
      </c>
      <c r="C114" s="6" t="s">
        <v>7</v>
      </c>
      <c r="D114" s="6" t="s">
        <v>8</v>
      </c>
      <c r="E114" s="6" t="s">
        <v>9</v>
      </c>
      <c r="F114" s="2"/>
      <c r="G114" s="9" t="s">
        <v>399</v>
      </c>
      <c r="H114" s="10" t="s">
        <v>6</v>
      </c>
      <c r="I114" s="3"/>
      <c r="J114" s="65" t="s">
        <v>11</v>
      </c>
      <c r="K114" s="65" t="s">
        <v>6</v>
      </c>
      <c r="M114" s="95"/>
      <c r="N114" s="95"/>
      <c r="O114" s="95"/>
      <c r="P114" s="95"/>
      <c r="Q114" s="95"/>
      <c r="R114" s="95"/>
      <c r="S114" s="95"/>
    </row>
    <row r="115" spans="1:19" s="1" customFormat="1" ht="14.25" customHeight="1">
      <c r="A115" s="45" t="s">
        <v>422</v>
      </c>
      <c r="B115" s="59">
        <f>H118</f>
        <v>43644434</v>
      </c>
      <c r="C115" s="42"/>
      <c r="D115" s="42"/>
      <c r="E115" s="42"/>
      <c r="F115" s="3"/>
      <c r="G115" s="51" t="s">
        <v>14</v>
      </c>
      <c r="H115" s="83">
        <v>13644434</v>
      </c>
      <c r="I115" s="3"/>
      <c r="J115" s="53" t="s">
        <v>16</v>
      </c>
      <c r="K115" s="67">
        <v>1859867</v>
      </c>
      <c r="M115" s="95"/>
      <c r="N115" s="95"/>
      <c r="O115" s="95"/>
      <c r="P115" s="95"/>
      <c r="Q115" s="95"/>
      <c r="R115" s="95"/>
      <c r="S115" s="95"/>
    </row>
    <row r="116" spans="1:19" s="1" customFormat="1" ht="14.25" customHeight="1">
      <c r="A116" s="7" t="s">
        <v>22</v>
      </c>
      <c r="B116" s="98">
        <f>B138+E116</f>
        <v>900000</v>
      </c>
      <c r="C116" s="8"/>
      <c r="D116" s="8"/>
      <c r="E116" s="19">
        <v>100000</v>
      </c>
      <c r="F116" s="3"/>
      <c r="G116" s="51" t="s">
        <v>467</v>
      </c>
      <c r="H116" s="83">
        <v>0</v>
      </c>
      <c r="I116" s="3"/>
      <c r="J116" s="77"/>
      <c r="K116" s="77"/>
      <c r="M116" s="95"/>
      <c r="N116" s="95"/>
      <c r="O116" s="95"/>
      <c r="P116" s="95"/>
      <c r="Q116" s="95"/>
      <c r="R116" s="95"/>
      <c r="S116" s="95"/>
    </row>
    <row r="117" spans="1:19" s="1" customFormat="1" ht="14.25" customHeight="1">
      <c r="A117" s="7" t="s">
        <v>668</v>
      </c>
      <c r="B117" s="98">
        <f>B138+E117</f>
        <v>900000</v>
      </c>
      <c r="C117" s="8"/>
      <c r="D117" s="8"/>
      <c r="E117" s="19">
        <v>100000</v>
      </c>
      <c r="F117" s="3"/>
      <c r="G117" s="51" t="s">
        <v>677</v>
      </c>
      <c r="H117" s="83">
        <v>30000000</v>
      </c>
      <c r="I117" s="3"/>
      <c r="J117" s="77"/>
      <c r="K117" s="77"/>
      <c r="M117" s="95"/>
      <c r="N117" s="95"/>
      <c r="O117" s="95"/>
      <c r="P117" s="95"/>
      <c r="Q117" s="95"/>
      <c r="R117" s="95"/>
      <c r="S117" s="95"/>
    </row>
    <row r="118" spans="1:19" s="1" customFormat="1" ht="14.25" customHeight="1">
      <c r="A118" s="7" t="s">
        <v>473</v>
      </c>
      <c r="B118" s="98">
        <f>B139+E118</f>
        <v>500000</v>
      </c>
      <c r="C118" s="8"/>
      <c r="D118" s="8"/>
      <c r="E118" s="19">
        <v>100000</v>
      </c>
      <c r="F118" s="3"/>
      <c r="G118" s="52" t="s">
        <v>34</v>
      </c>
      <c r="H118" s="12">
        <f>SUM(H115:H117)</f>
        <v>43644434</v>
      </c>
      <c r="I118" s="3"/>
      <c r="J118" s="77"/>
      <c r="K118" s="77"/>
      <c r="L118" s="3"/>
      <c r="M118" s="153"/>
      <c r="N118" s="153"/>
      <c r="O118" s="153"/>
      <c r="P118" s="95"/>
      <c r="Q118" s="95"/>
      <c r="R118" s="95"/>
      <c r="S118" s="95"/>
    </row>
    <row r="119" spans="1:19" s="1" customFormat="1" ht="14.25" customHeight="1">
      <c r="A119" s="7" t="s">
        <v>457</v>
      </c>
      <c r="B119" s="98">
        <v>45000000</v>
      </c>
      <c r="C119" s="8"/>
      <c r="D119" s="8"/>
      <c r="E119" s="19" t="s">
        <v>58</v>
      </c>
      <c r="F119" s="3"/>
      <c r="G119" s="52" t="s">
        <v>34</v>
      </c>
      <c r="H119" s="12">
        <f>SUM(H116:H118)</f>
        <v>73644434</v>
      </c>
      <c r="I119" s="3"/>
      <c r="J119" s="77"/>
      <c r="K119" s="77"/>
      <c r="L119" s="3"/>
      <c r="M119" s="153"/>
      <c r="N119" s="153"/>
      <c r="O119" s="153"/>
      <c r="P119" s="95"/>
      <c r="Q119" s="95"/>
      <c r="R119" s="95"/>
      <c r="S119" s="95"/>
    </row>
    <row r="120" spans="1:19" s="1" customFormat="1" ht="14.25" customHeight="1">
      <c r="A120" s="7" t="s">
        <v>81</v>
      </c>
      <c r="B120" s="98">
        <v>1900000</v>
      </c>
      <c r="C120" s="8"/>
      <c r="D120" s="8"/>
      <c r="E120" s="19" t="s">
        <v>58</v>
      </c>
      <c r="F120" s="3"/>
      <c r="G120" s="2"/>
      <c r="H120" s="3"/>
      <c r="I120" s="3"/>
      <c r="J120" s="77"/>
      <c r="K120" s="77"/>
      <c r="M120" s="95"/>
      <c r="N120" s="95"/>
      <c r="O120" s="95"/>
      <c r="P120" s="95"/>
      <c r="Q120" s="95"/>
      <c r="R120" s="95"/>
      <c r="S120" s="95"/>
    </row>
    <row r="121" spans="1:19" s="1" customFormat="1" ht="14.25" customHeight="1">
      <c r="A121" s="43" t="s">
        <v>32</v>
      </c>
      <c r="B121" s="60">
        <f>SUM(B115:B120)</f>
        <v>92844434</v>
      </c>
      <c r="C121" s="44"/>
      <c r="D121" s="44"/>
      <c r="E121" s="44"/>
      <c r="F121" s="3"/>
      <c r="G121" s="2"/>
      <c r="H121" s="3"/>
      <c r="I121" s="3"/>
      <c r="J121" s="77"/>
      <c r="K121" s="77"/>
      <c r="M121" s="95"/>
      <c r="N121" s="95"/>
      <c r="O121" s="95"/>
      <c r="P121" s="95"/>
      <c r="Q121" s="95"/>
      <c r="R121" s="95"/>
      <c r="S121" s="95"/>
    </row>
    <row r="122" spans="1:19" s="1" customFormat="1" ht="14.25" customHeight="1">
      <c r="A122" s="159" t="s">
        <v>474</v>
      </c>
      <c r="B122" s="135">
        <v>8818177</v>
      </c>
      <c r="C122" s="137"/>
      <c r="D122" s="42" t="s">
        <v>58</v>
      </c>
      <c r="E122" s="134"/>
      <c r="F122" s="3"/>
      <c r="G122" s="2"/>
      <c r="H122" s="3"/>
      <c r="I122" s="3"/>
      <c r="J122" s="77"/>
      <c r="K122" s="77"/>
      <c r="M122" s="95"/>
      <c r="N122" s="95"/>
      <c r="O122" s="95"/>
      <c r="P122" s="95"/>
      <c r="Q122" s="95"/>
      <c r="R122" s="95"/>
      <c r="S122" s="95"/>
    </row>
    <row r="123" spans="1:19" s="1" customFormat="1" ht="14.25" customHeight="1">
      <c r="A123" s="42" t="s">
        <v>475</v>
      </c>
      <c r="B123" s="61">
        <v>43000</v>
      </c>
      <c r="C123" s="137"/>
      <c r="D123" s="42"/>
      <c r="E123" s="46"/>
      <c r="F123" s="3"/>
      <c r="G123" s="9" t="s">
        <v>40</v>
      </c>
      <c r="H123" s="10" t="s">
        <v>6</v>
      </c>
      <c r="I123" s="3"/>
      <c r="J123" s="54" t="s">
        <v>45</v>
      </c>
      <c r="K123" s="63">
        <f>K115+K116+K121</f>
        <v>1859867</v>
      </c>
      <c r="M123" s="95"/>
      <c r="N123" s="95"/>
      <c r="O123" s="95"/>
      <c r="P123" s="95"/>
      <c r="Q123" s="95"/>
      <c r="R123" s="95"/>
      <c r="S123" s="95"/>
    </row>
    <row r="124" spans="1:19" s="1" customFormat="1" ht="14.25" customHeight="1">
      <c r="A124" s="42" t="s">
        <v>476</v>
      </c>
      <c r="B124" s="61">
        <v>52000</v>
      </c>
      <c r="C124" s="137"/>
      <c r="D124" s="42"/>
      <c r="E124" s="42"/>
      <c r="F124" s="3"/>
      <c r="G124" s="17" t="s">
        <v>43</v>
      </c>
      <c r="H124" s="11">
        <f>B129-B683</f>
        <v>361259055</v>
      </c>
      <c r="I124" s="3"/>
      <c r="J124" s="53" t="s">
        <v>462</v>
      </c>
      <c r="K124" s="67">
        <v>4153702</v>
      </c>
      <c r="L124" s="3"/>
      <c r="M124" s="95"/>
      <c r="N124" s="95"/>
      <c r="O124" s="95"/>
      <c r="P124" s="95"/>
      <c r="Q124" s="95"/>
      <c r="R124" s="95"/>
      <c r="S124" s="95"/>
    </row>
    <row r="125" spans="1:19" s="1" customFormat="1" ht="14.25" customHeight="1">
      <c r="A125" s="42" t="s">
        <v>477</v>
      </c>
      <c r="B125" s="61">
        <v>79217</v>
      </c>
      <c r="C125" s="137"/>
      <c r="D125" s="42"/>
      <c r="E125" s="42"/>
      <c r="F125" s="3"/>
      <c r="G125" s="17" t="s">
        <v>478</v>
      </c>
      <c r="H125" s="73">
        <f>B130-B684</f>
        <v>361259055</v>
      </c>
      <c r="I125" s="3"/>
      <c r="J125" s="53" t="s">
        <v>58</v>
      </c>
      <c r="K125" s="62" t="s">
        <v>58</v>
      </c>
      <c r="M125" s="95"/>
      <c r="N125" s="95"/>
      <c r="O125" s="95"/>
      <c r="P125" s="95"/>
      <c r="Q125" s="95"/>
      <c r="R125" s="95"/>
      <c r="S125" s="95"/>
    </row>
    <row r="126" spans="1:19" s="1" customFormat="1" ht="14.25" customHeight="1">
      <c r="A126" s="42" t="s">
        <v>479</v>
      </c>
      <c r="B126" s="80">
        <v>9596444</v>
      </c>
      <c r="C126" s="137"/>
      <c r="D126" s="42"/>
      <c r="E126" s="134"/>
      <c r="F126" s="3"/>
      <c r="G126" s="2"/>
      <c r="H126" s="2"/>
      <c r="I126" s="3"/>
      <c r="J126" s="53"/>
      <c r="K126" s="74"/>
      <c r="M126" s="95"/>
      <c r="N126" s="95"/>
      <c r="O126" s="95"/>
      <c r="P126" s="95"/>
      <c r="Q126" s="95"/>
      <c r="R126" s="95"/>
      <c r="S126" s="95"/>
    </row>
    <row r="127" spans="1:19" s="1" customFormat="1" ht="14.25" customHeight="1">
      <c r="A127" s="47" t="s">
        <v>41</v>
      </c>
      <c r="B127" s="14">
        <f>SUM(B122:B122)+B126</f>
        <v>18414621</v>
      </c>
      <c r="C127" s="48"/>
      <c r="D127" s="48"/>
      <c r="E127" s="48"/>
      <c r="F127" s="3"/>
      <c r="G127" s="2"/>
      <c r="H127" s="2"/>
      <c r="I127" s="3"/>
      <c r="J127" s="53"/>
      <c r="K127" s="74"/>
      <c r="M127" s="95"/>
      <c r="N127" s="95"/>
      <c r="O127" s="95"/>
      <c r="P127" s="95"/>
      <c r="Q127" s="95"/>
      <c r="R127" s="95"/>
      <c r="S127" s="95"/>
    </row>
    <row r="128" spans="1:19" s="1" customFormat="1" ht="14.25" customHeight="1">
      <c r="A128" s="47" t="s">
        <v>403</v>
      </c>
      <c r="B128" s="15">
        <v>250000000</v>
      </c>
      <c r="C128" s="48"/>
      <c r="D128" s="48"/>
      <c r="E128" s="48"/>
      <c r="F128" s="3"/>
      <c r="G128" s="2"/>
      <c r="H128" s="3"/>
      <c r="I128" s="3"/>
      <c r="J128" s="53" t="s">
        <v>58</v>
      </c>
      <c r="K128" s="62" t="s">
        <v>58</v>
      </c>
      <c r="M128" s="95"/>
      <c r="N128" s="95"/>
      <c r="O128" s="95"/>
      <c r="P128" s="95"/>
      <c r="Q128" s="95"/>
      <c r="R128" s="95"/>
      <c r="S128" s="95"/>
    </row>
    <row r="129" spans="1:19" s="1" customFormat="1" ht="14.25" customHeight="1">
      <c r="A129" s="49" t="s">
        <v>47</v>
      </c>
      <c r="B129" s="16">
        <f>B121+B127+B128</f>
        <v>361259055</v>
      </c>
      <c r="C129" s="50"/>
      <c r="D129" s="50"/>
      <c r="E129" s="50"/>
      <c r="F129" s="3"/>
      <c r="G129" s="2"/>
      <c r="H129" s="2"/>
      <c r="I129" s="3"/>
      <c r="J129" s="55" t="s">
        <v>50</v>
      </c>
      <c r="K129" s="63">
        <f>SUM(K124:K127)</f>
        <v>4153702</v>
      </c>
      <c r="M129" s="95"/>
      <c r="N129" s="95"/>
      <c r="O129" s="95"/>
      <c r="P129" s="95"/>
      <c r="Q129" s="95"/>
      <c r="R129" s="95"/>
      <c r="S129" s="95"/>
    </row>
    <row r="130" spans="1:19" s="1" customFormat="1" ht="14.25" customHeight="1">
      <c r="A130" s="49" t="s">
        <v>49</v>
      </c>
      <c r="B130" s="16">
        <f>B121+B127+B128</f>
        <v>361259055</v>
      </c>
      <c r="C130" s="50"/>
      <c r="D130" s="50"/>
      <c r="E130" s="50"/>
      <c r="F130" s="3"/>
      <c r="G130" s="2"/>
      <c r="H130" s="2"/>
      <c r="I130" s="3"/>
      <c r="J130" s="56" t="s">
        <v>61</v>
      </c>
      <c r="K130" s="64">
        <f>K129-K123</f>
        <v>2293835</v>
      </c>
      <c r="M130" s="95"/>
      <c r="N130" s="95"/>
      <c r="O130" s="95"/>
      <c r="P130" s="95"/>
      <c r="Q130" s="95"/>
      <c r="R130" s="95"/>
      <c r="S130" s="95"/>
    </row>
    <row r="131" spans="1:19" s="1" customFormat="1" ht="14.25" customHeight="1">
      <c r="A131" s="385" t="s">
        <v>686</v>
      </c>
      <c r="B131" s="386"/>
      <c r="C131" s="386"/>
      <c r="D131" s="386"/>
      <c r="E131" s="387"/>
      <c r="F131" s="3"/>
      <c r="G131" s="2"/>
      <c r="H131" s="2"/>
      <c r="I131" s="3"/>
      <c r="M131" s="95"/>
      <c r="N131" s="95"/>
      <c r="O131" s="95"/>
      <c r="P131" s="95"/>
      <c r="Q131" s="95"/>
      <c r="R131" s="95"/>
      <c r="S131" s="95"/>
    </row>
    <row r="132" spans="1:19" ht="14.25" customHeight="1">
      <c r="B132" s="1"/>
      <c r="F132" s="1"/>
      <c r="H132" s="1"/>
      <c r="I132" s="1"/>
      <c r="J132" s="1"/>
      <c r="K132" s="1"/>
      <c r="M132" s="95"/>
      <c r="N132" s="95"/>
      <c r="O132" s="95"/>
      <c r="P132" s="95"/>
      <c r="Q132" s="95"/>
      <c r="R132" s="95"/>
      <c r="S132" s="95"/>
    </row>
    <row r="133" spans="1:19" ht="13.5" customHeight="1">
      <c r="B133" s="1"/>
      <c r="F133" s="1"/>
      <c r="H133" s="1"/>
      <c r="I133" s="1"/>
      <c r="J133" s="1"/>
      <c r="K133" s="1"/>
      <c r="M133" s="95"/>
      <c r="N133" s="95"/>
      <c r="O133" s="95"/>
      <c r="P133" s="95"/>
      <c r="Q133" s="95"/>
      <c r="R133" s="95"/>
      <c r="S133" s="95"/>
    </row>
    <row r="134" spans="1:19" s="1" customFormat="1" ht="13.5" customHeight="1">
      <c r="A134" s="434" t="s">
        <v>726</v>
      </c>
      <c r="B134" s="386"/>
      <c r="C134" s="386"/>
      <c r="D134" s="386"/>
      <c r="E134" s="387"/>
      <c r="F134" s="2"/>
      <c r="G134" s="389" t="s">
        <v>3</v>
      </c>
      <c r="H134" s="387"/>
      <c r="I134" s="3"/>
      <c r="J134" s="388" t="s">
        <v>727</v>
      </c>
      <c r="K134" s="387"/>
      <c r="L134" s="3"/>
      <c r="M134" s="153"/>
      <c r="N134" s="153"/>
      <c r="O134" s="153"/>
      <c r="P134" s="95"/>
      <c r="Q134" s="95"/>
      <c r="R134" s="95"/>
      <c r="S134" s="95"/>
    </row>
    <row r="135" spans="1:19" s="1" customFormat="1" ht="14.25" customHeight="1">
      <c r="A135" s="4" t="s">
        <v>5</v>
      </c>
      <c r="B135" s="5" t="s">
        <v>6</v>
      </c>
      <c r="C135" s="6" t="s">
        <v>7</v>
      </c>
      <c r="D135" s="6" t="s">
        <v>8</v>
      </c>
      <c r="E135" s="6" t="s">
        <v>9</v>
      </c>
      <c r="F135" s="2"/>
      <c r="G135" s="9" t="s">
        <v>399</v>
      </c>
      <c r="H135" s="10" t="s">
        <v>6</v>
      </c>
      <c r="I135" s="3"/>
      <c r="J135" s="65" t="s">
        <v>11</v>
      </c>
      <c r="K135" s="65" t="s">
        <v>6</v>
      </c>
      <c r="M135" s="95"/>
      <c r="N135" s="95"/>
      <c r="O135" s="95"/>
      <c r="P135" s="95"/>
      <c r="Q135" s="95"/>
      <c r="R135" s="95"/>
      <c r="S135" s="95"/>
    </row>
    <row r="136" spans="1:19" s="1" customFormat="1" ht="14.25" customHeight="1">
      <c r="A136" s="45" t="s">
        <v>422</v>
      </c>
      <c r="B136" s="59">
        <f>H139</f>
        <v>40832098</v>
      </c>
      <c r="C136" s="42"/>
      <c r="D136" s="42"/>
      <c r="E136" s="42"/>
      <c r="F136" s="3"/>
      <c r="G136" s="51" t="s">
        <v>14</v>
      </c>
      <c r="H136" s="83">
        <v>10832098</v>
      </c>
      <c r="I136" s="3"/>
      <c r="J136" s="53" t="s">
        <v>16</v>
      </c>
      <c r="K136" s="67">
        <v>1859867</v>
      </c>
      <c r="M136" s="95"/>
      <c r="N136" s="95"/>
      <c r="O136" s="95"/>
      <c r="P136" s="95"/>
      <c r="Q136" s="95"/>
      <c r="R136" s="95"/>
      <c r="S136" s="95"/>
    </row>
    <row r="137" spans="1:19" s="1" customFormat="1" ht="14.25" customHeight="1">
      <c r="A137" s="7" t="s">
        <v>22</v>
      </c>
      <c r="B137" s="98">
        <f>B158+E137</f>
        <v>800000</v>
      </c>
      <c r="C137" s="8"/>
      <c r="D137" s="8"/>
      <c r="E137" s="19">
        <v>100000</v>
      </c>
      <c r="F137" s="3"/>
      <c r="G137" s="51" t="s">
        <v>467</v>
      </c>
      <c r="H137" s="83">
        <v>0</v>
      </c>
      <c r="I137" s="3"/>
      <c r="J137" s="77"/>
      <c r="K137" s="77"/>
      <c r="M137" s="95"/>
      <c r="N137" s="95"/>
      <c r="O137" s="95"/>
      <c r="P137" s="95"/>
      <c r="Q137" s="95"/>
      <c r="R137" s="95"/>
      <c r="S137" s="95"/>
    </row>
    <row r="138" spans="1:19" s="1" customFormat="1" ht="14.25" customHeight="1">
      <c r="A138" s="7" t="s">
        <v>668</v>
      </c>
      <c r="B138" s="98">
        <f>B159+E138</f>
        <v>800000</v>
      </c>
      <c r="C138" s="8"/>
      <c r="D138" s="8"/>
      <c r="E138" s="19">
        <v>100000</v>
      </c>
      <c r="F138" s="3"/>
      <c r="G138" s="51" t="s">
        <v>677</v>
      </c>
      <c r="H138" s="83">
        <v>30000000</v>
      </c>
      <c r="I138" s="3"/>
      <c r="J138" s="77"/>
      <c r="K138" s="77"/>
      <c r="M138" s="95"/>
      <c r="N138" s="95"/>
      <c r="O138" s="95"/>
      <c r="P138" s="95"/>
      <c r="Q138" s="95"/>
      <c r="R138" s="95"/>
      <c r="S138" s="95"/>
    </row>
    <row r="139" spans="1:19" s="1" customFormat="1" ht="14.25" customHeight="1">
      <c r="A139" s="7" t="s">
        <v>473</v>
      </c>
      <c r="B139" s="98">
        <f>B202+E139</f>
        <v>400000</v>
      </c>
      <c r="C139" s="8"/>
      <c r="D139" s="8"/>
      <c r="E139" s="19">
        <v>100000</v>
      </c>
      <c r="F139" s="3"/>
      <c r="G139" s="52" t="s">
        <v>34</v>
      </c>
      <c r="H139" s="12">
        <f>SUM(H136:H138)</f>
        <v>40832098</v>
      </c>
      <c r="I139" s="3"/>
      <c r="J139" s="77"/>
      <c r="K139" s="77"/>
      <c r="L139" s="3"/>
      <c r="M139" s="153"/>
      <c r="N139" s="153"/>
      <c r="O139" s="153"/>
      <c r="P139" s="95"/>
      <c r="Q139" s="95"/>
      <c r="R139" s="95"/>
      <c r="S139" s="95"/>
    </row>
    <row r="140" spans="1:19" s="1" customFormat="1" ht="14.25" customHeight="1">
      <c r="A140" s="7" t="s">
        <v>457</v>
      </c>
      <c r="B140" s="98">
        <v>45000000</v>
      </c>
      <c r="C140" s="8"/>
      <c r="D140" s="8"/>
      <c r="E140" s="19" t="s">
        <v>58</v>
      </c>
      <c r="F140" s="3"/>
      <c r="G140" s="52" t="s">
        <v>34</v>
      </c>
      <c r="H140" s="12">
        <f>SUM(H137:H139)</f>
        <v>70832098</v>
      </c>
      <c r="I140" s="3"/>
      <c r="J140" s="77"/>
      <c r="K140" s="77"/>
      <c r="L140" s="3"/>
      <c r="M140" s="153"/>
      <c r="N140" s="153"/>
      <c r="O140" s="153"/>
      <c r="P140" s="95"/>
      <c r="Q140" s="95"/>
      <c r="R140" s="95"/>
      <c r="S140" s="95"/>
    </row>
    <row r="141" spans="1:19" s="1" customFormat="1" ht="14.25" customHeight="1">
      <c r="A141" s="7" t="s">
        <v>81</v>
      </c>
      <c r="B141" s="98">
        <v>1900000</v>
      </c>
      <c r="C141" s="8"/>
      <c r="D141" s="8"/>
      <c r="E141" s="19" t="s">
        <v>58</v>
      </c>
      <c r="F141" s="3"/>
      <c r="G141" s="2"/>
      <c r="H141" s="3"/>
      <c r="I141" s="3"/>
      <c r="J141" s="77"/>
      <c r="K141" s="77"/>
      <c r="M141" s="95"/>
      <c r="N141" s="95"/>
      <c r="O141" s="95"/>
      <c r="P141" s="95"/>
      <c r="Q141" s="95"/>
      <c r="R141" s="95"/>
      <c r="S141" s="95"/>
    </row>
    <row r="142" spans="1:19" s="1" customFormat="1" ht="14.25" customHeight="1">
      <c r="A142" s="43" t="s">
        <v>32</v>
      </c>
      <c r="B142" s="60">
        <f>SUM(B136:B141)</f>
        <v>89732098</v>
      </c>
      <c r="C142" s="44"/>
      <c r="D142" s="44"/>
      <c r="E142" s="44"/>
      <c r="F142" s="3"/>
      <c r="G142" s="2"/>
      <c r="H142" s="3"/>
      <c r="I142" s="3"/>
      <c r="J142" s="77"/>
      <c r="K142" s="77"/>
      <c r="M142" s="95"/>
      <c r="N142" s="95"/>
      <c r="O142" s="95"/>
      <c r="P142" s="95"/>
      <c r="Q142" s="95"/>
      <c r="R142" s="95"/>
      <c r="S142" s="95"/>
    </row>
    <row r="143" spans="1:19" s="1" customFormat="1" ht="14.25" customHeight="1">
      <c r="A143" s="159" t="s">
        <v>474</v>
      </c>
      <c r="B143" s="135">
        <v>8818177</v>
      </c>
      <c r="C143" s="137"/>
      <c r="D143" s="42" t="s">
        <v>58</v>
      </c>
      <c r="E143" s="42" t="s">
        <v>58</v>
      </c>
      <c r="F143" s="3"/>
      <c r="G143" s="2"/>
      <c r="H143" s="3"/>
      <c r="I143" s="3"/>
      <c r="J143" s="77"/>
      <c r="K143" s="77"/>
      <c r="M143" s="95"/>
      <c r="N143" s="95"/>
      <c r="O143" s="95"/>
      <c r="P143" s="95"/>
      <c r="Q143" s="95"/>
      <c r="R143" s="95"/>
      <c r="S143" s="95"/>
    </row>
    <row r="144" spans="1:19" s="1" customFormat="1" ht="14.25" customHeight="1">
      <c r="A144" s="42" t="s">
        <v>475</v>
      </c>
      <c r="B144" s="61">
        <v>43000</v>
      </c>
      <c r="C144" s="137"/>
      <c r="D144" s="42"/>
      <c r="E144" s="46"/>
      <c r="F144" s="3"/>
      <c r="G144" s="9" t="s">
        <v>40</v>
      </c>
      <c r="H144" s="10" t="s">
        <v>6</v>
      </c>
      <c r="I144" s="3"/>
      <c r="J144" s="54" t="s">
        <v>45</v>
      </c>
      <c r="K144" s="63">
        <f>K136+K137+K142</f>
        <v>1859867</v>
      </c>
      <c r="M144" s="95"/>
      <c r="N144" s="95"/>
      <c r="O144" s="95"/>
      <c r="P144" s="95"/>
      <c r="Q144" s="95"/>
      <c r="R144" s="95"/>
      <c r="S144" s="95"/>
    </row>
    <row r="145" spans="1:19" s="1" customFormat="1" ht="14.25" customHeight="1">
      <c r="A145" s="42" t="s">
        <v>476</v>
      </c>
      <c r="B145" s="61">
        <v>52000</v>
      </c>
      <c r="C145" s="137"/>
      <c r="D145" s="42"/>
      <c r="E145" s="42"/>
      <c r="F145" s="3"/>
      <c r="G145" s="17" t="s">
        <v>43</v>
      </c>
      <c r="H145" s="11">
        <f>B150-B683</f>
        <v>358146719</v>
      </c>
      <c r="I145" s="3"/>
      <c r="J145" s="53" t="s">
        <v>462</v>
      </c>
      <c r="K145" s="67">
        <v>4153702</v>
      </c>
      <c r="L145" s="3"/>
      <c r="M145" s="95"/>
      <c r="N145" s="95"/>
      <c r="O145" s="95"/>
      <c r="P145" s="95"/>
      <c r="Q145" s="95"/>
      <c r="R145" s="95"/>
      <c r="S145" s="95"/>
    </row>
    <row r="146" spans="1:19" s="1" customFormat="1" ht="14.25" customHeight="1">
      <c r="A146" s="42" t="s">
        <v>477</v>
      </c>
      <c r="B146" s="61">
        <v>79217</v>
      </c>
      <c r="C146" s="137"/>
      <c r="D146" s="42"/>
      <c r="E146" s="42"/>
      <c r="F146" s="3"/>
      <c r="G146" s="17" t="s">
        <v>478</v>
      </c>
      <c r="H146" s="73">
        <f>B151-B684</f>
        <v>358146719</v>
      </c>
      <c r="I146" s="3"/>
      <c r="J146" s="53" t="s">
        <v>58</v>
      </c>
      <c r="K146" s="62" t="s">
        <v>58</v>
      </c>
      <c r="M146" s="95"/>
      <c r="N146" s="95"/>
      <c r="O146" s="95"/>
      <c r="P146" s="95"/>
      <c r="Q146" s="95"/>
      <c r="R146" s="95"/>
      <c r="S146" s="95"/>
    </row>
    <row r="147" spans="1:19" s="1" customFormat="1" ht="14.25" customHeight="1">
      <c r="A147" s="42" t="s">
        <v>479</v>
      </c>
      <c r="B147" s="80">
        <v>9596444</v>
      </c>
      <c r="C147" s="137"/>
      <c r="D147" s="42"/>
      <c r="E147" s="134"/>
      <c r="F147" s="3"/>
      <c r="G147" s="2"/>
      <c r="H147" s="2"/>
      <c r="I147" s="3"/>
      <c r="J147" s="53"/>
      <c r="K147" s="74"/>
      <c r="M147" s="95"/>
      <c r="N147" s="95"/>
      <c r="O147" s="95"/>
      <c r="P147" s="95"/>
      <c r="Q147" s="95"/>
      <c r="R147" s="95"/>
      <c r="S147" s="95"/>
    </row>
    <row r="148" spans="1:19" s="1" customFormat="1" ht="14.25" customHeight="1">
      <c r="A148" s="47" t="s">
        <v>41</v>
      </c>
      <c r="B148" s="14">
        <f>SUM(B143:B143)+B147</f>
        <v>18414621</v>
      </c>
      <c r="C148" s="48"/>
      <c r="D148" s="48"/>
      <c r="E148" s="48"/>
      <c r="F148" s="3"/>
      <c r="G148" s="2"/>
      <c r="H148" s="2"/>
      <c r="I148" s="3"/>
      <c r="J148" s="53"/>
      <c r="K148" s="74"/>
      <c r="M148" s="95"/>
      <c r="N148" s="95"/>
      <c r="O148" s="95"/>
      <c r="P148" s="95"/>
      <c r="Q148" s="95"/>
      <c r="R148" s="95"/>
      <c r="S148" s="95"/>
    </row>
    <row r="149" spans="1:19" s="1" customFormat="1" ht="14.25" customHeight="1">
      <c r="A149" s="47" t="s">
        <v>403</v>
      </c>
      <c r="B149" s="15">
        <v>250000000</v>
      </c>
      <c r="C149" s="48"/>
      <c r="D149" s="48"/>
      <c r="E149" s="48"/>
      <c r="F149" s="3"/>
      <c r="G149" s="2"/>
      <c r="H149" s="3"/>
      <c r="I149" s="3"/>
      <c r="J149" s="53" t="s">
        <v>58</v>
      </c>
      <c r="K149" s="62" t="s">
        <v>58</v>
      </c>
      <c r="M149" s="95"/>
      <c r="N149" s="95"/>
      <c r="O149" s="95"/>
      <c r="P149" s="95"/>
      <c r="Q149" s="95"/>
      <c r="R149" s="95"/>
      <c r="S149" s="95"/>
    </row>
    <row r="150" spans="1:19" s="1" customFormat="1" ht="14.25" customHeight="1">
      <c r="A150" s="49" t="s">
        <v>47</v>
      </c>
      <c r="B150" s="16">
        <f>B142+B148+B149</f>
        <v>358146719</v>
      </c>
      <c r="C150" s="50"/>
      <c r="D150" s="50"/>
      <c r="E150" s="50"/>
      <c r="F150" s="3"/>
      <c r="G150" s="2"/>
      <c r="H150" s="2"/>
      <c r="I150" s="3"/>
      <c r="J150" s="55" t="s">
        <v>50</v>
      </c>
      <c r="K150" s="63">
        <f>SUM(K145:K148)</f>
        <v>4153702</v>
      </c>
      <c r="M150" s="95"/>
      <c r="N150" s="95"/>
      <c r="O150" s="95"/>
      <c r="P150" s="95"/>
      <c r="Q150" s="95"/>
      <c r="R150" s="95"/>
      <c r="S150" s="95"/>
    </row>
    <row r="151" spans="1:19" s="1" customFormat="1" ht="14.25" customHeight="1">
      <c r="A151" s="49" t="s">
        <v>49</v>
      </c>
      <c r="B151" s="16">
        <f>B142+B148+B149</f>
        <v>358146719</v>
      </c>
      <c r="C151" s="50"/>
      <c r="D151" s="50"/>
      <c r="E151" s="50"/>
      <c r="F151" s="3"/>
      <c r="G151" s="2"/>
      <c r="H151" s="2"/>
      <c r="I151" s="3"/>
      <c r="J151" s="56" t="s">
        <v>61</v>
      </c>
      <c r="K151" s="64">
        <f>K150-K144</f>
        <v>2293835</v>
      </c>
      <c r="M151" s="95"/>
      <c r="N151" s="95"/>
      <c r="O151" s="95"/>
      <c r="P151" s="95"/>
      <c r="Q151" s="95"/>
      <c r="R151" s="95"/>
      <c r="S151" s="95"/>
    </row>
    <row r="152" spans="1:19" s="1" customFormat="1" ht="14.25" customHeight="1">
      <c r="A152" s="385" t="s">
        <v>690</v>
      </c>
      <c r="B152" s="386"/>
      <c r="C152" s="386"/>
      <c r="D152" s="386"/>
      <c r="E152" s="387"/>
      <c r="F152" s="3"/>
      <c r="G152" s="2"/>
      <c r="H152" s="2"/>
      <c r="I152" s="3"/>
      <c r="M152" s="95"/>
      <c r="N152" s="95"/>
      <c r="O152" s="95"/>
      <c r="P152" s="95"/>
      <c r="Q152" s="95"/>
      <c r="R152" s="95"/>
      <c r="S152" s="95"/>
    </row>
    <row r="153" spans="1:19" ht="14.25" customHeight="1">
      <c r="B153" s="1"/>
      <c r="F153" s="1"/>
      <c r="H153" s="1"/>
      <c r="I153" s="1"/>
      <c r="J153" s="1"/>
      <c r="K153" s="1"/>
      <c r="M153" s="95"/>
      <c r="N153" s="95"/>
      <c r="O153" s="95"/>
      <c r="P153" s="95"/>
      <c r="Q153" s="95"/>
      <c r="R153" s="95"/>
      <c r="S153" s="95"/>
    </row>
    <row r="154" spans="1:19" ht="13.5" customHeight="1">
      <c r="B154" s="1"/>
      <c r="F154" s="1"/>
      <c r="H154" s="1"/>
      <c r="I154" s="1"/>
      <c r="J154" s="1"/>
      <c r="K154" s="1"/>
      <c r="M154" s="95"/>
      <c r="N154" s="95"/>
      <c r="O154" s="95"/>
      <c r="P154" s="95"/>
      <c r="Q154" s="95"/>
      <c r="R154" s="95"/>
      <c r="S154" s="95"/>
    </row>
    <row r="155" spans="1:19" s="1" customFormat="1" ht="13.5" customHeight="1">
      <c r="A155" s="434" t="s">
        <v>728</v>
      </c>
      <c r="B155" s="386"/>
      <c r="C155" s="386"/>
      <c r="D155" s="386"/>
      <c r="E155" s="387"/>
      <c r="F155" s="2"/>
      <c r="G155" s="389" t="s">
        <v>3</v>
      </c>
      <c r="H155" s="387"/>
      <c r="I155" s="3"/>
      <c r="J155" s="388" t="s">
        <v>729</v>
      </c>
      <c r="K155" s="387"/>
      <c r="L155" s="3"/>
      <c r="M155" s="153"/>
      <c r="N155" s="153"/>
      <c r="O155" s="153"/>
      <c r="P155" s="95"/>
      <c r="Q155" s="95"/>
      <c r="R155" s="95"/>
      <c r="S155" s="95"/>
    </row>
    <row r="156" spans="1:19" s="1" customFormat="1" ht="14.25" customHeight="1">
      <c r="A156" s="4" t="s">
        <v>5</v>
      </c>
      <c r="B156" s="5" t="s">
        <v>6</v>
      </c>
      <c r="C156" s="6" t="s">
        <v>7</v>
      </c>
      <c r="D156" s="6" t="s">
        <v>8</v>
      </c>
      <c r="E156" s="6" t="s">
        <v>9</v>
      </c>
      <c r="F156" s="2"/>
      <c r="G156" s="9" t="s">
        <v>399</v>
      </c>
      <c r="H156" s="10" t="s">
        <v>6</v>
      </c>
      <c r="I156" s="3"/>
      <c r="J156" s="65" t="s">
        <v>11</v>
      </c>
      <c r="K156" s="65" t="s">
        <v>6</v>
      </c>
      <c r="M156" s="95"/>
      <c r="N156" s="95"/>
      <c r="O156" s="95"/>
      <c r="P156" s="95"/>
      <c r="Q156" s="95"/>
      <c r="R156" s="95"/>
      <c r="S156" s="95"/>
    </row>
    <row r="157" spans="1:19" s="1" customFormat="1" ht="14.25" customHeight="1">
      <c r="A157" s="45" t="s">
        <v>422</v>
      </c>
      <c r="B157" s="59">
        <f>H160</f>
        <v>39355056</v>
      </c>
      <c r="C157" s="42"/>
      <c r="D157" s="42"/>
      <c r="E157" s="42"/>
      <c r="F157" s="3"/>
      <c r="G157" s="51" t="s">
        <v>14</v>
      </c>
      <c r="H157" s="83">
        <v>9355056</v>
      </c>
      <c r="I157" s="3"/>
      <c r="J157" s="53" t="s">
        <v>16</v>
      </c>
      <c r="K157" s="67">
        <v>1859867</v>
      </c>
      <c r="M157" s="95"/>
      <c r="N157" s="95"/>
      <c r="O157" s="95"/>
      <c r="P157" s="95"/>
      <c r="Q157" s="95"/>
      <c r="R157" s="95"/>
      <c r="S157" s="95"/>
    </row>
    <row r="158" spans="1:19" s="1" customFormat="1" ht="14.25" customHeight="1">
      <c r="A158" s="7" t="s">
        <v>22</v>
      </c>
      <c r="B158" s="98">
        <f>B179+E158</f>
        <v>700000</v>
      </c>
      <c r="C158" s="8"/>
      <c r="D158" s="8"/>
      <c r="E158" s="19">
        <v>100000</v>
      </c>
      <c r="F158" s="3"/>
      <c r="G158" s="51" t="s">
        <v>467</v>
      </c>
      <c r="H158" s="83">
        <v>0</v>
      </c>
      <c r="I158" s="3"/>
      <c r="J158" s="77"/>
      <c r="K158" s="77"/>
      <c r="M158" s="95"/>
      <c r="N158" s="95"/>
      <c r="O158" s="95"/>
      <c r="P158" s="95"/>
      <c r="Q158" s="95"/>
      <c r="R158" s="95"/>
      <c r="S158" s="95"/>
    </row>
    <row r="159" spans="1:19" s="1" customFormat="1" ht="14.25" customHeight="1">
      <c r="A159" s="7" t="s">
        <v>668</v>
      </c>
      <c r="B159" s="98">
        <f>B180+E159</f>
        <v>700000</v>
      </c>
      <c r="C159" s="8"/>
      <c r="D159" s="8"/>
      <c r="E159" s="19">
        <v>100000</v>
      </c>
      <c r="F159" s="3"/>
      <c r="G159" s="51" t="s">
        <v>677</v>
      </c>
      <c r="H159" s="83">
        <v>30000000</v>
      </c>
      <c r="I159" s="3"/>
      <c r="J159" s="77"/>
      <c r="K159" s="77"/>
      <c r="M159" s="95"/>
      <c r="N159" s="95"/>
      <c r="O159" s="95"/>
      <c r="P159" s="95"/>
      <c r="Q159" s="95"/>
      <c r="R159" s="95"/>
      <c r="S159" s="95"/>
    </row>
    <row r="160" spans="1:19" s="1" customFormat="1" ht="14.25" customHeight="1">
      <c r="A160" s="7" t="s">
        <v>473</v>
      </c>
      <c r="B160" s="98">
        <f>B181+E160</f>
        <v>500000</v>
      </c>
      <c r="C160" s="8"/>
      <c r="D160" s="8"/>
      <c r="E160" s="19">
        <v>100000</v>
      </c>
      <c r="F160" s="3"/>
      <c r="G160" s="52" t="s">
        <v>34</v>
      </c>
      <c r="H160" s="12">
        <f>SUM(H157:H159)</f>
        <v>39355056</v>
      </c>
      <c r="I160" s="3"/>
      <c r="J160" s="77"/>
      <c r="K160" s="77"/>
      <c r="L160" s="3"/>
      <c r="M160" s="153"/>
      <c r="N160" s="153"/>
      <c r="O160" s="153"/>
      <c r="P160" s="95"/>
      <c r="Q160" s="95"/>
      <c r="R160" s="95"/>
      <c r="S160" s="95"/>
    </row>
    <row r="161" spans="1:19" s="1" customFormat="1" ht="14.25" customHeight="1">
      <c r="A161" s="7" t="s">
        <v>457</v>
      </c>
      <c r="B161" s="98">
        <v>45000000</v>
      </c>
      <c r="C161" s="8"/>
      <c r="D161" s="8"/>
      <c r="E161" s="19" t="s">
        <v>58</v>
      </c>
      <c r="F161" s="3"/>
      <c r="G161" s="52" t="s">
        <v>34</v>
      </c>
      <c r="H161" s="12">
        <f>SUM(H158:H160)</f>
        <v>69355056</v>
      </c>
      <c r="I161" s="3"/>
      <c r="J161" s="77"/>
      <c r="K161" s="77"/>
      <c r="L161" s="3"/>
      <c r="M161" s="153"/>
      <c r="N161" s="153"/>
      <c r="O161" s="153"/>
      <c r="P161" s="95"/>
      <c r="Q161" s="95"/>
      <c r="R161" s="95"/>
      <c r="S161" s="95"/>
    </row>
    <row r="162" spans="1:19" s="1" customFormat="1" ht="14.25" customHeight="1">
      <c r="A162" s="7" t="s">
        <v>81</v>
      </c>
      <c r="B162" s="98">
        <v>1900000</v>
      </c>
      <c r="C162" s="8"/>
      <c r="D162" s="8"/>
      <c r="E162" s="19" t="s">
        <v>58</v>
      </c>
      <c r="F162" s="3"/>
      <c r="G162" s="2"/>
      <c r="H162" s="3"/>
      <c r="I162" s="3"/>
      <c r="J162" s="77"/>
      <c r="K162" s="77"/>
      <c r="M162" s="95"/>
      <c r="N162" s="95"/>
      <c r="O162" s="95"/>
      <c r="P162" s="95"/>
      <c r="Q162" s="95"/>
      <c r="R162" s="95"/>
      <c r="S162" s="95"/>
    </row>
    <row r="163" spans="1:19" s="1" customFormat="1" ht="14.25" customHeight="1">
      <c r="A163" s="43" t="s">
        <v>32</v>
      </c>
      <c r="B163" s="60">
        <f>SUM(B157:B162)</f>
        <v>88155056</v>
      </c>
      <c r="C163" s="44"/>
      <c r="D163" s="44"/>
      <c r="E163" s="44"/>
      <c r="F163" s="3"/>
      <c r="G163" s="2"/>
      <c r="H163" s="3"/>
      <c r="I163" s="3"/>
      <c r="J163" s="77"/>
      <c r="K163" s="77"/>
      <c r="M163" s="95"/>
      <c r="N163" s="95"/>
      <c r="O163" s="95"/>
      <c r="P163" s="95"/>
      <c r="Q163" s="95"/>
      <c r="R163" s="95"/>
      <c r="S163" s="95"/>
    </row>
    <row r="164" spans="1:19" s="1" customFormat="1" ht="14.25" customHeight="1">
      <c r="A164" s="159" t="s">
        <v>474</v>
      </c>
      <c r="B164" s="135">
        <v>8818177</v>
      </c>
      <c r="C164" s="137"/>
      <c r="D164" s="42" t="s">
        <v>58</v>
      </c>
      <c r="E164" s="42" t="s">
        <v>58</v>
      </c>
      <c r="F164" s="3"/>
      <c r="G164" s="2"/>
      <c r="H164" s="3"/>
      <c r="I164" s="3"/>
      <c r="J164" s="77"/>
      <c r="K164" s="77"/>
      <c r="M164" s="95"/>
      <c r="N164" s="95"/>
      <c r="O164" s="95"/>
      <c r="P164" s="95"/>
      <c r="Q164" s="95"/>
      <c r="R164" s="95"/>
      <c r="S164" s="95"/>
    </row>
    <row r="165" spans="1:19" s="1" customFormat="1" ht="14.25" customHeight="1">
      <c r="A165" s="42" t="s">
        <v>475</v>
      </c>
      <c r="B165" s="61">
        <v>43000</v>
      </c>
      <c r="C165" s="137"/>
      <c r="D165" s="42"/>
      <c r="E165" s="46"/>
      <c r="F165" s="3"/>
      <c r="G165" s="9" t="s">
        <v>40</v>
      </c>
      <c r="H165" s="10" t="s">
        <v>6</v>
      </c>
      <c r="I165" s="3"/>
      <c r="J165" s="54" t="s">
        <v>45</v>
      </c>
      <c r="K165" s="63">
        <f>K157+K158+K163</f>
        <v>1859867</v>
      </c>
      <c r="M165" s="95"/>
      <c r="N165" s="95"/>
      <c r="O165" s="95"/>
      <c r="P165" s="95"/>
      <c r="Q165" s="95"/>
      <c r="R165" s="95"/>
      <c r="S165" s="95"/>
    </row>
    <row r="166" spans="1:19" s="1" customFormat="1" ht="14.25" customHeight="1">
      <c r="A166" s="42" t="s">
        <v>476</v>
      </c>
      <c r="B166" s="61">
        <v>52000</v>
      </c>
      <c r="C166" s="137"/>
      <c r="D166" s="42"/>
      <c r="E166" s="42"/>
      <c r="F166" s="3"/>
      <c r="G166" s="17" t="s">
        <v>43</v>
      </c>
      <c r="H166" s="11">
        <f>B171-B683</f>
        <v>356569677</v>
      </c>
      <c r="I166" s="3"/>
      <c r="J166" s="53" t="s">
        <v>462</v>
      </c>
      <c r="K166" s="67">
        <v>4153702</v>
      </c>
      <c r="L166" s="3"/>
      <c r="M166" s="95"/>
      <c r="N166" s="95"/>
      <c r="O166" s="95"/>
      <c r="P166" s="95"/>
      <c r="Q166" s="95"/>
      <c r="R166" s="95"/>
      <c r="S166" s="95"/>
    </row>
    <row r="167" spans="1:19" s="1" customFormat="1" ht="14.25" customHeight="1">
      <c r="A167" s="42" t="s">
        <v>477</v>
      </c>
      <c r="B167" s="61">
        <v>79217</v>
      </c>
      <c r="C167" s="137"/>
      <c r="D167" s="42"/>
      <c r="E167" s="42"/>
      <c r="F167" s="3"/>
      <c r="G167" s="17" t="s">
        <v>478</v>
      </c>
      <c r="H167" s="73">
        <f>B172-B684</f>
        <v>356569677</v>
      </c>
      <c r="I167" s="3"/>
      <c r="J167" s="53" t="s">
        <v>58</v>
      </c>
      <c r="K167" s="62" t="s">
        <v>58</v>
      </c>
      <c r="M167" s="95"/>
      <c r="N167" s="95"/>
      <c r="O167" s="95"/>
      <c r="P167" s="95"/>
      <c r="Q167" s="95"/>
      <c r="R167" s="95"/>
      <c r="S167" s="95"/>
    </row>
    <row r="168" spans="1:19" s="1" customFormat="1" ht="14.25" customHeight="1">
      <c r="A168" s="42" t="s">
        <v>479</v>
      </c>
      <c r="B168" s="80">
        <v>9596444</v>
      </c>
      <c r="C168" s="137"/>
      <c r="D168" s="42"/>
      <c r="E168" s="134"/>
      <c r="F168" s="3"/>
      <c r="G168" s="2"/>
      <c r="H168" s="2"/>
      <c r="I168" s="3"/>
      <c r="J168" s="53"/>
      <c r="K168" s="74"/>
      <c r="M168" s="95"/>
      <c r="N168" s="95"/>
      <c r="O168" s="95"/>
      <c r="P168" s="95"/>
      <c r="Q168" s="95"/>
      <c r="R168" s="95"/>
      <c r="S168" s="95"/>
    </row>
    <row r="169" spans="1:19" s="1" customFormat="1" ht="14.25" customHeight="1">
      <c r="A169" s="47" t="s">
        <v>41</v>
      </c>
      <c r="B169" s="14">
        <f>SUM(B164:B164)+B168</f>
        <v>18414621</v>
      </c>
      <c r="C169" s="48"/>
      <c r="D169" s="48"/>
      <c r="E169" s="48"/>
      <c r="F169" s="3"/>
      <c r="G169" s="2"/>
      <c r="H169" s="2"/>
      <c r="I169" s="3"/>
      <c r="J169" s="53"/>
      <c r="K169" s="74"/>
      <c r="M169" s="95"/>
      <c r="N169" s="95"/>
      <c r="O169" s="95"/>
      <c r="P169" s="95"/>
      <c r="Q169" s="95"/>
      <c r="R169" s="95"/>
      <c r="S169" s="95"/>
    </row>
    <row r="170" spans="1:19" s="1" customFormat="1" ht="14.25" customHeight="1">
      <c r="A170" s="47" t="s">
        <v>403</v>
      </c>
      <c r="B170" s="15">
        <v>250000000</v>
      </c>
      <c r="C170" s="48"/>
      <c r="D170" s="48"/>
      <c r="E170" s="48"/>
      <c r="F170" s="3"/>
      <c r="G170" s="2"/>
      <c r="H170" s="3"/>
      <c r="I170" s="3"/>
      <c r="J170" s="53" t="s">
        <v>58</v>
      </c>
      <c r="K170" s="62" t="s">
        <v>58</v>
      </c>
      <c r="M170" s="95"/>
      <c r="N170" s="95"/>
      <c r="O170" s="95"/>
      <c r="P170" s="95"/>
      <c r="Q170" s="95"/>
      <c r="R170" s="95"/>
      <c r="S170" s="95"/>
    </row>
    <row r="171" spans="1:19" s="1" customFormat="1" ht="14.25" customHeight="1">
      <c r="A171" s="49" t="s">
        <v>47</v>
      </c>
      <c r="B171" s="16">
        <f>B163+B169+B170</f>
        <v>356569677</v>
      </c>
      <c r="C171" s="50"/>
      <c r="D171" s="50"/>
      <c r="E171" s="50"/>
      <c r="F171" s="3"/>
      <c r="G171" s="2"/>
      <c r="H171" s="2"/>
      <c r="I171" s="3"/>
      <c r="J171" s="55" t="s">
        <v>50</v>
      </c>
      <c r="K171" s="63">
        <f>SUM(K166:K169)</f>
        <v>4153702</v>
      </c>
      <c r="M171" s="95"/>
      <c r="N171" s="95"/>
      <c r="O171" s="95"/>
      <c r="P171" s="95"/>
      <c r="Q171" s="95"/>
      <c r="R171" s="95"/>
      <c r="S171" s="95"/>
    </row>
    <row r="172" spans="1:19" s="1" customFormat="1" ht="14.25" customHeight="1">
      <c r="A172" s="49" t="s">
        <v>49</v>
      </c>
      <c r="B172" s="16">
        <f>B163+B169+B170</f>
        <v>356569677</v>
      </c>
      <c r="C172" s="50"/>
      <c r="D172" s="50"/>
      <c r="E172" s="50"/>
      <c r="F172" s="3"/>
      <c r="G172" s="2"/>
      <c r="H172" s="2"/>
      <c r="I172" s="3"/>
      <c r="J172" s="56" t="s">
        <v>61</v>
      </c>
      <c r="K172" s="64">
        <f>K171-K165</f>
        <v>2293835</v>
      </c>
      <c r="M172" s="95"/>
      <c r="N172" s="95"/>
      <c r="O172" s="95"/>
      <c r="P172" s="95"/>
      <c r="Q172" s="95"/>
      <c r="R172" s="95"/>
      <c r="S172" s="95"/>
    </row>
    <row r="173" spans="1:19" s="1" customFormat="1" ht="14.25" customHeight="1">
      <c r="A173" s="385" t="s">
        <v>730</v>
      </c>
      <c r="B173" s="386"/>
      <c r="C173" s="386"/>
      <c r="D173" s="386"/>
      <c r="E173" s="387"/>
      <c r="F173" s="3"/>
      <c r="G173" s="2"/>
      <c r="H173" s="2"/>
      <c r="I173" s="3"/>
      <c r="M173" s="95"/>
      <c r="N173" s="95"/>
      <c r="O173" s="95"/>
      <c r="P173" s="95"/>
      <c r="Q173" s="95"/>
      <c r="R173" s="95"/>
      <c r="S173" s="95"/>
    </row>
    <row r="174" spans="1:19" ht="14.25" customHeight="1">
      <c r="B174" s="1"/>
      <c r="F174" s="1"/>
      <c r="H174" s="1"/>
      <c r="I174" s="1"/>
      <c r="J174" s="1"/>
      <c r="K174" s="1"/>
      <c r="M174" s="95"/>
      <c r="N174" s="95"/>
      <c r="O174" s="95"/>
      <c r="P174" s="95"/>
      <c r="Q174" s="95"/>
      <c r="R174" s="95"/>
      <c r="S174" s="95"/>
    </row>
    <row r="175" spans="1:19" ht="13.5" customHeight="1">
      <c r="B175" s="1"/>
      <c r="F175" s="1"/>
      <c r="H175" s="1"/>
      <c r="I175" s="1"/>
      <c r="J175" s="1"/>
      <c r="K175" s="1"/>
      <c r="M175" s="95"/>
      <c r="N175" s="95"/>
      <c r="O175" s="95"/>
      <c r="P175" s="95"/>
      <c r="Q175" s="95"/>
      <c r="R175" s="95"/>
      <c r="S175" s="95"/>
    </row>
    <row r="176" spans="1:19" s="1" customFormat="1" ht="13.5" customHeight="1">
      <c r="A176" s="434" t="s">
        <v>731</v>
      </c>
      <c r="B176" s="386"/>
      <c r="C176" s="386"/>
      <c r="D176" s="386"/>
      <c r="E176" s="387"/>
      <c r="F176" s="2"/>
      <c r="G176" s="389" t="s">
        <v>3</v>
      </c>
      <c r="H176" s="387"/>
      <c r="I176" s="3"/>
      <c r="J176" s="388" t="s">
        <v>732</v>
      </c>
      <c r="K176" s="387"/>
      <c r="L176" s="3"/>
      <c r="M176" s="153"/>
      <c r="N176" s="153"/>
      <c r="O176" s="153"/>
      <c r="P176" s="95"/>
      <c r="Q176" s="95"/>
      <c r="R176" s="95"/>
      <c r="S176" s="95"/>
    </row>
    <row r="177" spans="1:19" s="1" customFormat="1" ht="14.25" customHeight="1">
      <c r="A177" s="4" t="s">
        <v>5</v>
      </c>
      <c r="B177" s="5" t="s">
        <v>6</v>
      </c>
      <c r="C177" s="6" t="s">
        <v>7</v>
      </c>
      <c r="D177" s="6" t="s">
        <v>8</v>
      </c>
      <c r="E177" s="6" t="s">
        <v>9</v>
      </c>
      <c r="F177" s="2"/>
      <c r="G177" s="9" t="s">
        <v>399</v>
      </c>
      <c r="H177" s="10" t="s">
        <v>6</v>
      </c>
      <c r="I177" s="3"/>
      <c r="J177" s="65" t="s">
        <v>11</v>
      </c>
      <c r="K177" s="65" t="s">
        <v>6</v>
      </c>
      <c r="M177" s="95"/>
      <c r="N177" s="95"/>
      <c r="O177" s="95"/>
      <c r="P177" s="95"/>
      <c r="Q177" s="95"/>
      <c r="R177" s="95"/>
      <c r="S177" s="95"/>
    </row>
    <row r="178" spans="1:19" s="1" customFormat="1" ht="14.25" customHeight="1">
      <c r="A178" s="45" t="s">
        <v>422</v>
      </c>
      <c r="B178" s="59">
        <f>H181</f>
        <v>37921433</v>
      </c>
      <c r="C178" s="42"/>
      <c r="D178" s="42"/>
      <c r="E178" s="42"/>
      <c r="F178" s="3"/>
      <c r="G178" s="51" t="s">
        <v>14</v>
      </c>
      <c r="H178" s="83">
        <v>7921433</v>
      </c>
      <c r="I178" s="3"/>
      <c r="J178" s="53" t="s">
        <v>16</v>
      </c>
      <c r="K178" s="67">
        <v>1859867</v>
      </c>
      <c r="M178" s="95"/>
      <c r="N178" s="95"/>
      <c r="O178" s="95"/>
      <c r="P178" s="95"/>
      <c r="Q178" s="95"/>
      <c r="R178" s="95"/>
      <c r="S178" s="95"/>
    </row>
    <row r="179" spans="1:19" s="1" customFormat="1" ht="14.25" customHeight="1">
      <c r="A179" s="7" t="s">
        <v>22</v>
      </c>
      <c r="B179" s="98">
        <f>B200+E179</f>
        <v>600000</v>
      </c>
      <c r="C179" s="8"/>
      <c r="D179" s="8"/>
      <c r="E179" s="19">
        <v>100000</v>
      </c>
      <c r="F179" s="3"/>
      <c r="G179" s="51" t="s">
        <v>467</v>
      </c>
      <c r="H179" s="83">
        <v>0</v>
      </c>
      <c r="I179" s="3"/>
      <c r="J179" s="77"/>
      <c r="K179" s="77"/>
      <c r="M179" s="95"/>
      <c r="N179" s="95"/>
      <c r="O179" s="95"/>
      <c r="P179" s="95"/>
      <c r="Q179" s="95"/>
      <c r="R179" s="95"/>
      <c r="S179" s="95"/>
    </row>
    <row r="180" spans="1:19" s="1" customFormat="1" ht="14.25" customHeight="1">
      <c r="A180" s="7" t="s">
        <v>668</v>
      </c>
      <c r="B180" s="98">
        <f>B201+E180</f>
        <v>600000</v>
      </c>
      <c r="C180" s="8"/>
      <c r="D180" s="8"/>
      <c r="E180" s="19">
        <v>100000</v>
      </c>
      <c r="F180" s="3"/>
      <c r="G180" s="51" t="s">
        <v>677</v>
      </c>
      <c r="H180" s="83">
        <v>30000000</v>
      </c>
      <c r="I180" s="3"/>
      <c r="J180" s="77"/>
      <c r="K180" s="77"/>
      <c r="M180" s="95"/>
      <c r="N180" s="95"/>
      <c r="O180" s="95"/>
      <c r="P180" s="95"/>
      <c r="Q180" s="95"/>
      <c r="R180" s="95"/>
      <c r="S180" s="95"/>
    </row>
    <row r="181" spans="1:19" s="1" customFormat="1" ht="14.25" customHeight="1">
      <c r="A181" s="7" t="s">
        <v>473</v>
      </c>
      <c r="B181" s="98">
        <f>B202+E181</f>
        <v>400000</v>
      </c>
      <c r="C181" s="8"/>
      <c r="D181" s="8"/>
      <c r="E181" s="19">
        <v>100000</v>
      </c>
      <c r="F181" s="3"/>
      <c r="G181" s="52" t="s">
        <v>34</v>
      </c>
      <c r="H181" s="12">
        <f>SUM(H178:H180)</f>
        <v>37921433</v>
      </c>
      <c r="I181" s="3"/>
      <c r="J181" s="77"/>
      <c r="K181" s="77"/>
      <c r="L181" s="3"/>
      <c r="M181" s="153"/>
      <c r="N181" s="153"/>
      <c r="O181" s="153"/>
      <c r="P181" s="95"/>
      <c r="Q181" s="95"/>
      <c r="R181" s="95"/>
      <c r="S181" s="95"/>
    </row>
    <row r="182" spans="1:19" s="1" customFormat="1" ht="14.25" customHeight="1">
      <c r="A182" s="7" t="s">
        <v>457</v>
      </c>
      <c r="B182" s="98">
        <v>45000000</v>
      </c>
      <c r="C182" s="8"/>
      <c r="D182" s="8"/>
      <c r="E182" s="19" t="s">
        <v>58</v>
      </c>
      <c r="F182" s="3"/>
      <c r="G182" s="52" t="s">
        <v>34</v>
      </c>
      <c r="H182" s="12">
        <f>SUM(H179:H181)</f>
        <v>67921433</v>
      </c>
      <c r="I182" s="3"/>
      <c r="J182" s="77"/>
      <c r="K182" s="77"/>
      <c r="L182" s="3"/>
      <c r="M182" s="153"/>
      <c r="N182" s="153"/>
      <c r="O182" s="153"/>
      <c r="P182" s="95"/>
      <c r="Q182" s="95"/>
      <c r="R182" s="95"/>
      <c r="S182" s="95"/>
    </row>
    <row r="183" spans="1:19" s="1" customFormat="1" ht="14.25" customHeight="1">
      <c r="A183" s="7" t="s">
        <v>81</v>
      </c>
      <c r="B183" s="98">
        <v>1900000</v>
      </c>
      <c r="C183" s="8"/>
      <c r="D183" s="8"/>
      <c r="E183" s="19" t="s">
        <v>58</v>
      </c>
      <c r="F183" s="3"/>
      <c r="G183" s="2"/>
      <c r="H183" s="3"/>
      <c r="I183" s="3"/>
      <c r="J183" s="77"/>
      <c r="K183" s="77"/>
      <c r="M183" s="95"/>
      <c r="N183" s="95"/>
      <c r="O183" s="95"/>
      <c r="P183" s="95"/>
      <c r="Q183" s="95"/>
      <c r="R183" s="95"/>
      <c r="S183" s="95"/>
    </row>
    <row r="184" spans="1:19" s="1" customFormat="1" ht="14.25" customHeight="1">
      <c r="A184" s="43" t="s">
        <v>32</v>
      </c>
      <c r="B184" s="60">
        <f>SUM(B178:B183)</f>
        <v>86421433</v>
      </c>
      <c r="C184" s="44"/>
      <c r="D184" s="44"/>
      <c r="E184" s="44"/>
      <c r="F184" s="3"/>
      <c r="G184" s="2"/>
      <c r="H184" s="3"/>
      <c r="I184" s="3"/>
      <c r="J184" s="77"/>
      <c r="K184" s="77"/>
      <c r="M184" s="95"/>
      <c r="N184" s="95"/>
      <c r="O184" s="95"/>
      <c r="P184" s="95"/>
      <c r="Q184" s="95"/>
      <c r="R184" s="95"/>
      <c r="S184" s="95"/>
    </row>
    <row r="185" spans="1:19" s="1" customFormat="1" ht="14.25" customHeight="1">
      <c r="A185" s="159" t="s">
        <v>474</v>
      </c>
      <c r="B185" s="135">
        <v>8818177</v>
      </c>
      <c r="C185" s="137"/>
      <c r="D185" s="42" t="s">
        <v>58</v>
      </c>
      <c r="E185" s="42" t="s">
        <v>58</v>
      </c>
      <c r="F185" s="3"/>
      <c r="G185" s="2"/>
      <c r="H185" s="3"/>
      <c r="I185" s="3"/>
      <c r="J185" s="77"/>
      <c r="K185" s="77"/>
      <c r="M185" s="95"/>
      <c r="N185" s="95"/>
      <c r="O185" s="95"/>
      <c r="P185" s="95"/>
      <c r="Q185" s="95"/>
      <c r="R185" s="95"/>
      <c r="S185" s="95"/>
    </row>
    <row r="186" spans="1:19" s="1" customFormat="1" ht="14.25" customHeight="1">
      <c r="A186" s="42" t="s">
        <v>475</v>
      </c>
      <c r="B186" s="61">
        <v>43000</v>
      </c>
      <c r="C186" s="137"/>
      <c r="D186" s="42"/>
      <c r="E186" s="46"/>
      <c r="F186" s="3"/>
      <c r="G186" s="9" t="s">
        <v>40</v>
      </c>
      <c r="H186" s="10" t="s">
        <v>6</v>
      </c>
      <c r="I186" s="3"/>
      <c r="J186" s="54" t="s">
        <v>45</v>
      </c>
      <c r="K186" s="63">
        <f>K178+K179+K184</f>
        <v>1859867</v>
      </c>
      <c r="M186" s="95"/>
      <c r="N186" s="95"/>
      <c r="O186" s="95"/>
      <c r="P186" s="95"/>
      <c r="Q186" s="95"/>
      <c r="R186" s="95"/>
      <c r="S186" s="95"/>
    </row>
    <row r="187" spans="1:19" s="1" customFormat="1" ht="14.25" customHeight="1">
      <c r="A187" s="42" t="s">
        <v>476</v>
      </c>
      <c r="B187" s="61">
        <v>52000</v>
      </c>
      <c r="C187" s="137"/>
      <c r="D187" s="42"/>
      <c r="E187" s="42"/>
      <c r="F187" s="3"/>
      <c r="G187" s="17" t="s">
        <v>43</v>
      </c>
      <c r="H187" s="11">
        <f>B192-B684</f>
        <v>354836054</v>
      </c>
      <c r="I187" s="3"/>
      <c r="J187" s="53" t="s">
        <v>462</v>
      </c>
      <c r="K187" s="67">
        <v>4153702</v>
      </c>
      <c r="L187" s="3"/>
      <c r="M187" s="95"/>
      <c r="N187" s="95"/>
      <c r="O187" s="95"/>
      <c r="P187" s="95"/>
      <c r="Q187" s="95"/>
      <c r="R187" s="95"/>
      <c r="S187" s="95"/>
    </row>
    <row r="188" spans="1:19" s="1" customFormat="1" ht="14.25" customHeight="1">
      <c r="A188" s="42" t="s">
        <v>477</v>
      </c>
      <c r="B188" s="61">
        <v>79217</v>
      </c>
      <c r="C188" s="137"/>
      <c r="D188" s="42"/>
      <c r="E188" s="42"/>
      <c r="F188" s="3"/>
      <c r="G188" s="17" t="s">
        <v>478</v>
      </c>
      <c r="H188" s="73">
        <f>B193-B685</f>
        <v>354836054</v>
      </c>
      <c r="I188" s="3"/>
      <c r="J188" s="53" t="s">
        <v>58</v>
      </c>
      <c r="K188" s="62" t="s">
        <v>58</v>
      </c>
      <c r="M188" s="95"/>
      <c r="N188" s="95"/>
      <c r="O188" s="95"/>
      <c r="P188" s="95"/>
      <c r="Q188" s="95"/>
      <c r="R188" s="95"/>
      <c r="S188" s="95"/>
    </row>
    <row r="189" spans="1:19" s="1" customFormat="1" ht="14.25" customHeight="1">
      <c r="A189" s="42" t="s">
        <v>479</v>
      </c>
      <c r="B189" s="80">
        <v>9596444</v>
      </c>
      <c r="C189" s="137"/>
      <c r="D189" s="42"/>
      <c r="E189" s="134"/>
      <c r="F189" s="3"/>
      <c r="G189" s="2"/>
      <c r="H189" s="2"/>
      <c r="I189" s="3"/>
      <c r="J189" s="53"/>
      <c r="K189" s="74"/>
      <c r="M189" s="95"/>
      <c r="N189" s="95"/>
      <c r="O189" s="95"/>
      <c r="P189" s="95"/>
      <c r="Q189" s="95"/>
      <c r="R189" s="95"/>
      <c r="S189" s="95"/>
    </row>
    <row r="190" spans="1:19" s="1" customFormat="1" ht="14.25" customHeight="1">
      <c r="A190" s="47" t="s">
        <v>41</v>
      </c>
      <c r="B190" s="14">
        <f>SUM(B185:B185)+B189</f>
        <v>18414621</v>
      </c>
      <c r="C190" s="48"/>
      <c r="D190" s="48"/>
      <c r="E190" s="48"/>
      <c r="F190" s="3"/>
      <c r="G190" s="2"/>
      <c r="H190" s="2"/>
      <c r="I190" s="3"/>
      <c r="J190" s="53"/>
      <c r="K190" s="74"/>
      <c r="M190" s="95"/>
      <c r="N190" s="95"/>
      <c r="O190" s="95"/>
      <c r="P190" s="95"/>
      <c r="Q190" s="95"/>
      <c r="R190" s="95"/>
      <c r="S190" s="95"/>
    </row>
    <row r="191" spans="1:19" s="1" customFormat="1" ht="14.25" customHeight="1">
      <c r="A191" s="47" t="s">
        <v>403</v>
      </c>
      <c r="B191" s="15">
        <v>250000000</v>
      </c>
      <c r="C191" s="48"/>
      <c r="D191" s="48"/>
      <c r="E191" s="48"/>
      <c r="F191" s="3"/>
      <c r="G191" s="2"/>
      <c r="H191" s="3"/>
      <c r="I191" s="3"/>
      <c r="J191" s="53" t="s">
        <v>58</v>
      </c>
      <c r="K191" s="62" t="s">
        <v>58</v>
      </c>
      <c r="M191" s="95"/>
      <c r="N191" s="95"/>
      <c r="O191" s="95"/>
      <c r="P191" s="95"/>
      <c r="Q191" s="95"/>
      <c r="R191" s="95"/>
      <c r="S191" s="95"/>
    </row>
    <row r="192" spans="1:19" s="1" customFormat="1" ht="14.25" customHeight="1">
      <c r="A192" s="49" t="s">
        <v>47</v>
      </c>
      <c r="B192" s="16">
        <f>B184+B190+B191</f>
        <v>354836054</v>
      </c>
      <c r="C192" s="50"/>
      <c r="D192" s="50"/>
      <c r="E192" s="50"/>
      <c r="F192" s="3"/>
      <c r="G192" s="2"/>
      <c r="H192" s="2"/>
      <c r="I192" s="3"/>
      <c r="J192" s="55" t="s">
        <v>50</v>
      </c>
      <c r="K192" s="63">
        <f>SUM(K187:K190)</f>
        <v>4153702</v>
      </c>
      <c r="M192" s="95"/>
      <c r="N192" s="95"/>
      <c r="O192" s="95"/>
      <c r="P192" s="95"/>
      <c r="Q192" s="95"/>
      <c r="R192" s="95"/>
      <c r="S192" s="95"/>
    </row>
    <row r="193" spans="1:19" s="1" customFormat="1" ht="14.25" customHeight="1">
      <c r="A193" s="49" t="s">
        <v>49</v>
      </c>
      <c r="B193" s="16">
        <f>B184+B190+B191</f>
        <v>354836054</v>
      </c>
      <c r="C193" s="50"/>
      <c r="D193" s="50"/>
      <c r="E193" s="50"/>
      <c r="F193" s="3"/>
      <c r="G193" s="2"/>
      <c r="H193" s="2"/>
      <c r="I193" s="3"/>
      <c r="J193" s="56" t="s">
        <v>61</v>
      </c>
      <c r="K193" s="64">
        <f>K192-K186</f>
        <v>2293835</v>
      </c>
      <c r="M193" s="95"/>
      <c r="N193" s="95"/>
      <c r="O193" s="95"/>
      <c r="P193" s="95"/>
      <c r="Q193" s="95"/>
      <c r="R193" s="95"/>
      <c r="S193" s="95"/>
    </row>
    <row r="194" spans="1:19" s="1" customFormat="1" ht="14.25" customHeight="1">
      <c r="A194" s="385" t="s">
        <v>733</v>
      </c>
      <c r="B194" s="386"/>
      <c r="C194" s="386"/>
      <c r="D194" s="386"/>
      <c r="E194" s="387"/>
      <c r="F194" s="3"/>
      <c r="G194" s="2"/>
      <c r="H194" s="2"/>
      <c r="I194" s="3"/>
      <c r="M194" s="95"/>
      <c r="N194" s="95"/>
      <c r="O194" s="95"/>
      <c r="P194" s="95"/>
      <c r="Q194" s="95"/>
      <c r="R194" s="95"/>
      <c r="S194" s="95"/>
    </row>
    <row r="195" spans="1:19" ht="14.25" customHeight="1">
      <c r="B195" s="1"/>
      <c r="F195" s="1"/>
      <c r="H195" s="1"/>
      <c r="I195" s="1"/>
      <c r="J195" s="1"/>
      <c r="K195" s="1"/>
      <c r="M195" s="95"/>
      <c r="N195" s="95"/>
      <c r="O195" s="95"/>
      <c r="P195" s="95"/>
      <c r="Q195" s="95"/>
      <c r="R195" s="95"/>
      <c r="S195" s="95"/>
    </row>
    <row r="196" spans="1:19" ht="13.5" customHeight="1">
      <c r="B196" s="1"/>
      <c r="F196" s="1"/>
      <c r="H196" s="1"/>
      <c r="I196" s="1"/>
      <c r="K196" s="1"/>
      <c r="M196" s="95"/>
      <c r="N196" s="95"/>
      <c r="O196" s="95"/>
      <c r="P196" s="95"/>
      <c r="Q196" s="95"/>
      <c r="R196" s="95"/>
      <c r="S196" s="95"/>
    </row>
    <row r="197" spans="1:19" s="1" customFormat="1" ht="14.25" customHeight="1">
      <c r="A197" s="434" t="s">
        <v>734</v>
      </c>
      <c r="B197" s="386"/>
      <c r="C197" s="386"/>
      <c r="D197" s="386"/>
      <c r="E197" s="387"/>
      <c r="F197" s="2"/>
      <c r="G197" s="389" t="s">
        <v>3</v>
      </c>
      <c r="H197" s="387"/>
      <c r="I197" s="3"/>
      <c r="J197" s="388" t="s">
        <v>735</v>
      </c>
      <c r="K197" s="387"/>
      <c r="L197" s="3"/>
      <c r="M197" s="153"/>
      <c r="N197" s="153"/>
      <c r="O197" s="153"/>
      <c r="P197" s="95"/>
      <c r="Q197" s="95"/>
      <c r="R197" s="95"/>
      <c r="S197" s="95"/>
    </row>
    <row r="198" spans="1:19" s="1" customFormat="1" ht="14.25" customHeight="1">
      <c r="A198" s="4" t="s">
        <v>5</v>
      </c>
      <c r="B198" s="5" t="s">
        <v>6</v>
      </c>
      <c r="C198" s="6" t="s">
        <v>7</v>
      </c>
      <c r="D198" s="6" t="s">
        <v>8</v>
      </c>
      <c r="E198" s="6" t="s">
        <v>9</v>
      </c>
      <c r="F198" s="2"/>
      <c r="G198" s="9" t="s">
        <v>399</v>
      </c>
      <c r="H198" s="10" t="s">
        <v>6</v>
      </c>
      <c r="I198" s="3"/>
      <c r="J198" s="65" t="s">
        <v>11</v>
      </c>
      <c r="K198" s="65" t="s">
        <v>6</v>
      </c>
      <c r="M198" s="95"/>
      <c r="N198" s="95"/>
      <c r="O198" s="95"/>
      <c r="P198" s="95"/>
      <c r="Q198" s="95"/>
      <c r="R198" s="95"/>
      <c r="S198" s="95"/>
    </row>
    <row r="199" spans="1:19" s="1" customFormat="1" ht="14.25" customHeight="1">
      <c r="A199" s="45" t="s">
        <v>422</v>
      </c>
      <c r="B199" s="59">
        <f>H202</f>
        <v>37685062</v>
      </c>
      <c r="C199" s="42"/>
      <c r="D199" s="42"/>
      <c r="E199" s="42"/>
      <c r="F199" s="3"/>
      <c r="G199" s="51" t="s">
        <v>14</v>
      </c>
      <c r="H199" s="83">
        <v>7685062</v>
      </c>
      <c r="I199" s="3"/>
      <c r="J199" s="53" t="s">
        <v>16</v>
      </c>
      <c r="K199" s="67">
        <v>1859867</v>
      </c>
      <c r="M199" s="95"/>
      <c r="N199" s="95"/>
      <c r="O199" s="95"/>
      <c r="P199" s="95"/>
      <c r="Q199" s="95"/>
      <c r="R199" s="95"/>
      <c r="S199" s="95"/>
    </row>
    <row r="200" spans="1:19" s="1" customFormat="1" ht="14.25" customHeight="1">
      <c r="A200" s="7" t="s">
        <v>22</v>
      </c>
      <c r="B200" s="98">
        <f>B221+E200</f>
        <v>500000</v>
      </c>
      <c r="C200" s="8"/>
      <c r="D200" s="8"/>
      <c r="E200" s="19">
        <v>100000</v>
      </c>
      <c r="F200" s="3"/>
      <c r="G200" s="51" t="s">
        <v>467</v>
      </c>
      <c r="H200" s="83">
        <v>0</v>
      </c>
      <c r="I200" s="3"/>
      <c r="J200" s="77"/>
      <c r="K200" s="77"/>
      <c r="M200" s="95"/>
      <c r="N200" s="95"/>
      <c r="O200" s="95"/>
      <c r="P200" s="95"/>
      <c r="Q200" s="95"/>
      <c r="R200" s="95"/>
      <c r="S200" s="95"/>
    </row>
    <row r="201" spans="1:19" s="1" customFormat="1" ht="14.25" customHeight="1">
      <c r="A201" s="7" t="s">
        <v>668</v>
      </c>
      <c r="B201" s="98">
        <f>B222+E201</f>
        <v>500000</v>
      </c>
      <c r="C201" s="8"/>
      <c r="D201" s="8"/>
      <c r="E201" s="19">
        <v>100000</v>
      </c>
      <c r="F201" s="3"/>
      <c r="G201" s="51" t="s">
        <v>677</v>
      </c>
      <c r="H201" s="83">
        <v>30000000</v>
      </c>
      <c r="I201" s="3"/>
      <c r="J201" s="77"/>
      <c r="K201" s="77"/>
      <c r="M201" s="95"/>
      <c r="N201" s="95"/>
      <c r="O201" s="95"/>
      <c r="P201" s="95"/>
      <c r="Q201" s="95"/>
      <c r="R201" s="95"/>
      <c r="S201" s="95"/>
    </row>
    <row r="202" spans="1:19" s="1" customFormat="1" ht="14.25" customHeight="1">
      <c r="A202" s="7" t="s">
        <v>473</v>
      </c>
      <c r="B202" s="98">
        <f>B223+E202</f>
        <v>300000</v>
      </c>
      <c r="C202" s="8"/>
      <c r="D202" s="8"/>
      <c r="E202" s="19">
        <v>100000</v>
      </c>
      <c r="F202" s="3"/>
      <c r="G202" s="52" t="s">
        <v>34</v>
      </c>
      <c r="H202" s="12">
        <f>SUM(H199:H201)</f>
        <v>37685062</v>
      </c>
      <c r="I202" s="3"/>
      <c r="J202" s="77"/>
      <c r="K202" s="77"/>
      <c r="L202" s="3"/>
      <c r="M202" s="153"/>
      <c r="N202" s="153"/>
      <c r="O202" s="153"/>
      <c r="P202" s="95"/>
      <c r="Q202" s="95"/>
      <c r="R202" s="95"/>
      <c r="S202" s="95"/>
    </row>
    <row r="203" spans="1:19" s="1" customFormat="1" ht="14.25" customHeight="1">
      <c r="A203" s="7" t="s">
        <v>457</v>
      </c>
      <c r="B203" s="98">
        <v>45000000</v>
      </c>
      <c r="C203" s="8"/>
      <c r="D203" s="8"/>
      <c r="E203" s="19" t="s">
        <v>58</v>
      </c>
      <c r="F203" s="3"/>
      <c r="G203" s="52" t="s">
        <v>34</v>
      </c>
      <c r="H203" s="12">
        <f>SUM(H200:H202)</f>
        <v>67685062</v>
      </c>
      <c r="I203" s="3"/>
      <c r="J203" s="77"/>
      <c r="K203" s="77"/>
      <c r="L203" s="3"/>
      <c r="M203" s="153"/>
      <c r="N203" s="153"/>
      <c r="O203" s="153"/>
      <c r="P203" s="95"/>
      <c r="Q203" s="95"/>
      <c r="R203" s="95"/>
      <c r="S203" s="95"/>
    </row>
    <row r="204" spans="1:19" s="1" customFormat="1" ht="14.25" customHeight="1">
      <c r="A204" s="7" t="s">
        <v>81</v>
      </c>
      <c r="B204" s="98">
        <v>1900000</v>
      </c>
      <c r="C204" s="8"/>
      <c r="D204" s="8"/>
      <c r="E204" s="19" t="s">
        <v>58</v>
      </c>
      <c r="F204" s="3"/>
      <c r="G204" s="2"/>
      <c r="H204" s="3"/>
      <c r="I204" s="3"/>
      <c r="J204" s="77"/>
      <c r="K204" s="77"/>
      <c r="M204" s="95"/>
      <c r="N204" s="95"/>
      <c r="O204" s="95"/>
      <c r="P204" s="95"/>
      <c r="Q204" s="95"/>
      <c r="R204" s="95"/>
      <c r="S204" s="95"/>
    </row>
    <row r="205" spans="1:19" s="1" customFormat="1" ht="14.25" customHeight="1">
      <c r="A205" s="43" t="s">
        <v>32</v>
      </c>
      <c r="B205" s="60">
        <f>SUM(B199:B204)</f>
        <v>85885062</v>
      </c>
      <c r="C205" s="44"/>
      <c r="D205" s="44"/>
      <c r="E205" s="44"/>
      <c r="F205" s="3"/>
      <c r="G205" s="2"/>
      <c r="H205" s="3"/>
      <c r="I205" s="3"/>
      <c r="J205" s="77"/>
      <c r="K205" s="77"/>
      <c r="M205" s="95"/>
      <c r="N205" s="95"/>
      <c r="O205" s="95"/>
      <c r="P205" s="95"/>
      <c r="Q205" s="95"/>
      <c r="R205" s="95"/>
      <c r="S205" s="95"/>
    </row>
    <row r="206" spans="1:19" s="1" customFormat="1" ht="14.25" customHeight="1">
      <c r="A206" s="159" t="s">
        <v>474</v>
      </c>
      <c r="B206" s="135">
        <v>8818177</v>
      </c>
      <c r="C206" s="137"/>
      <c r="D206" s="42" t="s">
        <v>58</v>
      </c>
      <c r="E206" s="42" t="s">
        <v>58</v>
      </c>
      <c r="F206" s="3"/>
      <c r="G206" s="2"/>
      <c r="H206" s="3"/>
      <c r="I206" s="3"/>
      <c r="J206" s="77"/>
      <c r="K206" s="77"/>
      <c r="M206" s="95"/>
      <c r="N206" s="95"/>
      <c r="O206" s="95"/>
      <c r="P206" s="95"/>
      <c r="Q206" s="95"/>
      <c r="R206" s="95"/>
      <c r="S206" s="95"/>
    </row>
    <row r="207" spans="1:19" s="1" customFormat="1" ht="14.25" customHeight="1">
      <c r="A207" s="42" t="s">
        <v>475</v>
      </c>
      <c r="B207" s="61">
        <v>43000</v>
      </c>
      <c r="C207" s="137"/>
      <c r="D207" s="42"/>
      <c r="E207" s="46"/>
      <c r="F207" s="3"/>
      <c r="G207" s="9" t="s">
        <v>40</v>
      </c>
      <c r="H207" s="10" t="s">
        <v>6</v>
      </c>
      <c r="I207" s="3"/>
      <c r="J207" s="54" t="s">
        <v>45</v>
      </c>
      <c r="K207" s="63">
        <f>K199+K200+K205</f>
        <v>1859867</v>
      </c>
      <c r="M207" s="95"/>
      <c r="N207" s="95"/>
      <c r="O207" s="95"/>
      <c r="P207" s="95"/>
      <c r="Q207" s="95"/>
      <c r="R207" s="95"/>
      <c r="S207" s="95"/>
    </row>
    <row r="208" spans="1:19" s="1" customFormat="1" ht="14.25" customHeight="1">
      <c r="A208" s="42" t="s">
        <v>476</v>
      </c>
      <c r="B208" s="61">
        <v>52000</v>
      </c>
      <c r="C208" s="137"/>
      <c r="D208" s="42"/>
      <c r="E208" s="42"/>
      <c r="F208" s="3"/>
      <c r="G208" s="17" t="s">
        <v>43</v>
      </c>
      <c r="H208" s="11">
        <f>B213-B705</f>
        <v>354299683</v>
      </c>
      <c r="I208" s="3"/>
      <c r="J208" s="53" t="s">
        <v>462</v>
      </c>
      <c r="K208" s="67">
        <v>4153702</v>
      </c>
      <c r="L208" s="3"/>
      <c r="M208" s="95"/>
      <c r="N208" s="95"/>
      <c r="O208" s="95"/>
      <c r="P208" s="95"/>
      <c r="Q208" s="95"/>
      <c r="R208" s="95"/>
      <c r="S208" s="95"/>
    </row>
    <row r="209" spans="1:19" s="1" customFormat="1" ht="14.25" customHeight="1">
      <c r="A209" s="42" t="s">
        <v>477</v>
      </c>
      <c r="B209" s="61">
        <v>79217</v>
      </c>
      <c r="C209" s="137"/>
      <c r="D209" s="42"/>
      <c r="E209" s="42"/>
      <c r="F209" s="3"/>
      <c r="G209" s="17" t="s">
        <v>478</v>
      </c>
      <c r="H209" s="73">
        <f>B214-B706</f>
        <v>354299683</v>
      </c>
      <c r="I209" s="3"/>
      <c r="J209" s="53" t="s">
        <v>58</v>
      </c>
      <c r="K209" s="62" t="s">
        <v>58</v>
      </c>
      <c r="M209" s="95"/>
      <c r="N209" s="95"/>
      <c r="O209" s="95"/>
      <c r="P209" s="95"/>
      <c r="Q209" s="95"/>
      <c r="R209" s="95"/>
      <c r="S209" s="95"/>
    </row>
    <row r="210" spans="1:19" s="1" customFormat="1" ht="14.25" customHeight="1">
      <c r="A210" s="42" t="s">
        <v>479</v>
      </c>
      <c r="B210" s="80">
        <v>9596444</v>
      </c>
      <c r="C210" s="137"/>
      <c r="D210" s="42"/>
      <c r="E210" s="134"/>
      <c r="F210" s="3"/>
      <c r="G210" s="2"/>
      <c r="H210" s="2"/>
      <c r="I210" s="3"/>
      <c r="J210" s="53"/>
      <c r="K210" s="74"/>
      <c r="M210" s="95"/>
      <c r="N210" s="95"/>
      <c r="O210" s="95"/>
      <c r="P210" s="95"/>
      <c r="Q210" s="95"/>
      <c r="R210" s="95"/>
      <c r="S210" s="95"/>
    </row>
    <row r="211" spans="1:19" s="1" customFormat="1" ht="14.25" customHeight="1">
      <c r="A211" s="47" t="s">
        <v>41</v>
      </c>
      <c r="B211" s="14">
        <f>SUM(B206:B206)+B210</f>
        <v>18414621</v>
      </c>
      <c r="C211" s="48"/>
      <c r="D211" s="48"/>
      <c r="E211" s="48"/>
      <c r="F211" s="3"/>
      <c r="G211" s="2"/>
      <c r="H211" s="2"/>
      <c r="I211" s="3"/>
      <c r="J211" s="53"/>
      <c r="K211" s="74"/>
      <c r="M211" s="95"/>
      <c r="N211" s="95"/>
      <c r="O211" s="95"/>
      <c r="P211" s="95"/>
      <c r="Q211" s="95"/>
      <c r="R211" s="95"/>
      <c r="S211" s="95"/>
    </row>
    <row r="212" spans="1:19" s="1" customFormat="1" ht="14.25" customHeight="1">
      <c r="A212" s="47" t="s">
        <v>403</v>
      </c>
      <c r="B212" s="15">
        <v>250000000</v>
      </c>
      <c r="C212" s="48"/>
      <c r="D212" s="48"/>
      <c r="E212" s="48"/>
      <c r="F212" s="3"/>
      <c r="G212" s="2"/>
      <c r="H212" s="3"/>
      <c r="I212" s="3"/>
      <c r="J212" s="53" t="s">
        <v>58</v>
      </c>
      <c r="K212" s="62" t="s">
        <v>58</v>
      </c>
      <c r="M212" s="95"/>
      <c r="N212" s="95"/>
      <c r="O212" s="95"/>
      <c r="P212" s="95"/>
      <c r="Q212" s="95"/>
      <c r="R212" s="95"/>
      <c r="S212" s="95"/>
    </row>
    <row r="213" spans="1:19" s="1" customFormat="1" ht="14.25" customHeight="1">
      <c r="A213" s="49" t="s">
        <v>47</v>
      </c>
      <c r="B213" s="16">
        <f>B205+B211+B212</f>
        <v>354299683</v>
      </c>
      <c r="C213" s="50"/>
      <c r="D213" s="50"/>
      <c r="E213" s="50"/>
      <c r="F213" s="3"/>
      <c r="G213" s="2"/>
      <c r="H213" s="2"/>
      <c r="I213" s="3"/>
      <c r="J213" s="55" t="s">
        <v>50</v>
      </c>
      <c r="K213" s="63">
        <f>SUM(K208:K211)</f>
        <v>4153702</v>
      </c>
      <c r="M213" s="95"/>
      <c r="N213" s="95"/>
      <c r="O213" s="95"/>
      <c r="P213" s="95"/>
      <c r="Q213" s="95"/>
      <c r="R213" s="95"/>
      <c r="S213" s="95"/>
    </row>
    <row r="214" spans="1:19" s="1" customFormat="1" ht="14.25" customHeight="1">
      <c r="A214" s="49" t="s">
        <v>49</v>
      </c>
      <c r="B214" s="16">
        <f>B205+B211+B212</f>
        <v>354299683</v>
      </c>
      <c r="C214" s="50"/>
      <c r="D214" s="50"/>
      <c r="E214" s="50"/>
      <c r="F214" s="3"/>
      <c r="G214" s="2"/>
      <c r="H214" s="2"/>
      <c r="I214" s="3"/>
      <c r="J214" s="56" t="s">
        <v>61</v>
      </c>
      <c r="K214" s="64">
        <f>K213-K207</f>
        <v>2293835</v>
      </c>
      <c r="M214" s="95"/>
      <c r="N214" s="95"/>
      <c r="O214" s="95"/>
      <c r="P214" s="95"/>
      <c r="Q214" s="95"/>
      <c r="R214" s="95"/>
      <c r="S214" s="95"/>
    </row>
    <row r="215" spans="1:19" s="1" customFormat="1" ht="14.25" customHeight="1">
      <c r="A215" s="385" t="s">
        <v>736</v>
      </c>
      <c r="B215" s="386"/>
      <c r="C215" s="386"/>
      <c r="D215" s="386"/>
      <c r="E215" s="387"/>
      <c r="F215" s="3"/>
      <c r="G215" s="2"/>
      <c r="H215" s="2"/>
      <c r="I215" s="3"/>
      <c r="M215" s="95"/>
      <c r="N215" s="95"/>
      <c r="O215" s="95"/>
      <c r="P215" s="95"/>
      <c r="Q215" s="95"/>
      <c r="R215" s="95"/>
      <c r="S215" s="95"/>
    </row>
    <row r="216" spans="1:19" ht="14.25" customHeight="1">
      <c r="B216" s="1"/>
      <c r="F216" s="1"/>
      <c r="H216" s="1"/>
      <c r="I216" s="1"/>
      <c r="J216" s="1"/>
      <c r="K216" s="1"/>
      <c r="M216" s="95"/>
      <c r="N216" s="95"/>
      <c r="O216" s="95"/>
      <c r="P216" s="95"/>
      <c r="Q216" s="95"/>
      <c r="R216" s="95"/>
      <c r="S216" s="95"/>
    </row>
    <row r="217" spans="1:19" ht="13.5" customHeight="1">
      <c r="B217" s="1"/>
      <c r="F217" s="1"/>
      <c r="H217" s="1"/>
      <c r="I217" s="1"/>
      <c r="K217" s="1"/>
      <c r="M217" s="95"/>
      <c r="N217" s="95"/>
      <c r="O217" s="95"/>
      <c r="P217" s="95"/>
      <c r="Q217" s="95"/>
      <c r="R217" s="95"/>
      <c r="S217" s="95"/>
    </row>
    <row r="218" spans="1:19" s="1" customFormat="1" ht="14.25" customHeight="1">
      <c r="A218" s="434" t="s">
        <v>737</v>
      </c>
      <c r="B218" s="386"/>
      <c r="C218" s="386"/>
      <c r="D218" s="386"/>
      <c r="E218" s="387"/>
      <c r="F218" s="2"/>
      <c r="G218" s="389" t="s">
        <v>3</v>
      </c>
      <c r="H218" s="387"/>
      <c r="I218" s="3"/>
      <c r="J218" s="388" t="s">
        <v>738</v>
      </c>
      <c r="K218" s="387"/>
      <c r="L218" s="3"/>
      <c r="M218" s="153"/>
      <c r="N218" s="153"/>
      <c r="O218" s="153"/>
      <c r="P218" s="95"/>
      <c r="Q218" s="95"/>
      <c r="R218" s="95"/>
      <c r="S218" s="95"/>
    </row>
    <row r="219" spans="1:19" s="1" customFormat="1" ht="14.25" customHeight="1">
      <c r="A219" s="4" t="s">
        <v>5</v>
      </c>
      <c r="B219" s="5" t="s">
        <v>6</v>
      </c>
      <c r="C219" s="6" t="s">
        <v>7</v>
      </c>
      <c r="D219" s="6" t="s">
        <v>8</v>
      </c>
      <c r="E219" s="6" t="s">
        <v>9</v>
      </c>
      <c r="F219" s="2"/>
      <c r="G219" s="9" t="s">
        <v>399</v>
      </c>
      <c r="H219" s="10" t="s">
        <v>6</v>
      </c>
      <c r="I219" s="3"/>
      <c r="J219" s="65" t="s">
        <v>11</v>
      </c>
      <c r="K219" s="65" t="s">
        <v>6</v>
      </c>
      <c r="M219" s="95"/>
      <c r="N219" s="95"/>
      <c r="O219" s="95"/>
      <c r="P219" s="95"/>
      <c r="Q219" s="95"/>
      <c r="R219" s="95"/>
      <c r="S219" s="95"/>
    </row>
    <row r="220" spans="1:19" s="1" customFormat="1" ht="14.25" customHeight="1">
      <c r="A220" s="45" t="s">
        <v>422</v>
      </c>
      <c r="B220" s="59">
        <f>H223</f>
        <v>37327498</v>
      </c>
      <c r="C220" s="42"/>
      <c r="D220" s="42"/>
      <c r="E220" s="42"/>
      <c r="F220" s="3"/>
      <c r="G220" s="51" t="s">
        <v>14</v>
      </c>
      <c r="H220" s="83">
        <v>7327498</v>
      </c>
      <c r="I220" s="3"/>
      <c r="J220" s="53" t="s">
        <v>16</v>
      </c>
      <c r="K220" s="67">
        <v>1859867</v>
      </c>
      <c r="M220" s="95"/>
      <c r="N220" s="95"/>
      <c r="O220" s="95"/>
      <c r="P220" s="95"/>
      <c r="Q220" s="95"/>
      <c r="R220" s="95"/>
      <c r="S220" s="95"/>
    </row>
    <row r="221" spans="1:19" s="1" customFormat="1" ht="14.25" customHeight="1">
      <c r="A221" s="7" t="s">
        <v>22</v>
      </c>
      <c r="B221" s="98">
        <f>B242+E221</f>
        <v>400000</v>
      </c>
      <c r="C221" s="8"/>
      <c r="D221" s="8"/>
      <c r="E221" s="19">
        <v>100000</v>
      </c>
      <c r="F221" s="3"/>
      <c r="G221" s="51" t="s">
        <v>467</v>
      </c>
      <c r="H221" s="83">
        <v>0</v>
      </c>
      <c r="I221" s="3"/>
      <c r="J221" s="77"/>
      <c r="K221" s="77"/>
      <c r="M221" s="95"/>
      <c r="N221" s="95"/>
      <c r="O221" s="95"/>
      <c r="P221" s="95"/>
      <c r="Q221" s="95"/>
      <c r="R221" s="95"/>
      <c r="S221" s="95"/>
    </row>
    <row r="222" spans="1:19" s="1" customFormat="1" ht="14.25" customHeight="1">
      <c r="A222" s="7" t="s">
        <v>668</v>
      </c>
      <c r="B222" s="98">
        <f>B243+E222</f>
        <v>400000</v>
      </c>
      <c r="C222" s="8"/>
      <c r="D222" s="8"/>
      <c r="E222" s="19">
        <v>100000</v>
      </c>
      <c r="F222" s="3"/>
      <c r="G222" s="51" t="s">
        <v>677</v>
      </c>
      <c r="H222" s="83">
        <v>30000000</v>
      </c>
      <c r="I222" s="3"/>
      <c r="J222" s="77"/>
      <c r="K222" s="77"/>
      <c r="M222" s="95"/>
      <c r="N222" s="95"/>
      <c r="O222" s="95"/>
      <c r="P222" s="95"/>
      <c r="Q222" s="95"/>
      <c r="R222" s="95"/>
      <c r="S222" s="95"/>
    </row>
    <row r="223" spans="1:19" s="1" customFormat="1" ht="14.25" customHeight="1">
      <c r="A223" s="7" t="s">
        <v>473</v>
      </c>
      <c r="B223" s="98">
        <f>B244+E223</f>
        <v>200000</v>
      </c>
      <c r="C223" s="8"/>
      <c r="D223" s="8"/>
      <c r="E223" s="19">
        <v>100000</v>
      </c>
      <c r="F223" s="3"/>
      <c r="G223" s="52" t="s">
        <v>34</v>
      </c>
      <c r="H223" s="12">
        <f>SUM(H220:H222)</f>
        <v>37327498</v>
      </c>
      <c r="I223" s="3"/>
      <c r="J223" s="77"/>
      <c r="K223" s="77"/>
      <c r="L223" s="3"/>
      <c r="M223" s="153"/>
      <c r="N223" s="153"/>
      <c r="O223" s="153"/>
      <c r="P223" s="95"/>
      <c r="Q223" s="95"/>
      <c r="R223" s="95"/>
      <c r="S223" s="95"/>
    </row>
    <row r="224" spans="1:19" s="1" customFormat="1" ht="14.25" customHeight="1">
      <c r="A224" s="7" t="s">
        <v>457</v>
      </c>
      <c r="B224" s="98">
        <v>45000000</v>
      </c>
      <c r="C224" s="8"/>
      <c r="D224" s="8"/>
      <c r="E224" s="19" t="s">
        <v>58</v>
      </c>
      <c r="F224" s="3"/>
      <c r="G224" s="52" t="s">
        <v>34</v>
      </c>
      <c r="H224" s="12">
        <f>SUM(H221:H223)</f>
        <v>67327498</v>
      </c>
      <c r="I224" s="3"/>
      <c r="J224" s="77"/>
      <c r="K224" s="77"/>
      <c r="L224" s="3"/>
      <c r="M224" s="153"/>
      <c r="N224" s="153"/>
      <c r="O224" s="153"/>
      <c r="P224" s="95"/>
      <c r="Q224" s="95"/>
      <c r="R224" s="95"/>
      <c r="S224" s="95"/>
    </row>
    <row r="225" spans="1:19" s="1" customFormat="1" ht="14.25" customHeight="1">
      <c r="A225" s="7" t="s">
        <v>81</v>
      </c>
      <c r="B225" s="98">
        <v>1900000</v>
      </c>
      <c r="C225" s="8"/>
      <c r="D225" s="8"/>
      <c r="E225" s="19" t="s">
        <v>58</v>
      </c>
      <c r="F225" s="3"/>
      <c r="G225" s="2"/>
      <c r="H225" s="3"/>
      <c r="I225" s="3"/>
      <c r="J225" s="77"/>
      <c r="K225" s="77"/>
      <c r="M225" s="95"/>
      <c r="N225" s="95"/>
      <c r="O225" s="95"/>
      <c r="P225" s="95"/>
      <c r="Q225" s="95"/>
      <c r="R225" s="95"/>
      <c r="S225" s="95"/>
    </row>
    <row r="226" spans="1:19" s="1" customFormat="1" ht="14.25" customHeight="1">
      <c r="A226" s="43" t="s">
        <v>32</v>
      </c>
      <c r="B226" s="60">
        <f>SUM(B220:B225)</f>
        <v>85227498</v>
      </c>
      <c r="C226" s="44"/>
      <c r="D226" s="44"/>
      <c r="E226" s="44"/>
      <c r="F226" s="3"/>
      <c r="G226" s="2"/>
      <c r="H226" s="3"/>
      <c r="I226" s="3"/>
      <c r="J226" s="77"/>
      <c r="K226" s="77"/>
      <c r="M226" s="95"/>
      <c r="N226" s="95"/>
      <c r="O226" s="95"/>
      <c r="P226" s="95"/>
      <c r="Q226" s="95"/>
      <c r="R226" s="95"/>
      <c r="S226" s="95"/>
    </row>
    <row r="227" spans="1:19" s="1" customFormat="1" ht="14.25" customHeight="1">
      <c r="A227" s="159" t="s">
        <v>474</v>
      </c>
      <c r="B227" s="135">
        <v>8818177</v>
      </c>
      <c r="C227" s="137"/>
      <c r="D227" s="42" t="s">
        <v>58</v>
      </c>
      <c r="E227" s="42" t="s">
        <v>58</v>
      </c>
      <c r="F227" s="3"/>
      <c r="G227" s="2"/>
      <c r="H227" s="3"/>
      <c r="I227" s="3"/>
      <c r="J227" s="77"/>
      <c r="K227" s="77"/>
      <c r="M227" s="95"/>
      <c r="N227" s="95"/>
      <c r="O227" s="95"/>
      <c r="P227" s="95"/>
      <c r="Q227" s="95"/>
      <c r="R227" s="95"/>
      <c r="S227" s="95"/>
    </row>
    <row r="228" spans="1:19" s="1" customFormat="1" ht="14.25" customHeight="1">
      <c r="A228" s="42" t="s">
        <v>475</v>
      </c>
      <c r="B228" s="61">
        <v>43000</v>
      </c>
      <c r="C228" s="137"/>
      <c r="D228" s="42"/>
      <c r="E228" s="46"/>
      <c r="F228" s="3"/>
      <c r="G228" s="9" t="s">
        <v>40</v>
      </c>
      <c r="H228" s="10" t="s">
        <v>6</v>
      </c>
      <c r="I228" s="3"/>
      <c r="J228" s="54" t="s">
        <v>45</v>
      </c>
      <c r="K228" s="63">
        <f>K220+K221+K226</f>
        <v>1859867</v>
      </c>
      <c r="M228" s="95"/>
      <c r="N228" s="95"/>
      <c r="O228" s="95"/>
      <c r="P228" s="95"/>
      <c r="Q228" s="95"/>
      <c r="R228" s="95"/>
      <c r="S228" s="95"/>
    </row>
    <row r="229" spans="1:19" s="1" customFormat="1" ht="14.25" customHeight="1">
      <c r="A229" s="42" t="s">
        <v>476</v>
      </c>
      <c r="B229" s="61">
        <v>52000</v>
      </c>
      <c r="C229" s="137"/>
      <c r="D229" s="42"/>
      <c r="E229" s="42"/>
      <c r="F229" s="3"/>
      <c r="G229" s="17" t="s">
        <v>43</v>
      </c>
      <c r="H229" s="11">
        <f>B234-B705</f>
        <v>353642119</v>
      </c>
      <c r="I229" s="3"/>
      <c r="J229" s="53" t="s">
        <v>462</v>
      </c>
      <c r="K229" s="67">
        <v>4153702</v>
      </c>
      <c r="L229" s="3"/>
      <c r="M229" s="95"/>
      <c r="N229" s="95"/>
      <c r="O229" s="95"/>
      <c r="P229" s="95"/>
      <c r="Q229" s="95"/>
      <c r="R229" s="95"/>
      <c r="S229" s="95"/>
    </row>
    <row r="230" spans="1:19" s="1" customFormat="1" ht="14.25" customHeight="1">
      <c r="A230" s="42" t="s">
        <v>477</v>
      </c>
      <c r="B230" s="61">
        <v>79217</v>
      </c>
      <c r="C230" s="137"/>
      <c r="D230" s="42"/>
      <c r="E230" s="42"/>
      <c r="F230" s="3"/>
      <c r="G230" s="17" t="s">
        <v>478</v>
      </c>
      <c r="H230" s="73">
        <f>B235-B706</f>
        <v>353642119</v>
      </c>
      <c r="I230" s="3"/>
      <c r="J230" s="53" t="s">
        <v>58</v>
      </c>
      <c r="K230" s="62" t="s">
        <v>58</v>
      </c>
      <c r="M230" s="95"/>
      <c r="N230" s="95"/>
      <c r="O230" s="95"/>
      <c r="P230" s="95"/>
      <c r="Q230" s="95"/>
      <c r="R230" s="95"/>
      <c r="S230" s="95"/>
    </row>
    <row r="231" spans="1:19" s="1" customFormat="1" ht="14.25" customHeight="1">
      <c r="A231" s="42" t="s">
        <v>479</v>
      </c>
      <c r="B231" s="80">
        <v>9596444</v>
      </c>
      <c r="C231" s="137"/>
      <c r="D231" s="42"/>
      <c r="E231" s="134"/>
      <c r="F231" s="3"/>
      <c r="G231" s="2"/>
      <c r="H231" s="2"/>
      <c r="I231" s="3"/>
      <c r="J231" s="53"/>
      <c r="K231" s="74"/>
      <c r="M231" s="95"/>
      <c r="N231" s="95"/>
      <c r="O231" s="95"/>
      <c r="P231" s="95"/>
      <c r="Q231" s="95"/>
      <c r="R231" s="95"/>
      <c r="S231" s="95"/>
    </row>
    <row r="232" spans="1:19" s="1" customFormat="1" ht="14.25" customHeight="1">
      <c r="A232" s="47" t="s">
        <v>41</v>
      </c>
      <c r="B232" s="14">
        <f>SUM(B227:B227)+B231</f>
        <v>18414621</v>
      </c>
      <c r="C232" s="48"/>
      <c r="D232" s="48"/>
      <c r="E232" s="48"/>
      <c r="F232" s="3"/>
      <c r="G232" s="2"/>
      <c r="H232" s="2"/>
      <c r="I232" s="3"/>
      <c r="J232" s="53"/>
      <c r="K232" s="74"/>
      <c r="M232" s="95"/>
      <c r="N232" s="95"/>
      <c r="O232" s="95"/>
      <c r="P232" s="95"/>
      <c r="Q232" s="95"/>
      <c r="R232" s="95"/>
      <c r="S232" s="95"/>
    </row>
    <row r="233" spans="1:19" s="1" customFormat="1" ht="14.25" customHeight="1">
      <c r="A233" s="47" t="s">
        <v>403</v>
      </c>
      <c r="B233" s="15">
        <v>250000000</v>
      </c>
      <c r="C233" s="48"/>
      <c r="D233" s="48"/>
      <c r="E233" s="48"/>
      <c r="F233" s="3"/>
      <c r="G233" s="2"/>
      <c r="H233" s="3"/>
      <c r="I233" s="3"/>
      <c r="J233" s="53" t="s">
        <v>58</v>
      </c>
      <c r="K233" s="62" t="s">
        <v>58</v>
      </c>
      <c r="M233" s="95"/>
      <c r="N233" s="95"/>
      <c r="O233" s="95"/>
      <c r="P233" s="95"/>
      <c r="Q233" s="95"/>
      <c r="R233" s="95"/>
      <c r="S233" s="95"/>
    </row>
    <row r="234" spans="1:19" s="1" customFormat="1" ht="14.25" customHeight="1">
      <c r="A234" s="49" t="s">
        <v>47</v>
      </c>
      <c r="B234" s="16">
        <f>B226+B232+B233</f>
        <v>353642119</v>
      </c>
      <c r="C234" s="50"/>
      <c r="D234" s="50"/>
      <c r="E234" s="50"/>
      <c r="F234" s="3"/>
      <c r="G234" s="2"/>
      <c r="H234" s="2"/>
      <c r="I234" s="3"/>
      <c r="J234" s="55" t="s">
        <v>50</v>
      </c>
      <c r="K234" s="63">
        <f>SUM(K229:K232)</f>
        <v>4153702</v>
      </c>
      <c r="M234" s="95"/>
      <c r="N234" s="95"/>
      <c r="O234" s="95"/>
      <c r="P234" s="95"/>
      <c r="Q234" s="95"/>
      <c r="R234" s="95"/>
      <c r="S234" s="95"/>
    </row>
    <row r="235" spans="1:19" s="1" customFormat="1" ht="14.25" customHeight="1">
      <c r="A235" s="49" t="s">
        <v>49</v>
      </c>
      <c r="B235" s="16">
        <f>B226+B232+B233</f>
        <v>353642119</v>
      </c>
      <c r="C235" s="50"/>
      <c r="D235" s="50"/>
      <c r="E235" s="50"/>
      <c r="F235" s="3"/>
      <c r="G235" s="2"/>
      <c r="H235" s="2"/>
      <c r="I235" s="3"/>
      <c r="J235" s="56" t="s">
        <v>61</v>
      </c>
      <c r="K235" s="64">
        <f>K234-K228</f>
        <v>2293835</v>
      </c>
      <c r="M235" s="95"/>
      <c r="N235" s="95"/>
      <c r="O235" s="95"/>
      <c r="P235" s="95"/>
      <c r="Q235" s="95"/>
      <c r="R235" s="95"/>
      <c r="S235" s="95"/>
    </row>
    <row r="236" spans="1:19" s="1" customFormat="1" ht="14.25" customHeight="1">
      <c r="A236" s="385" t="s">
        <v>739</v>
      </c>
      <c r="B236" s="386"/>
      <c r="C236" s="386"/>
      <c r="D236" s="386"/>
      <c r="E236" s="387"/>
      <c r="F236" s="3"/>
      <c r="G236" s="2"/>
      <c r="H236" s="2"/>
      <c r="I236" s="3"/>
      <c r="M236" s="95"/>
      <c r="N236" s="95"/>
      <c r="O236" s="95"/>
      <c r="P236" s="95"/>
      <c r="Q236" s="95"/>
      <c r="R236" s="95"/>
      <c r="S236" s="95"/>
    </row>
    <row r="237" spans="1:19" ht="14.25" customHeight="1">
      <c r="B237" s="1"/>
      <c r="F237" s="1"/>
      <c r="H237" s="1"/>
      <c r="I237" s="1"/>
      <c r="J237" s="1"/>
      <c r="K237" s="1"/>
      <c r="M237" s="95"/>
      <c r="N237" s="95"/>
      <c r="O237" s="95"/>
      <c r="P237" s="95"/>
      <c r="Q237" s="95"/>
      <c r="R237" s="95"/>
      <c r="S237" s="95"/>
    </row>
    <row r="238" spans="1:19" ht="13.5" customHeight="1">
      <c r="B238" s="1"/>
      <c r="F238" s="1"/>
      <c r="H238" s="1"/>
      <c r="I238" s="1"/>
      <c r="K238" s="1"/>
      <c r="M238" s="95"/>
      <c r="N238" s="95"/>
      <c r="O238" s="95"/>
      <c r="P238" s="95"/>
      <c r="Q238" s="95"/>
      <c r="R238" s="95"/>
      <c r="S238" s="95"/>
    </row>
    <row r="239" spans="1:19" s="1" customFormat="1" ht="14.25" customHeight="1">
      <c r="A239" s="434" t="s">
        <v>740</v>
      </c>
      <c r="B239" s="386"/>
      <c r="C239" s="386"/>
      <c r="D239" s="386"/>
      <c r="E239" s="387"/>
      <c r="F239" s="2"/>
      <c r="G239" s="389" t="s">
        <v>3</v>
      </c>
      <c r="H239" s="387"/>
      <c r="I239" s="3"/>
      <c r="J239" s="388" t="s">
        <v>741</v>
      </c>
      <c r="K239" s="387"/>
      <c r="L239" s="3"/>
      <c r="M239" s="153"/>
      <c r="N239" s="153"/>
      <c r="O239" s="153"/>
      <c r="P239" s="95"/>
      <c r="Q239" s="95"/>
      <c r="R239" s="95"/>
      <c r="S239" s="95"/>
    </row>
    <row r="240" spans="1:19" s="1" customFormat="1" ht="14.25" customHeight="1">
      <c r="A240" s="4" t="s">
        <v>5</v>
      </c>
      <c r="B240" s="5" t="s">
        <v>6</v>
      </c>
      <c r="C240" s="6" t="s">
        <v>7</v>
      </c>
      <c r="D240" s="6" t="s">
        <v>8</v>
      </c>
      <c r="E240" s="6" t="s">
        <v>9</v>
      </c>
      <c r="F240" s="2"/>
      <c r="G240" s="9" t="s">
        <v>399</v>
      </c>
      <c r="H240" s="10" t="s">
        <v>6</v>
      </c>
      <c r="I240" s="3"/>
      <c r="J240" s="65" t="s">
        <v>11</v>
      </c>
      <c r="K240" s="65" t="s">
        <v>6</v>
      </c>
      <c r="M240" s="95"/>
      <c r="N240" s="95"/>
      <c r="O240" s="95"/>
      <c r="P240" s="95"/>
      <c r="Q240" s="95"/>
      <c r="R240" s="95"/>
      <c r="S240" s="95"/>
    </row>
    <row r="241" spans="1:19" s="1" customFormat="1" ht="14.25" customHeight="1">
      <c r="A241" s="45" t="s">
        <v>422</v>
      </c>
      <c r="B241" s="59">
        <f>H244</f>
        <v>36611695</v>
      </c>
      <c r="C241" s="42"/>
      <c r="D241" s="42"/>
      <c r="E241" s="42"/>
      <c r="F241" s="3"/>
      <c r="G241" s="51" t="s">
        <v>14</v>
      </c>
      <c r="H241" s="83">
        <v>6611695</v>
      </c>
      <c r="I241" s="3"/>
      <c r="J241" s="53" t="s">
        <v>16</v>
      </c>
      <c r="K241" s="67">
        <v>1859867</v>
      </c>
      <c r="M241" s="95"/>
      <c r="N241" s="95"/>
      <c r="O241" s="95"/>
      <c r="P241" s="95"/>
      <c r="Q241" s="95"/>
      <c r="R241" s="95"/>
      <c r="S241" s="95"/>
    </row>
    <row r="242" spans="1:19" s="1" customFormat="1" ht="14.25" customHeight="1">
      <c r="A242" s="7" t="s">
        <v>22</v>
      </c>
      <c r="B242" s="98">
        <f>B263+E242</f>
        <v>300000</v>
      </c>
      <c r="C242" s="8"/>
      <c r="D242" s="8"/>
      <c r="E242" s="19">
        <v>100000</v>
      </c>
      <c r="F242" s="3"/>
      <c r="G242" s="51" t="s">
        <v>467</v>
      </c>
      <c r="H242" s="83">
        <v>0</v>
      </c>
      <c r="I242" s="3"/>
      <c r="J242" s="77"/>
      <c r="K242" s="77"/>
      <c r="M242" s="95"/>
      <c r="N242" s="95"/>
      <c r="O242" s="95"/>
      <c r="P242" s="95"/>
      <c r="Q242" s="95"/>
      <c r="R242" s="95"/>
      <c r="S242" s="95"/>
    </row>
    <row r="243" spans="1:19" s="1" customFormat="1" ht="14.25" customHeight="1">
      <c r="A243" s="7" t="s">
        <v>668</v>
      </c>
      <c r="B243" s="98">
        <f>B264+E243</f>
        <v>300000</v>
      </c>
      <c r="C243" s="8"/>
      <c r="D243" s="8"/>
      <c r="E243" s="19">
        <v>100000</v>
      </c>
      <c r="F243" s="3"/>
      <c r="G243" s="51" t="s">
        <v>677</v>
      </c>
      <c r="H243" s="83">
        <v>30000000</v>
      </c>
      <c r="I243" s="3"/>
      <c r="J243" s="77"/>
      <c r="K243" s="77"/>
      <c r="M243" s="95"/>
      <c r="N243" s="95"/>
      <c r="O243" s="95"/>
      <c r="P243" s="95"/>
      <c r="Q243" s="95"/>
      <c r="R243" s="95"/>
      <c r="S243" s="95"/>
    </row>
    <row r="244" spans="1:19" s="1" customFormat="1" ht="14.25" customHeight="1">
      <c r="A244" s="7" t="s">
        <v>473</v>
      </c>
      <c r="B244" s="98">
        <f>B286+E244</f>
        <v>100000</v>
      </c>
      <c r="C244" s="8"/>
      <c r="D244" s="8"/>
      <c r="E244" s="19">
        <v>100000</v>
      </c>
      <c r="F244" s="3"/>
      <c r="G244" s="52" t="s">
        <v>34</v>
      </c>
      <c r="H244" s="12">
        <f>SUM(H241:H243)</f>
        <v>36611695</v>
      </c>
      <c r="I244" s="3"/>
      <c r="J244" s="77"/>
      <c r="K244" s="77"/>
      <c r="L244" s="3"/>
      <c r="M244" s="153"/>
      <c r="N244" s="153"/>
      <c r="O244" s="153"/>
      <c r="P244" s="95"/>
      <c r="Q244" s="95"/>
      <c r="R244" s="95"/>
      <c r="S244" s="95"/>
    </row>
    <row r="245" spans="1:19" s="1" customFormat="1" ht="14.25" customHeight="1">
      <c r="A245" s="7" t="s">
        <v>457</v>
      </c>
      <c r="B245" s="98">
        <v>45000000</v>
      </c>
      <c r="C245" s="8"/>
      <c r="D245" s="8"/>
      <c r="E245" s="19" t="s">
        <v>58</v>
      </c>
      <c r="F245" s="3"/>
      <c r="G245" s="52" t="s">
        <v>34</v>
      </c>
      <c r="H245" s="12">
        <f>SUM(H242:H244)</f>
        <v>66611695</v>
      </c>
      <c r="I245" s="3"/>
      <c r="J245" s="77"/>
      <c r="K245" s="77"/>
      <c r="L245" s="3"/>
      <c r="M245" s="153"/>
      <c r="N245" s="153"/>
      <c r="O245" s="153"/>
      <c r="P245" s="95"/>
      <c r="Q245" s="95"/>
      <c r="R245" s="95"/>
      <c r="S245" s="95"/>
    </row>
    <row r="246" spans="1:19" s="1" customFormat="1" ht="14.25" customHeight="1">
      <c r="A246" s="7" t="s">
        <v>81</v>
      </c>
      <c r="B246" s="98">
        <v>1900000</v>
      </c>
      <c r="C246" s="8"/>
      <c r="D246" s="8"/>
      <c r="E246" s="19" t="s">
        <v>58</v>
      </c>
      <c r="F246" s="3"/>
      <c r="G246" s="2"/>
      <c r="H246" s="3"/>
      <c r="I246" s="3"/>
      <c r="J246" s="77"/>
      <c r="K246" s="77"/>
      <c r="M246" s="95"/>
      <c r="N246" s="95"/>
      <c r="O246" s="95"/>
      <c r="P246" s="95"/>
      <c r="Q246" s="95"/>
      <c r="R246" s="95"/>
      <c r="S246" s="95"/>
    </row>
    <row r="247" spans="1:19" s="1" customFormat="1" ht="14.25" customHeight="1">
      <c r="A247" s="43" t="s">
        <v>32</v>
      </c>
      <c r="B247" s="60">
        <f>SUM(B241:B246)</f>
        <v>84211695</v>
      </c>
      <c r="C247" s="44"/>
      <c r="D247" s="44"/>
      <c r="E247" s="44"/>
      <c r="F247" s="3"/>
      <c r="G247" s="2"/>
      <c r="H247" s="3"/>
      <c r="I247" s="3"/>
      <c r="J247" s="77"/>
      <c r="K247" s="77"/>
      <c r="M247" s="95"/>
      <c r="N247" s="95"/>
      <c r="O247" s="95"/>
      <c r="P247" s="95"/>
      <c r="Q247" s="95"/>
      <c r="R247" s="95"/>
      <c r="S247" s="95"/>
    </row>
    <row r="248" spans="1:19" s="1" customFormat="1" ht="14.25" customHeight="1">
      <c r="A248" s="159" t="s">
        <v>474</v>
      </c>
      <c r="B248" s="135">
        <v>8818177</v>
      </c>
      <c r="C248" s="137"/>
      <c r="D248" s="42" t="s">
        <v>58</v>
      </c>
      <c r="E248" s="42" t="s">
        <v>58</v>
      </c>
      <c r="F248" s="3"/>
      <c r="G248" s="2"/>
      <c r="H248" s="3"/>
      <c r="I248" s="3"/>
      <c r="J248" s="77"/>
      <c r="K248" s="77"/>
      <c r="M248" s="95"/>
      <c r="N248" s="95"/>
      <c r="O248" s="95"/>
      <c r="P248" s="95"/>
      <c r="Q248" s="95"/>
      <c r="R248" s="95"/>
      <c r="S248" s="95"/>
    </row>
    <row r="249" spans="1:19" s="1" customFormat="1" ht="14.25" customHeight="1">
      <c r="A249" s="42" t="s">
        <v>475</v>
      </c>
      <c r="B249" s="61">
        <v>43000</v>
      </c>
      <c r="C249" s="137"/>
      <c r="D249" s="42"/>
      <c r="E249" s="46"/>
      <c r="F249" s="3"/>
      <c r="G249" s="9" t="s">
        <v>40</v>
      </c>
      <c r="H249" s="10" t="s">
        <v>6</v>
      </c>
      <c r="I249" s="3"/>
      <c r="J249" s="54" t="s">
        <v>45</v>
      </c>
      <c r="K249" s="63">
        <f>K241+K242+K247</f>
        <v>1859867</v>
      </c>
      <c r="M249" s="95"/>
      <c r="N249" s="95"/>
      <c r="O249" s="95"/>
      <c r="P249" s="95"/>
      <c r="Q249" s="95"/>
      <c r="R249" s="95"/>
      <c r="S249" s="95"/>
    </row>
    <row r="250" spans="1:19" s="1" customFormat="1" ht="14.25" customHeight="1">
      <c r="A250" s="42" t="s">
        <v>476</v>
      </c>
      <c r="B250" s="61">
        <v>52000</v>
      </c>
      <c r="C250" s="137"/>
      <c r="D250" s="42"/>
      <c r="E250" s="42"/>
      <c r="F250" s="3"/>
      <c r="G250" s="17" t="s">
        <v>43</v>
      </c>
      <c r="H250" s="11">
        <f>B255-B705</f>
        <v>352626316</v>
      </c>
      <c r="I250" s="3"/>
      <c r="J250" s="53" t="s">
        <v>462</v>
      </c>
      <c r="K250" s="67">
        <v>4153702</v>
      </c>
      <c r="L250" s="3"/>
      <c r="M250" s="95"/>
      <c r="N250" s="95"/>
      <c r="O250" s="95"/>
      <c r="P250" s="95"/>
      <c r="Q250" s="95"/>
      <c r="R250" s="95"/>
      <c r="S250" s="95"/>
    </row>
    <row r="251" spans="1:19" s="1" customFormat="1" ht="14.25" customHeight="1">
      <c r="A251" s="42" t="s">
        <v>477</v>
      </c>
      <c r="B251" s="61">
        <v>79217</v>
      </c>
      <c r="C251" s="137"/>
      <c r="D251" s="42"/>
      <c r="E251" s="42"/>
      <c r="F251" s="3"/>
      <c r="G251" s="17" t="s">
        <v>478</v>
      </c>
      <c r="H251" s="73">
        <f>B256-B706</f>
        <v>352626316</v>
      </c>
      <c r="I251" s="3"/>
      <c r="J251" s="53" t="s">
        <v>58</v>
      </c>
      <c r="K251" s="62" t="s">
        <v>58</v>
      </c>
      <c r="M251" s="95"/>
      <c r="N251" s="95"/>
      <c r="O251" s="95"/>
      <c r="P251" s="95"/>
      <c r="Q251" s="95"/>
      <c r="R251" s="95"/>
      <c r="S251" s="95"/>
    </row>
    <row r="252" spans="1:19" s="1" customFormat="1" ht="14.25" customHeight="1">
      <c r="A252" s="42" t="s">
        <v>479</v>
      </c>
      <c r="B252" s="80">
        <v>9596444</v>
      </c>
      <c r="C252" s="137"/>
      <c r="D252" s="42"/>
      <c r="E252" s="134"/>
      <c r="F252" s="3"/>
      <c r="G252" s="2"/>
      <c r="H252" s="2"/>
      <c r="I252" s="3"/>
      <c r="J252" s="53"/>
      <c r="K252" s="74"/>
      <c r="M252" s="95"/>
      <c r="N252" s="95"/>
      <c r="O252" s="95"/>
      <c r="P252" s="95"/>
      <c r="Q252" s="95"/>
      <c r="R252" s="95"/>
      <c r="S252" s="95"/>
    </row>
    <row r="253" spans="1:19" s="1" customFormat="1" ht="14.25" customHeight="1">
      <c r="A253" s="47" t="s">
        <v>41</v>
      </c>
      <c r="B253" s="14">
        <f>SUM(B248:B248)+B252</f>
        <v>18414621</v>
      </c>
      <c r="C253" s="48"/>
      <c r="D253" s="48"/>
      <c r="E253" s="48"/>
      <c r="F253" s="3"/>
      <c r="G253" s="2"/>
      <c r="H253" s="2"/>
      <c r="I253" s="3"/>
      <c r="J253" s="53"/>
      <c r="K253" s="74"/>
      <c r="M253" s="95"/>
      <c r="N253" s="95"/>
      <c r="O253" s="95"/>
      <c r="P253" s="95"/>
      <c r="Q253" s="95"/>
      <c r="R253" s="95"/>
      <c r="S253" s="95"/>
    </row>
    <row r="254" spans="1:19" s="1" customFormat="1" ht="14.25" customHeight="1">
      <c r="A254" s="47" t="s">
        <v>403</v>
      </c>
      <c r="B254" s="15">
        <v>250000000</v>
      </c>
      <c r="C254" s="48"/>
      <c r="D254" s="48"/>
      <c r="E254" s="48"/>
      <c r="F254" s="3"/>
      <c r="G254" s="2"/>
      <c r="H254" s="3"/>
      <c r="I254" s="3"/>
      <c r="J254" s="53" t="s">
        <v>58</v>
      </c>
      <c r="K254" s="62" t="s">
        <v>58</v>
      </c>
      <c r="M254" s="95"/>
      <c r="N254" s="95"/>
      <c r="O254" s="95"/>
      <c r="P254" s="95"/>
      <c r="Q254" s="95"/>
      <c r="R254" s="95"/>
      <c r="S254" s="95"/>
    </row>
    <row r="255" spans="1:19" s="1" customFormat="1" ht="14.25" customHeight="1">
      <c r="A255" s="49" t="s">
        <v>47</v>
      </c>
      <c r="B255" s="16">
        <f>B247+B253+B254</f>
        <v>352626316</v>
      </c>
      <c r="C255" s="50"/>
      <c r="D255" s="50"/>
      <c r="E255" s="50"/>
      <c r="F255" s="3"/>
      <c r="G255" s="2"/>
      <c r="H255" s="2"/>
      <c r="I255" s="3"/>
      <c r="J255" s="55" t="s">
        <v>50</v>
      </c>
      <c r="K255" s="63">
        <f>SUM(K250:K253)</f>
        <v>4153702</v>
      </c>
      <c r="M255" s="95"/>
      <c r="N255" s="95"/>
      <c r="O255" s="95"/>
      <c r="P255" s="95"/>
      <c r="Q255" s="95"/>
      <c r="R255" s="95"/>
      <c r="S255" s="95"/>
    </row>
    <row r="256" spans="1:19" s="1" customFormat="1" ht="14.25" customHeight="1">
      <c r="A256" s="49" t="s">
        <v>49</v>
      </c>
      <c r="B256" s="16">
        <f>B247+B253+B254</f>
        <v>352626316</v>
      </c>
      <c r="C256" s="50"/>
      <c r="D256" s="50"/>
      <c r="E256" s="50"/>
      <c r="F256" s="3"/>
      <c r="G256" s="2"/>
      <c r="H256" s="2"/>
      <c r="I256" s="3"/>
      <c r="J256" s="56" t="s">
        <v>61</v>
      </c>
      <c r="K256" s="64">
        <f>K255-K249</f>
        <v>2293835</v>
      </c>
      <c r="M256" s="95"/>
      <c r="N256" s="95"/>
      <c r="O256" s="95"/>
      <c r="P256" s="95"/>
      <c r="Q256" s="95"/>
      <c r="R256" s="95"/>
      <c r="S256" s="95"/>
    </row>
    <row r="257" spans="1:19" s="1" customFormat="1" ht="14.25" customHeight="1">
      <c r="A257" s="385" t="s">
        <v>709</v>
      </c>
      <c r="B257" s="386"/>
      <c r="C257" s="386"/>
      <c r="D257" s="386"/>
      <c r="E257" s="387"/>
      <c r="F257" s="3"/>
      <c r="G257" s="2"/>
      <c r="H257" s="2"/>
      <c r="I257" s="3"/>
      <c r="M257" s="95"/>
      <c r="N257" s="95"/>
      <c r="O257" s="95"/>
      <c r="P257" s="95"/>
      <c r="Q257" s="95"/>
      <c r="R257" s="95"/>
      <c r="S257" s="95"/>
    </row>
    <row r="258" spans="1:19" ht="14.25" customHeight="1">
      <c r="B258" s="1"/>
      <c r="F258" s="1"/>
      <c r="H258" s="1"/>
      <c r="I258" s="1"/>
      <c r="J258" s="1"/>
      <c r="K258" s="1"/>
      <c r="M258" s="95"/>
      <c r="N258" s="95"/>
      <c r="O258" s="95"/>
      <c r="P258" s="95"/>
      <c r="Q258" s="95"/>
      <c r="R258" s="95"/>
      <c r="S258" s="95"/>
    </row>
    <row r="259" spans="1:19" ht="13.5" customHeight="1">
      <c r="B259" s="1"/>
      <c r="F259" s="1"/>
      <c r="H259" s="1"/>
      <c r="I259" s="1"/>
      <c r="K259" s="1"/>
      <c r="M259" s="95"/>
      <c r="N259" s="95"/>
      <c r="O259" s="95"/>
      <c r="P259" s="95"/>
      <c r="Q259" s="95"/>
      <c r="R259" s="95"/>
      <c r="S259" s="95"/>
    </row>
    <row r="260" spans="1:19" s="1" customFormat="1" ht="14.25" customHeight="1">
      <c r="A260" s="434" t="s">
        <v>639</v>
      </c>
      <c r="B260" s="386"/>
      <c r="C260" s="386"/>
      <c r="D260" s="386"/>
      <c r="E260" s="387"/>
      <c r="F260" s="2"/>
      <c r="G260" s="389" t="s">
        <v>3</v>
      </c>
      <c r="H260" s="387"/>
      <c r="I260" s="3"/>
      <c r="J260" s="388" t="s">
        <v>711</v>
      </c>
      <c r="K260" s="387"/>
      <c r="L260" s="3"/>
      <c r="M260" s="153"/>
      <c r="N260" s="153"/>
      <c r="O260" s="153"/>
      <c r="P260" s="95"/>
      <c r="Q260" s="95"/>
      <c r="R260" s="95"/>
      <c r="S260" s="95"/>
    </row>
    <row r="261" spans="1:19" s="1" customFormat="1" ht="14.25" customHeight="1">
      <c r="A261" s="4" t="s">
        <v>5</v>
      </c>
      <c r="B261" s="5" t="s">
        <v>6</v>
      </c>
      <c r="C261" s="6" t="s">
        <v>7</v>
      </c>
      <c r="D261" s="6" t="s">
        <v>8</v>
      </c>
      <c r="E261" s="6" t="s">
        <v>9</v>
      </c>
      <c r="F261" s="2"/>
      <c r="G261" s="9" t="s">
        <v>399</v>
      </c>
      <c r="H261" s="10" t="s">
        <v>6</v>
      </c>
      <c r="I261" s="3"/>
      <c r="J261" s="65" t="s">
        <v>11</v>
      </c>
      <c r="K261" s="65" t="s">
        <v>6</v>
      </c>
      <c r="M261" s="95"/>
      <c r="N261" s="95"/>
      <c r="O261" s="95"/>
      <c r="P261" s="95"/>
      <c r="Q261" s="95"/>
      <c r="R261" s="95"/>
      <c r="S261" s="95"/>
    </row>
    <row r="262" spans="1:19" s="1" customFormat="1" ht="14.25" customHeight="1">
      <c r="A262" s="45" t="s">
        <v>422</v>
      </c>
      <c r="B262" s="59">
        <v>77236386</v>
      </c>
      <c r="C262" s="42"/>
      <c r="D262" s="42"/>
      <c r="E262" s="42"/>
      <c r="F262" s="3"/>
      <c r="G262" s="51" t="s">
        <v>14</v>
      </c>
      <c r="H262" s="83">
        <v>7236386</v>
      </c>
      <c r="I262" s="3"/>
      <c r="J262" s="53" t="s">
        <v>16</v>
      </c>
      <c r="K262" s="67">
        <v>1859867</v>
      </c>
      <c r="M262" s="95"/>
      <c r="N262" s="95"/>
      <c r="O262" s="95"/>
      <c r="P262" s="95"/>
      <c r="Q262" s="95"/>
      <c r="R262" s="95"/>
      <c r="S262" s="95"/>
    </row>
    <row r="263" spans="1:19" s="1" customFormat="1" ht="14.25" customHeight="1">
      <c r="A263" s="7" t="s">
        <v>22</v>
      </c>
      <c r="B263" s="98">
        <v>200000</v>
      </c>
      <c r="C263" s="8"/>
      <c r="D263" s="8"/>
      <c r="E263" s="19">
        <v>100000</v>
      </c>
      <c r="F263" s="3"/>
      <c r="G263" s="51" t="s">
        <v>467</v>
      </c>
      <c r="H263" s="83">
        <v>40000000</v>
      </c>
      <c r="I263" s="3"/>
      <c r="J263" s="77"/>
      <c r="K263" s="77"/>
      <c r="M263" s="95"/>
      <c r="N263" s="95"/>
      <c r="O263" s="95"/>
      <c r="P263" s="95"/>
      <c r="Q263" s="95"/>
      <c r="R263" s="95"/>
      <c r="S263" s="95"/>
    </row>
    <row r="264" spans="1:19" s="1" customFormat="1" ht="14.25" customHeight="1">
      <c r="A264" s="7" t="s">
        <v>668</v>
      </c>
      <c r="B264" s="98">
        <v>200000</v>
      </c>
      <c r="C264" s="8"/>
      <c r="D264" s="8"/>
      <c r="E264" s="19">
        <v>100000</v>
      </c>
      <c r="F264" s="3"/>
      <c r="G264" s="51" t="s">
        <v>677</v>
      </c>
      <c r="H264" s="83">
        <v>30000000</v>
      </c>
      <c r="I264" s="3"/>
      <c r="J264" s="77"/>
      <c r="K264" s="77"/>
      <c r="M264" s="95"/>
      <c r="N264" s="95"/>
      <c r="O264" s="95"/>
      <c r="P264" s="95"/>
      <c r="Q264" s="95"/>
      <c r="R264" s="95"/>
      <c r="S264" s="95"/>
    </row>
    <row r="265" spans="1:19" s="1" customFormat="1" ht="14.25" customHeight="1">
      <c r="A265" s="7" t="s">
        <v>742</v>
      </c>
      <c r="B265" s="98">
        <v>0</v>
      </c>
      <c r="C265" s="8"/>
      <c r="D265" s="8"/>
      <c r="E265" s="19" t="s">
        <v>58</v>
      </c>
      <c r="F265" s="3"/>
      <c r="G265" s="52" t="s">
        <v>34</v>
      </c>
      <c r="H265" s="12">
        <f>SUM(H262:H264)</f>
        <v>77236386</v>
      </c>
      <c r="I265" s="3"/>
      <c r="J265" s="77"/>
      <c r="K265" s="77"/>
      <c r="L265" s="3"/>
      <c r="M265" s="153"/>
      <c r="N265" s="153"/>
      <c r="O265" s="153"/>
      <c r="P265" s="95"/>
      <c r="Q265" s="95"/>
      <c r="R265" s="95"/>
      <c r="S265" s="95"/>
    </row>
    <row r="266" spans="1:19" s="1" customFormat="1" ht="14.25" customHeight="1">
      <c r="A266" s="7" t="s">
        <v>743</v>
      </c>
      <c r="B266" s="98">
        <v>1900000</v>
      </c>
      <c r="C266" s="8"/>
      <c r="D266" s="8"/>
      <c r="E266" s="19" t="s">
        <v>58</v>
      </c>
      <c r="F266" s="3"/>
      <c r="G266" s="2"/>
      <c r="H266" s="3"/>
      <c r="I266" s="3"/>
      <c r="J266" s="77"/>
      <c r="K266" s="77"/>
      <c r="M266" s="95"/>
      <c r="N266" s="95"/>
      <c r="O266" s="95"/>
      <c r="P266" s="95"/>
      <c r="Q266" s="95"/>
      <c r="R266" s="95"/>
      <c r="S266" s="95"/>
    </row>
    <row r="267" spans="1:19" s="1" customFormat="1" ht="14.25" customHeight="1">
      <c r="A267" s="43" t="s">
        <v>32</v>
      </c>
      <c r="B267" s="60">
        <v>79536386</v>
      </c>
      <c r="C267" s="44"/>
      <c r="D267" s="44"/>
      <c r="E267" s="44"/>
      <c r="F267" s="3"/>
      <c r="G267" s="2"/>
      <c r="H267" s="3"/>
      <c r="I267" s="3"/>
      <c r="J267" s="77"/>
      <c r="K267" s="77"/>
      <c r="M267" s="95"/>
      <c r="N267" s="95"/>
      <c r="O267" s="95"/>
      <c r="P267" s="95"/>
      <c r="Q267" s="95"/>
      <c r="R267" s="95"/>
      <c r="S267" s="95"/>
    </row>
    <row r="268" spans="1:19" s="1" customFormat="1" ht="14.25" customHeight="1">
      <c r="A268" s="159" t="s">
        <v>474</v>
      </c>
      <c r="B268" s="135">
        <v>8818177</v>
      </c>
      <c r="C268" s="137"/>
      <c r="D268" s="42" t="s">
        <v>58</v>
      </c>
      <c r="E268" s="42" t="s">
        <v>58</v>
      </c>
      <c r="F268" s="3"/>
      <c r="G268" s="2"/>
      <c r="H268" s="3"/>
      <c r="I268" s="3"/>
      <c r="J268" s="77"/>
      <c r="K268" s="77"/>
      <c r="M268" s="95"/>
      <c r="N268" s="95"/>
      <c r="O268" s="95"/>
      <c r="P268" s="95"/>
      <c r="Q268" s="95"/>
      <c r="R268" s="95"/>
      <c r="S268" s="95"/>
    </row>
    <row r="269" spans="1:19" s="1" customFormat="1" ht="14.25" customHeight="1">
      <c r="A269" s="42" t="s">
        <v>475</v>
      </c>
      <c r="B269" s="61">
        <v>43000</v>
      </c>
      <c r="C269" s="137"/>
      <c r="D269" s="42"/>
      <c r="E269" s="46"/>
      <c r="F269" s="3"/>
      <c r="G269" s="9" t="s">
        <v>40</v>
      </c>
      <c r="H269" s="10" t="s">
        <v>6</v>
      </c>
      <c r="I269" s="3"/>
      <c r="J269" s="54" t="s">
        <v>45</v>
      </c>
      <c r="K269" s="63">
        <f>K262+K263+K267</f>
        <v>1859867</v>
      </c>
      <c r="M269" s="95"/>
      <c r="N269" s="95"/>
      <c r="O269" s="95"/>
      <c r="P269" s="95"/>
      <c r="Q269" s="95"/>
      <c r="R269" s="95"/>
      <c r="S269" s="95"/>
    </row>
    <row r="270" spans="1:19" s="1" customFormat="1" ht="14.25" customHeight="1">
      <c r="A270" s="42" t="s">
        <v>476</v>
      </c>
      <c r="B270" s="61">
        <v>52000</v>
      </c>
      <c r="C270" s="137"/>
      <c r="D270" s="42"/>
      <c r="E270" s="42"/>
      <c r="F270" s="3"/>
      <c r="G270" s="17" t="s">
        <v>43</v>
      </c>
      <c r="H270" s="11">
        <f>B275-B704</f>
        <v>347951007</v>
      </c>
      <c r="I270" s="3"/>
      <c r="J270" s="53" t="s">
        <v>462</v>
      </c>
      <c r="K270" s="67">
        <v>4153702</v>
      </c>
      <c r="L270" s="3"/>
      <c r="M270" s="95"/>
      <c r="N270" s="95"/>
      <c r="O270" s="95"/>
      <c r="P270" s="95"/>
      <c r="Q270" s="95"/>
      <c r="R270" s="95"/>
      <c r="S270" s="95"/>
    </row>
    <row r="271" spans="1:19" s="1" customFormat="1" ht="14.25" customHeight="1">
      <c r="A271" s="42" t="s">
        <v>477</v>
      </c>
      <c r="B271" s="61">
        <v>79217</v>
      </c>
      <c r="C271" s="137"/>
      <c r="D271" s="42"/>
      <c r="E271" s="42"/>
      <c r="F271" s="3"/>
      <c r="G271" s="17" t="s">
        <v>478</v>
      </c>
      <c r="H271" s="73">
        <f>B276-B705</f>
        <v>347951007</v>
      </c>
      <c r="I271" s="3"/>
      <c r="J271" s="53" t="s">
        <v>58</v>
      </c>
      <c r="K271" s="62" t="s">
        <v>58</v>
      </c>
      <c r="M271" s="95"/>
      <c r="N271" s="95"/>
      <c r="O271" s="95"/>
      <c r="P271" s="95"/>
      <c r="Q271" s="95"/>
      <c r="R271" s="95"/>
      <c r="S271" s="95"/>
    </row>
    <row r="272" spans="1:19" s="1" customFormat="1" ht="14.25" customHeight="1">
      <c r="A272" s="42" t="s">
        <v>479</v>
      </c>
      <c r="B272" s="80">
        <v>9596444</v>
      </c>
      <c r="C272" s="137"/>
      <c r="D272" s="42"/>
      <c r="E272" s="134"/>
      <c r="F272" s="3"/>
      <c r="G272" s="2"/>
      <c r="H272" s="2"/>
      <c r="I272" s="3"/>
      <c r="J272" s="53"/>
      <c r="K272" s="74"/>
      <c r="M272" s="95"/>
      <c r="N272" s="95"/>
      <c r="O272" s="95"/>
      <c r="P272" s="95"/>
      <c r="Q272" s="95"/>
      <c r="R272" s="95"/>
      <c r="S272" s="95"/>
    </row>
    <row r="273" spans="1:19" s="1" customFormat="1" ht="14.25" customHeight="1">
      <c r="A273" s="47" t="s">
        <v>41</v>
      </c>
      <c r="B273" s="14">
        <v>18414621</v>
      </c>
      <c r="C273" s="48"/>
      <c r="D273" s="48"/>
      <c r="E273" s="48"/>
      <c r="F273" s="3"/>
      <c r="G273" s="2"/>
      <c r="H273" s="2"/>
      <c r="I273" s="3"/>
      <c r="J273" s="53"/>
      <c r="K273" s="74"/>
      <c r="M273" s="95"/>
      <c r="N273" s="95"/>
      <c r="O273" s="95"/>
      <c r="P273" s="95"/>
      <c r="Q273" s="95"/>
      <c r="R273" s="95"/>
      <c r="S273" s="95"/>
    </row>
    <row r="274" spans="1:19" s="1" customFormat="1" ht="14.25" customHeight="1">
      <c r="A274" s="47" t="s">
        <v>403</v>
      </c>
      <c r="B274" s="15">
        <v>250000000</v>
      </c>
      <c r="C274" s="48"/>
      <c r="D274" s="48"/>
      <c r="E274" s="48"/>
      <c r="F274" s="3"/>
      <c r="G274" s="2"/>
      <c r="H274" s="3"/>
      <c r="I274" s="3"/>
      <c r="J274" s="53" t="s">
        <v>58</v>
      </c>
      <c r="K274" s="62" t="s">
        <v>58</v>
      </c>
      <c r="M274" s="95"/>
      <c r="N274" s="95"/>
      <c r="O274" s="95"/>
      <c r="P274" s="95"/>
      <c r="Q274" s="95"/>
      <c r="R274" s="95"/>
      <c r="S274" s="95"/>
    </row>
    <row r="275" spans="1:19" s="1" customFormat="1" ht="14.25" customHeight="1">
      <c r="A275" s="49" t="s">
        <v>47</v>
      </c>
      <c r="B275" s="16">
        <v>347951007</v>
      </c>
      <c r="C275" s="50"/>
      <c r="D275" s="50"/>
      <c r="E275" s="50"/>
      <c r="F275" s="3"/>
      <c r="G275" s="2"/>
      <c r="H275" s="2"/>
      <c r="I275" s="3"/>
      <c r="J275" s="55" t="s">
        <v>50</v>
      </c>
      <c r="K275" s="63">
        <f>SUM(K270:K273)</f>
        <v>4153702</v>
      </c>
      <c r="M275" s="95"/>
      <c r="N275" s="95"/>
      <c r="O275" s="95"/>
      <c r="P275" s="95"/>
      <c r="Q275" s="95"/>
      <c r="R275" s="95"/>
      <c r="S275" s="95"/>
    </row>
    <row r="276" spans="1:19" s="1" customFormat="1" ht="14.25" customHeight="1">
      <c r="A276" s="49" t="s">
        <v>49</v>
      </c>
      <c r="B276" s="16">
        <v>347951007</v>
      </c>
      <c r="C276" s="50"/>
      <c r="D276" s="50"/>
      <c r="E276" s="50"/>
      <c r="F276" s="3"/>
      <c r="G276" s="2"/>
      <c r="H276" s="2"/>
      <c r="I276" s="3"/>
      <c r="J276" s="56" t="s">
        <v>61</v>
      </c>
      <c r="K276" s="64">
        <f>K275-K269</f>
        <v>2293835</v>
      </c>
      <c r="M276" s="95"/>
      <c r="N276" s="95"/>
      <c r="O276" s="95"/>
      <c r="P276" s="95"/>
      <c r="Q276" s="95"/>
      <c r="R276" s="95"/>
      <c r="S276" s="95"/>
    </row>
    <row r="277" spans="1:19" s="1" customFormat="1" ht="14.25" customHeight="1">
      <c r="A277" s="385" t="s">
        <v>744</v>
      </c>
      <c r="B277" s="386"/>
      <c r="C277" s="386"/>
      <c r="D277" s="386"/>
      <c r="E277" s="387"/>
      <c r="F277" s="3"/>
      <c r="G277" s="2"/>
      <c r="H277" s="2"/>
      <c r="I277" s="3"/>
      <c r="M277" s="95"/>
      <c r="N277" s="95"/>
      <c r="O277" s="95"/>
      <c r="P277" s="95"/>
      <c r="Q277" s="95"/>
      <c r="R277" s="95"/>
      <c r="S277" s="95"/>
    </row>
    <row r="278" spans="1:19" ht="14.25" customHeight="1">
      <c r="B278" s="1"/>
      <c r="F278" s="1"/>
      <c r="H278" s="1"/>
      <c r="I278" s="1"/>
      <c r="J278" s="1"/>
      <c r="K278" s="1"/>
      <c r="M278" s="95"/>
      <c r="N278" s="95"/>
      <c r="O278" s="95"/>
      <c r="P278" s="95"/>
      <c r="Q278" s="95"/>
      <c r="R278" s="95"/>
      <c r="S278" s="95"/>
    </row>
    <row r="279" spans="1:19" ht="13.5" customHeight="1">
      <c r="B279" s="1"/>
      <c r="F279" s="1"/>
      <c r="H279" s="1"/>
      <c r="I279" s="1"/>
      <c r="K279" s="1"/>
      <c r="M279" s="95"/>
      <c r="N279" s="95"/>
      <c r="O279" s="95"/>
      <c r="P279" s="95"/>
      <c r="Q279" s="95"/>
      <c r="R279" s="95"/>
      <c r="S279" s="95"/>
    </row>
    <row r="280" spans="1:19">
      <c r="B280" s="1"/>
      <c r="F280" s="1"/>
      <c r="H280" s="1"/>
      <c r="I280" s="1"/>
      <c r="J280" s="1"/>
      <c r="K280" s="1"/>
      <c r="P280" s="95"/>
      <c r="Q280" s="95"/>
      <c r="R280" s="95"/>
      <c r="S280" s="95"/>
    </row>
    <row r="281" spans="1:19">
      <c r="B281" s="1"/>
      <c r="F281" s="1"/>
      <c r="H281" s="1"/>
      <c r="I281" s="1"/>
      <c r="P281" s="95"/>
      <c r="Q281" s="95"/>
      <c r="R281" s="95"/>
      <c r="S281" s="95"/>
    </row>
  </sheetData>
  <mergeCells count="53">
    <mergeCell ref="A69:E69"/>
    <mergeCell ref="G155:H155"/>
    <mergeCell ref="J3:K3"/>
    <mergeCell ref="J134:K134"/>
    <mergeCell ref="G113:H113"/>
    <mergeCell ref="G91:H91"/>
    <mergeCell ref="A131:E131"/>
    <mergeCell ref="G47:H47"/>
    <mergeCell ref="A134:E134"/>
    <mergeCell ref="G25:H25"/>
    <mergeCell ref="G134:H134"/>
    <mergeCell ref="A44:E44"/>
    <mergeCell ref="J25:K25"/>
    <mergeCell ref="A47:E47"/>
    <mergeCell ref="J239:K239"/>
    <mergeCell ref="J113:K113"/>
    <mergeCell ref="J91:K91"/>
    <mergeCell ref="J47:K47"/>
    <mergeCell ref="G197:H197"/>
    <mergeCell ref="G218:H218"/>
    <mergeCell ref="J176:K176"/>
    <mergeCell ref="J260:K260"/>
    <mergeCell ref="A277:E277"/>
    <mergeCell ref="A66:E66"/>
    <mergeCell ref="G69:H69"/>
    <mergeCell ref="A236:E236"/>
    <mergeCell ref="J197:K197"/>
    <mergeCell ref="G239:H239"/>
    <mergeCell ref="A239:E239"/>
    <mergeCell ref="A113:E113"/>
    <mergeCell ref="J218:K218"/>
    <mergeCell ref="G260:H260"/>
    <mergeCell ref="J155:K155"/>
    <mergeCell ref="J69:K69"/>
    <mergeCell ref="A88:E88"/>
    <mergeCell ref="A197:E197"/>
    <mergeCell ref="A110:E110"/>
    <mergeCell ref="A257:E257"/>
    <mergeCell ref="A260:E260"/>
    <mergeCell ref="A1:E1"/>
    <mergeCell ref="G176:H176"/>
    <mergeCell ref="A218:E218"/>
    <mergeCell ref="A25:E25"/>
    <mergeCell ref="G3:H3"/>
    <mergeCell ref="A3:E3"/>
    <mergeCell ref="A22:E22"/>
    <mergeCell ref="A194:E194"/>
    <mergeCell ref="A215:E215"/>
    <mergeCell ref="A91:E91"/>
    <mergeCell ref="A152:E152"/>
    <mergeCell ref="A155:E155"/>
    <mergeCell ref="A173:E173"/>
    <mergeCell ref="A176:E176"/>
  </mergeCells>
  <phoneticPr fontId="2" type="noConversion"/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70"/>
  <sheetViews>
    <sheetView workbookViewId="0">
      <selection activeCell="B18" sqref="B18:B19"/>
    </sheetView>
  </sheetViews>
  <sheetFormatPr defaultRowHeight="13.5"/>
  <cols>
    <col min="1" max="1" width="44.88671875" bestFit="1" customWidth="1"/>
    <col min="2" max="2" width="9.44140625" bestFit="1" customWidth="1"/>
    <col min="5" max="5" width="7.6640625" bestFit="1" customWidth="1"/>
    <col min="6" max="6" width="4.44140625" customWidth="1"/>
    <col min="7" max="7" width="15.33203125" bestFit="1" customWidth="1"/>
    <col min="8" max="8" width="8.21875" bestFit="1" customWidth="1"/>
    <col min="9" max="9" width="4.44140625" customWidth="1"/>
    <col min="10" max="10" width="22.88671875" bestFit="1" customWidth="1"/>
    <col min="11" max="11" width="7.88671875" bestFit="1" customWidth="1"/>
    <col min="12" max="15" width="8.88671875" style="1" customWidth="1"/>
    <col min="16" max="17" width="8.44140625" style="1" bestFit="1" customWidth="1"/>
    <col min="18" max="18" width="9.109375" style="1" customWidth="1"/>
    <col min="19" max="19" width="8.21875" style="1" bestFit="1" customWidth="1"/>
  </cols>
  <sheetData>
    <row r="1" spans="1:19" ht="13.5" customHeight="1">
      <c r="A1" s="391" t="s">
        <v>745</v>
      </c>
      <c r="B1" s="386"/>
      <c r="C1" s="386"/>
      <c r="D1" s="386"/>
      <c r="E1" s="387"/>
      <c r="I1" s="1"/>
      <c r="J1" s="1"/>
      <c r="K1" s="1"/>
      <c r="P1" s="95"/>
      <c r="Q1" s="95"/>
      <c r="R1" s="95"/>
      <c r="S1" s="95"/>
    </row>
    <row r="2" spans="1:19" ht="14.25" customHeight="1">
      <c r="B2" s="1"/>
      <c r="F2" s="1"/>
      <c r="H2" s="1"/>
      <c r="I2" s="1"/>
      <c r="J2" s="1"/>
      <c r="K2" s="1"/>
      <c r="M2" s="95"/>
      <c r="N2" s="95"/>
      <c r="O2" s="95"/>
      <c r="P2" s="95"/>
      <c r="Q2" s="95"/>
      <c r="R2" s="95"/>
      <c r="S2" s="95"/>
    </row>
    <row r="3" spans="1:19" s="1" customFormat="1" ht="14.25" customHeight="1">
      <c r="A3" s="434" t="s">
        <v>639</v>
      </c>
      <c r="B3" s="386"/>
      <c r="C3" s="386"/>
      <c r="D3" s="386"/>
      <c r="E3" s="387"/>
      <c r="F3" s="2"/>
      <c r="G3" s="389" t="s">
        <v>3</v>
      </c>
      <c r="H3" s="387"/>
      <c r="I3" s="3"/>
      <c r="J3" s="388" t="s">
        <v>711</v>
      </c>
      <c r="K3" s="387"/>
      <c r="L3" s="3"/>
      <c r="M3" s="153"/>
      <c r="N3" s="153"/>
      <c r="O3" s="153"/>
      <c r="P3" s="95"/>
      <c r="Q3" s="95"/>
      <c r="R3" s="95"/>
      <c r="S3" s="95"/>
    </row>
    <row r="4" spans="1:19" s="1" customFormat="1" ht="14.25" customHeight="1">
      <c r="A4" s="4" t="s">
        <v>5</v>
      </c>
      <c r="B4" s="5" t="s">
        <v>6</v>
      </c>
      <c r="C4" s="6" t="s">
        <v>7</v>
      </c>
      <c r="D4" s="6" t="s">
        <v>8</v>
      </c>
      <c r="E4" s="6" t="s">
        <v>9</v>
      </c>
      <c r="F4" s="2"/>
      <c r="G4" s="9" t="s">
        <v>399</v>
      </c>
      <c r="H4" s="10" t="s">
        <v>6</v>
      </c>
      <c r="I4" s="3"/>
      <c r="J4" s="65" t="s">
        <v>11</v>
      </c>
      <c r="K4" s="65" t="s">
        <v>6</v>
      </c>
      <c r="M4" s="95"/>
      <c r="N4" s="95"/>
      <c r="O4" s="95"/>
      <c r="P4" s="95"/>
      <c r="Q4" s="95"/>
      <c r="R4" s="95"/>
      <c r="S4" s="95"/>
    </row>
    <row r="5" spans="1:19" s="1" customFormat="1" ht="14.25" customHeight="1">
      <c r="A5" s="45" t="s">
        <v>422</v>
      </c>
      <c r="B5" s="59">
        <f>H8</f>
        <v>77236386</v>
      </c>
      <c r="C5" s="42"/>
      <c r="D5" s="42"/>
      <c r="E5" s="42"/>
      <c r="F5" s="3"/>
      <c r="G5" s="51" t="s">
        <v>14</v>
      </c>
      <c r="H5" s="83">
        <v>7236386</v>
      </c>
      <c r="I5" s="3"/>
      <c r="J5" s="53" t="s">
        <v>16</v>
      </c>
      <c r="K5" s="67">
        <v>1859867</v>
      </c>
      <c r="M5" s="95"/>
      <c r="N5" s="95"/>
      <c r="O5" s="95"/>
      <c r="P5" s="95"/>
      <c r="Q5" s="95"/>
      <c r="R5" s="95"/>
      <c r="S5" s="95"/>
    </row>
    <row r="6" spans="1:19" s="1" customFormat="1" ht="14.25" customHeight="1">
      <c r="A6" s="7" t="s">
        <v>22</v>
      </c>
      <c r="B6" s="98">
        <f>B46+E6</f>
        <v>200000</v>
      </c>
      <c r="C6" s="8"/>
      <c r="D6" s="8"/>
      <c r="E6" s="19">
        <v>100000</v>
      </c>
      <c r="F6" s="3"/>
      <c r="G6" s="51" t="s">
        <v>467</v>
      </c>
      <c r="H6" s="83">
        <v>40000000</v>
      </c>
      <c r="I6" s="3"/>
      <c r="J6" s="77"/>
      <c r="K6" s="77"/>
      <c r="M6" s="95"/>
      <c r="N6" s="95"/>
      <c r="O6" s="95"/>
      <c r="P6" s="95"/>
      <c r="Q6" s="95"/>
      <c r="R6" s="95"/>
      <c r="S6" s="95"/>
    </row>
    <row r="7" spans="1:19" s="1" customFormat="1" ht="14.25" customHeight="1">
      <c r="A7" s="7" t="s">
        <v>668</v>
      </c>
      <c r="B7" s="98">
        <f>B47+E7</f>
        <v>200000</v>
      </c>
      <c r="C7" s="8"/>
      <c r="D7" s="8"/>
      <c r="E7" s="19">
        <v>100000</v>
      </c>
      <c r="F7" s="3"/>
      <c r="G7" s="51" t="s">
        <v>677</v>
      </c>
      <c r="H7" s="83">
        <v>30000000</v>
      </c>
      <c r="I7" s="3"/>
      <c r="J7" s="77"/>
      <c r="K7" s="77"/>
      <c r="M7" s="95"/>
      <c r="N7" s="95"/>
      <c r="O7" s="95"/>
      <c r="P7" s="95"/>
      <c r="Q7" s="95"/>
      <c r="R7" s="95"/>
      <c r="S7" s="95"/>
    </row>
    <row r="8" spans="1:19" s="1" customFormat="1" ht="14.25" customHeight="1">
      <c r="A8" s="7" t="s">
        <v>742</v>
      </c>
      <c r="B8" s="98">
        <v>0</v>
      </c>
      <c r="C8" s="8"/>
      <c r="D8" s="8"/>
      <c r="E8" s="19" t="s">
        <v>58</v>
      </c>
      <c r="F8" s="3"/>
      <c r="G8" s="52" t="s">
        <v>34</v>
      </c>
      <c r="H8" s="12">
        <f>SUM(H5:H7)</f>
        <v>77236386</v>
      </c>
      <c r="I8" s="3"/>
      <c r="J8" s="77"/>
      <c r="K8" s="77"/>
      <c r="L8" s="3"/>
      <c r="M8" s="153"/>
      <c r="N8" s="153"/>
      <c r="O8" s="153"/>
      <c r="P8" s="95"/>
      <c r="Q8" s="95"/>
      <c r="R8" s="95"/>
      <c r="S8" s="95"/>
    </row>
    <row r="9" spans="1:19" s="1" customFormat="1" ht="14.25" customHeight="1">
      <c r="A9" s="7" t="s">
        <v>743</v>
      </c>
      <c r="B9" s="98">
        <v>1900000</v>
      </c>
      <c r="C9" s="8"/>
      <c r="D9" s="8"/>
      <c r="E9" s="19" t="s">
        <v>58</v>
      </c>
      <c r="F9" s="3"/>
      <c r="G9" s="2"/>
      <c r="H9" s="3"/>
      <c r="I9" s="3"/>
      <c r="J9" s="77"/>
      <c r="K9" s="77"/>
      <c r="M9" s="95"/>
      <c r="N9" s="95"/>
      <c r="O9" s="95"/>
      <c r="P9" s="95"/>
      <c r="Q9" s="95"/>
      <c r="R9" s="95"/>
      <c r="S9" s="95"/>
    </row>
    <row r="10" spans="1:19" s="1" customFormat="1" ht="14.25" customHeight="1">
      <c r="A10" s="43" t="s">
        <v>32</v>
      </c>
      <c r="B10" s="60">
        <f>SUM(B5:B9)</f>
        <v>79536386</v>
      </c>
      <c r="C10" s="44"/>
      <c r="D10" s="44"/>
      <c r="E10" s="44"/>
      <c r="F10" s="3"/>
      <c r="G10" s="2"/>
      <c r="H10" s="3"/>
      <c r="I10" s="3"/>
      <c r="J10" s="77"/>
      <c r="K10" s="77"/>
      <c r="M10" s="95"/>
      <c r="N10" s="95"/>
      <c r="O10" s="95"/>
      <c r="P10" s="95"/>
      <c r="Q10" s="95"/>
      <c r="R10" s="95"/>
      <c r="S10" s="95"/>
    </row>
    <row r="11" spans="1:19" s="1" customFormat="1" ht="14.25" customHeight="1">
      <c r="A11" s="159" t="s">
        <v>474</v>
      </c>
      <c r="B11" s="135">
        <v>8818177</v>
      </c>
      <c r="C11" s="137"/>
      <c r="D11" s="42" t="s">
        <v>58</v>
      </c>
      <c r="E11" s="42" t="s">
        <v>58</v>
      </c>
      <c r="F11" s="3"/>
      <c r="G11" s="2"/>
      <c r="H11" s="3"/>
      <c r="I11" s="3"/>
      <c r="J11" s="77"/>
      <c r="K11" s="77"/>
      <c r="M11" s="95"/>
      <c r="N11" s="95"/>
      <c r="O11" s="95"/>
      <c r="P11" s="95"/>
      <c r="Q11" s="95"/>
      <c r="R11" s="95"/>
      <c r="S11" s="95"/>
    </row>
    <row r="12" spans="1:19" s="1" customFormat="1" ht="14.25" customHeight="1">
      <c r="A12" s="42" t="s">
        <v>574</v>
      </c>
      <c r="B12" s="61">
        <v>43000</v>
      </c>
      <c r="C12" s="137"/>
      <c r="D12" s="42"/>
      <c r="E12" s="46"/>
      <c r="F12" s="3"/>
      <c r="G12" s="9" t="s">
        <v>40</v>
      </c>
      <c r="H12" s="10" t="s">
        <v>6</v>
      </c>
      <c r="I12" s="3"/>
      <c r="J12" s="54" t="s">
        <v>45</v>
      </c>
      <c r="K12" s="63">
        <f>K5+K6+K10</f>
        <v>1859867</v>
      </c>
      <c r="M12" s="95"/>
      <c r="N12" s="95"/>
      <c r="O12" s="95"/>
      <c r="P12" s="95"/>
      <c r="Q12" s="95"/>
      <c r="R12" s="95"/>
      <c r="S12" s="95"/>
    </row>
    <row r="13" spans="1:19" s="1" customFormat="1" ht="14.25" customHeight="1">
      <c r="A13" s="42" t="s">
        <v>476</v>
      </c>
      <c r="B13" s="61">
        <v>52000</v>
      </c>
      <c r="C13" s="137"/>
      <c r="D13" s="42"/>
      <c r="E13" s="42"/>
      <c r="F13" s="3"/>
      <c r="G13" s="17" t="s">
        <v>43</v>
      </c>
      <c r="H13" s="11">
        <f>B18-B478</f>
        <v>347951007</v>
      </c>
      <c r="I13" s="3"/>
      <c r="J13" s="53" t="s">
        <v>462</v>
      </c>
      <c r="K13" s="67">
        <v>4153702</v>
      </c>
      <c r="L13" s="3"/>
      <c r="M13" s="95"/>
      <c r="N13" s="95"/>
      <c r="O13" s="95"/>
      <c r="P13" s="95"/>
      <c r="Q13" s="95"/>
      <c r="R13" s="95"/>
      <c r="S13" s="95"/>
    </row>
    <row r="14" spans="1:19" s="1" customFormat="1" ht="14.25" customHeight="1">
      <c r="A14" s="42" t="s">
        <v>477</v>
      </c>
      <c r="B14" s="61">
        <v>79217</v>
      </c>
      <c r="C14" s="137"/>
      <c r="D14" s="42"/>
      <c r="E14" s="42"/>
      <c r="F14" s="3"/>
      <c r="G14" s="17" t="s">
        <v>478</v>
      </c>
      <c r="H14" s="73">
        <f>B19-B479</f>
        <v>347951007</v>
      </c>
      <c r="I14" s="3"/>
      <c r="J14" s="53" t="s">
        <v>58</v>
      </c>
      <c r="K14" s="62" t="s">
        <v>58</v>
      </c>
      <c r="M14" s="95"/>
      <c r="N14" s="95"/>
      <c r="O14" s="95"/>
      <c r="P14" s="95"/>
      <c r="Q14" s="95"/>
      <c r="R14" s="95"/>
      <c r="S14" s="95"/>
    </row>
    <row r="15" spans="1:19" s="1" customFormat="1" ht="14.25" customHeight="1">
      <c r="A15" s="42" t="s">
        <v>479</v>
      </c>
      <c r="B15" s="80">
        <v>9596444</v>
      </c>
      <c r="C15" s="137"/>
      <c r="D15" s="42"/>
      <c r="E15" s="134"/>
      <c r="F15" s="3"/>
      <c r="G15" s="2"/>
      <c r="H15" s="2"/>
      <c r="I15" s="3"/>
      <c r="J15" s="53"/>
      <c r="K15" s="74"/>
      <c r="M15" s="95"/>
      <c r="N15" s="95"/>
      <c r="O15" s="95"/>
      <c r="P15" s="95"/>
      <c r="Q15" s="95"/>
      <c r="R15" s="95"/>
      <c r="S15" s="95"/>
    </row>
    <row r="16" spans="1:19" s="1" customFormat="1" ht="14.25" customHeight="1">
      <c r="A16" s="47" t="s">
        <v>41</v>
      </c>
      <c r="B16" s="14">
        <f>SUM(B11:B11)+B15</f>
        <v>18414621</v>
      </c>
      <c r="C16" s="48"/>
      <c r="D16" s="48"/>
      <c r="E16" s="48"/>
      <c r="F16" s="3"/>
      <c r="G16" s="2"/>
      <c r="H16" s="2"/>
      <c r="I16" s="3"/>
      <c r="J16" s="53"/>
      <c r="K16" s="74"/>
      <c r="M16" s="95"/>
      <c r="N16" s="95"/>
      <c r="O16" s="95"/>
      <c r="P16" s="95"/>
      <c r="Q16" s="95"/>
      <c r="R16" s="95"/>
      <c r="S16" s="95"/>
    </row>
    <row r="17" spans="1:19" s="1" customFormat="1" ht="14.25" customHeight="1">
      <c r="A17" s="47" t="s">
        <v>403</v>
      </c>
      <c r="B17" s="15">
        <v>250000000</v>
      </c>
      <c r="C17" s="48"/>
      <c r="D17" s="48"/>
      <c r="E17" s="48"/>
      <c r="F17" s="3"/>
      <c r="G17" s="2"/>
      <c r="H17" s="3"/>
      <c r="I17" s="3"/>
      <c r="J17" s="53" t="s">
        <v>58</v>
      </c>
      <c r="K17" s="62" t="s">
        <v>58</v>
      </c>
      <c r="M17" s="95"/>
      <c r="N17" s="95"/>
      <c r="O17" s="95"/>
      <c r="P17" s="95"/>
      <c r="Q17" s="95"/>
      <c r="R17" s="95"/>
      <c r="S17" s="95"/>
    </row>
    <row r="18" spans="1:19" s="1" customFormat="1" ht="14.25" customHeight="1">
      <c r="A18" s="49" t="s">
        <v>47</v>
      </c>
      <c r="B18" s="16">
        <f>B10+B16+B17</f>
        <v>347951007</v>
      </c>
      <c r="C18" s="50"/>
      <c r="D18" s="50"/>
      <c r="E18" s="50"/>
      <c r="F18" s="3"/>
      <c r="G18" s="2"/>
      <c r="H18" s="2"/>
      <c r="I18" s="3"/>
      <c r="J18" s="55" t="s">
        <v>50</v>
      </c>
      <c r="K18" s="63">
        <f>SUM(K13:K16)</f>
        <v>4153702</v>
      </c>
      <c r="M18" s="95"/>
      <c r="N18" s="95"/>
      <c r="O18" s="95"/>
      <c r="P18" s="95"/>
      <c r="Q18" s="95"/>
      <c r="R18" s="95"/>
      <c r="S18" s="95"/>
    </row>
    <row r="19" spans="1:19" s="1" customFormat="1" ht="14.25" customHeight="1">
      <c r="A19" s="49" t="s">
        <v>49</v>
      </c>
      <c r="B19" s="16">
        <f>B10+B16+B17</f>
        <v>347951007</v>
      </c>
      <c r="C19" s="50"/>
      <c r="D19" s="50"/>
      <c r="E19" s="50"/>
      <c r="F19" s="3"/>
      <c r="G19" s="2"/>
      <c r="H19" s="2"/>
      <c r="I19" s="3"/>
      <c r="J19" s="56" t="s">
        <v>61</v>
      </c>
      <c r="K19" s="64">
        <f>K18-K12</f>
        <v>2293835</v>
      </c>
      <c r="M19" s="95"/>
      <c r="N19" s="95"/>
      <c r="O19" s="95"/>
      <c r="P19" s="95"/>
      <c r="Q19" s="95"/>
      <c r="R19" s="95"/>
      <c r="S19" s="95"/>
    </row>
    <row r="20" spans="1:19" s="1" customFormat="1" ht="14.25" customHeight="1">
      <c r="A20" s="385" t="s">
        <v>744</v>
      </c>
      <c r="B20" s="386"/>
      <c r="C20" s="386"/>
      <c r="D20" s="386"/>
      <c r="E20" s="387"/>
      <c r="F20" s="3"/>
      <c r="G20" s="2"/>
      <c r="H20" s="2"/>
      <c r="I20" s="3"/>
      <c r="M20" s="95"/>
      <c r="N20" s="95"/>
      <c r="O20" s="95"/>
      <c r="P20" s="95"/>
      <c r="Q20" s="95"/>
      <c r="R20" s="95"/>
      <c r="S20" s="95"/>
    </row>
    <row r="21" spans="1:19" ht="14.25" customHeight="1">
      <c r="B21" s="1"/>
      <c r="F21" s="1"/>
      <c r="H21" s="1"/>
      <c r="I21" s="1"/>
      <c r="J21" s="1"/>
      <c r="K21" s="1"/>
      <c r="M21" s="95"/>
      <c r="N21" s="95"/>
      <c r="O21" s="95"/>
      <c r="P21" s="95"/>
      <c r="Q21" s="95"/>
      <c r="R21" s="95"/>
      <c r="S21" s="95"/>
    </row>
    <row r="22" spans="1:19" ht="13.5" customHeight="1">
      <c r="B22" s="1"/>
      <c r="F22" s="1"/>
      <c r="H22" s="1"/>
      <c r="I22" s="1"/>
      <c r="K22" s="1"/>
      <c r="M22" s="95"/>
      <c r="N22" s="95"/>
      <c r="O22" s="95"/>
      <c r="P22" s="95"/>
      <c r="Q22" s="95"/>
      <c r="R22" s="95"/>
      <c r="S22" s="95"/>
    </row>
    <row r="23" spans="1:19" s="1" customFormat="1" ht="14.25" customHeight="1">
      <c r="A23" s="434" t="s">
        <v>746</v>
      </c>
      <c r="B23" s="386"/>
      <c r="C23" s="386"/>
      <c r="D23" s="386"/>
      <c r="E23" s="387"/>
      <c r="F23" s="2"/>
      <c r="G23" s="389" t="s">
        <v>3</v>
      </c>
      <c r="H23" s="387"/>
      <c r="I23" s="3"/>
      <c r="J23" s="388" t="s">
        <v>715</v>
      </c>
      <c r="K23" s="387"/>
      <c r="L23" s="3"/>
      <c r="M23" s="153"/>
      <c r="N23" s="153"/>
      <c r="O23" s="153"/>
      <c r="P23" s="95"/>
      <c r="Q23" s="95"/>
      <c r="R23" s="95"/>
      <c r="S23" s="95"/>
    </row>
    <row r="24" spans="1:19" s="1" customFormat="1" ht="14.25" customHeight="1">
      <c r="A24" s="4" t="s">
        <v>5</v>
      </c>
      <c r="B24" s="5" t="s">
        <v>6</v>
      </c>
      <c r="C24" s="6" t="s">
        <v>7</v>
      </c>
      <c r="D24" s="6" t="s">
        <v>8</v>
      </c>
      <c r="E24" s="6" t="s">
        <v>9</v>
      </c>
      <c r="F24" s="2"/>
      <c r="G24" s="9" t="s">
        <v>399</v>
      </c>
      <c r="H24" s="10" t="s">
        <v>6</v>
      </c>
      <c r="I24" s="3"/>
      <c r="J24" s="65" t="s">
        <v>11</v>
      </c>
      <c r="K24" s="65" t="s">
        <v>6</v>
      </c>
      <c r="M24" s="95"/>
      <c r="N24" s="95"/>
      <c r="O24" s="95"/>
      <c r="P24" s="95"/>
      <c r="Q24" s="95"/>
      <c r="R24" s="95"/>
      <c r="S24" s="95"/>
    </row>
    <row r="25" spans="1:19" s="1" customFormat="1" ht="14.25" customHeight="1">
      <c r="A25" s="45" t="s">
        <v>422</v>
      </c>
      <c r="B25" s="59">
        <f>H28</f>
        <v>76632460</v>
      </c>
      <c r="C25" s="42"/>
      <c r="D25" s="42"/>
      <c r="E25" s="42"/>
      <c r="F25" s="3"/>
      <c r="G25" s="51" t="s">
        <v>14</v>
      </c>
      <c r="H25" s="83">
        <v>6632460</v>
      </c>
      <c r="I25" s="3"/>
      <c r="J25" s="53" t="s">
        <v>16</v>
      </c>
      <c r="K25" s="67">
        <v>1859867</v>
      </c>
      <c r="M25" s="95"/>
      <c r="N25" s="95"/>
      <c r="O25" s="95"/>
      <c r="P25" s="95"/>
      <c r="Q25" s="95"/>
      <c r="R25" s="95"/>
      <c r="S25" s="95"/>
    </row>
    <row r="26" spans="1:19" s="1" customFormat="1" ht="14.25" customHeight="1">
      <c r="A26" s="7" t="s">
        <v>22</v>
      </c>
      <c r="B26" s="98">
        <f>B66+E26</f>
        <v>100000</v>
      </c>
      <c r="C26" s="8"/>
      <c r="D26" s="8"/>
      <c r="E26" s="19">
        <v>100000</v>
      </c>
      <c r="F26" s="3"/>
      <c r="G26" s="51" t="s">
        <v>467</v>
      </c>
      <c r="H26" s="83">
        <v>40000000</v>
      </c>
      <c r="I26" s="3"/>
      <c r="J26" s="77"/>
      <c r="K26" s="77"/>
      <c r="M26" s="95"/>
      <c r="N26" s="95"/>
      <c r="O26" s="95"/>
      <c r="P26" s="95"/>
      <c r="Q26" s="95"/>
      <c r="R26" s="95"/>
      <c r="S26" s="95"/>
    </row>
    <row r="27" spans="1:19" s="1" customFormat="1" ht="14.25" customHeight="1">
      <c r="A27" s="7" t="s">
        <v>668</v>
      </c>
      <c r="B27" s="98">
        <f>B67+E27</f>
        <v>100000</v>
      </c>
      <c r="C27" s="8"/>
      <c r="D27" s="8"/>
      <c r="E27" s="19">
        <v>100000</v>
      </c>
      <c r="F27" s="3"/>
      <c r="G27" s="51" t="s">
        <v>677</v>
      </c>
      <c r="H27" s="83">
        <v>30000000</v>
      </c>
      <c r="I27" s="3"/>
      <c r="J27" s="77"/>
      <c r="K27" s="77"/>
      <c r="M27" s="95"/>
      <c r="N27" s="95"/>
      <c r="O27" s="95"/>
      <c r="P27" s="95"/>
      <c r="Q27" s="95"/>
      <c r="R27" s="95"/>
      <c r="S27" s="95"/>
    </row>
    <row r="28" spans="1:19" s="1" customFormat="1" ht="14.25" customHeight="1">
      <c r="A28" s="7" t="s">
        <v>742</v>
      </c>
      <c r="B28" s="98">
        <v>0</v>
      </c>
      <c r="C28" s="8"/>
      <c r="D28" s="8"/>
      <c r="E28" s="19" t="s">
        <v>58</v>
      </c>
      <c r="F28" s="3"/>
      <c r="G28" s="52" t="s">
        <v>34</v>
      </c>
      <c r="H28" s="12">
        <f>SUM(H25:H27)</f>
        <v>76632460</v>
      </c>
      <c r="I28" s="3"/>
      <c r="J28" s="77"/>
      <c r="K28" s="77"/>
      <c r="L28" s="3"/>
      <c r="M28" s="153"/>
      <c r="N28" s="153"/>
      <c r="O28" s="153"/>
      <c r="P28" s="95"/>
      <c r="Q28" s="95"/>
      <c r="R28" s="95"/>
      <c r="S28" s="95"/>
    </row>
    <row r="29" spans="1:19" s="1" customFormat="1" ht="14.25" customHeight="1">
      <c r="A29" s="7" t="s">
        <v>743</v>
      </c>
      <c r="B29" s="98">
        <v>1900000</v>
      </c>
      <c r="C29" s="8"/>
      <c r="D29" s="8"/>
      <c r="E29" s="19" t="s">
        <v>58</v>
      </c>
      <c r="F29" s="3"/>
      <c r="G29" s="2"/>
      <c r="H29" s="3"/>
      <c r="I29" s="3"/>
      <c r="J29" s="77"/>
      <c r="K29" s="77"/>
      <c r="M29" s="95"/>
      <c r="N29" s="95"/>
      <c r="O29" s="95"/>
      <c r="P29" s="95"/>
      <c r="Q29" s="95"/>
      <c r="R29" s="95"/>
      <c r="S29" s="95"/>
    </row>
    <row r="30" spans="1:19" s="1" customFormat="1" ht="14.25" customHeight="1">
      <c r="A30" s="43" t="s">
        <v>32</v>
      </c>
      <c r="B30" s="60">
        <f>SUM(B25:B29)</f>
        <v>78732460</v>
      </c>
      <c r="C30" s="44"/>
      <c r="D30" s="44"/>
      <c r="E30" s="44"/>
      <c r="F30" s="3"/>
      <c r="G30" s="2"/>
      <c r="H30" s="3"/>
      <c r="I30" s="3"/>
      <c r="J30" s="77"/>
      <c r="K30" s="77"/>
      <c r="M30" s="95"/>
      <c r="N30" s="95"/>
      <c r="O30" s="95"/>
      <c r="P30" s="95"/>
      <c r="Q30" s="95"/>
      <c r="R30" s="95"/>
      <c r="S30" s="95"/>
    </row>
    <row r="31" spans="1:19" s="1" customFormat="1" ht="14.25" customHeight="1">
      <c r="A31" s="159" t="s">
        <v>474</v>
      </c>
      <c r="B31" s="135">
        <v>8818177</v>
      </c>
      <c r="C31" s="137"/>
      <c r="D31" s="42" t="s">
        <v>58</v>
      </c>
      <c r="E31" s="42" t="s">
        <v>58</v>
      </c>
      <c r="F31" s="3"/>
      <c r="G31" s="2"/>
      <c r="H31" s="3"/>
      <c r="I31" s="3"/>
      <c r="J31" s="77"/>
      <c r="K31" s="77"/>
      <c r="M31" s="95"/>
      <c r="N31" s="95"/>
      <c r="O31" s="95"/>
      <c r="P31" s="95"/>
      <c r="Q31" s="95"/>
      <c r="R31" s="95"/>
      <c r="S31" s="95"/>
    </row>
    <row r="32" spans="1:19" s="1" customFormat="1" ht="14.25" customHeight="1">
      <c r="A32" s="42" t="s">
        <v>574</v>
      </c>
      <c r="B32" s="61">
        <v>43000</v>
      </c>
      <c r="C32" s="137"/>
      <c r="D32" s="42"/>
      <c r="E32" s="46"/>
      <c r="F32" s="3"/>
      <c r="G32" s="9" t="s">
        <v>40</v>
      </c>
      <c r="H32" s="10" t="s">
        <v>6</v>
      </c>
      <c r="I32" s="3"/>
      <c r="J32" s="54" t="s">
        <v>45</v>
      </c>
      <c r="K32" s="63">
        <f>K25+K26+K30</f>
        <v>1859867</v>
      </c>
      <c r="M32" s="95"/>
      <c r="N32" s="95"/>
      <c r="O32" s="95"/>
      <c r="P32" s="95"/>
      <c r="Q32" s="95"/>
      <c r="R32" s="95"/>
      <c r="S32" s="95"/>
    </row>
    <row r="33" spans="1:19" s="1" customFormat="1" ht="14.25" customHeight="1">
      <c r="A33" s="42" t="s">
        <v>476</v>
      </c>
      <c r="B33" s="61">
        <v>52000</v>
      </c>
      <c r="C33" s="137"/>
      <c r="D33" s="42"/>
      <c r="E33" s="42"/>
      <c r="F33" s="3"/>
      <c r="G33" s="17" t="s">
        <v>43</v>
      </c>
      <c r="H33" s="11">
        <f>B38-B498</f>
        <v>347147081</v>
      </c>
      <c r="I33" s="3"/>
      <c r="J33" s="53" t="s">
        <v>462</v>
      </c>
      <c r="K33" s="67">
        <v>4153702</v>
      </c>
      <c r="L33" s="3"/>
      <c r="M33" s="95"/>
      <c r="N33" s="95"/>
      <c r="O33" s="95"/>
      <c r="P33" s="95"/>
      <c r="Q33" s="95"/>
      <c r="R33" s="95"/>
      <c r="S33" s="95"/>
    </row>
    <row r="34" spans="1:19" s="1" customFormat="1" ht="14.25" customHeight="1">
      <c r="A34" s="42" t="s">
        <v>477</v>
      </c>
      <c r="B34" s="61">
        <v>79217</v>
      </c>
      <c r="C34" s="137"/>
      <c r="D34" s="42"/>
      <c r="E34" s="42"/>
      <c r="F34" s="3"/>
      <c r="G34" s="17" t="s">
        <v>478</v>
      </c>
      <c r="H34" s="73">
        <f>B39-B499</f>
        <v>347147081</v>
      </c>
      <c r="I34" s="3"/>
      <c r="J34" s="53" t="s">
        <v>58</v>
      </c>
      <c r="K34" s="62" t="s">
        <v>58</v>
      </c>
      <c r="M34" s="95"/>
      <c r="N34" s="95"/>
      <c r="O34" s="95"/>
      <c r="P34" s="95"/>
      <c r="Q34" s="95"/>
      <c r="R34" s="95"/>
      <c r="S34" s="95"/>
    </row>
    <row r="35" spans="1:19" s="1" customFormat="1" ht="14.25" customHeight="1">
      <c r="A35" s="42" t="s">
        <v>479</v>
      </c>
      <c r="B35" s="80">
        <v>9596444</v>
      </c>
      <c r="C35" s="137"/>
      <c r="D35" s="42"/>
      <c r="E35" s="134"/>
      <c r="F35" s="3"/>
      <c r="G35" s="2"/>
      <c r="H35" s="2"/>
      <c r="I35" s="3"/>
      <c r="J35" s="53"/>
      <c r="K35" s="74"/>
      <c r="M35" s="95"/>
      <c r="N35" s="95"/>
      <c r="O35" s="95"/>
      <c r="P35" s="95"/>
      <c r="Q35" s="95"/>
      <c r="R35" s="95"/>
      <c r="S35" s="95"/>
    </row>
    <row r="36" spans="1:19" s="1" customFormat="1" ht="14.25" customHeight="1">
      <c r="A36" s="47" t="s">
        <v>41</v>
      </c>
      <c r="B36" s="14">
        <f>SUM(B31:B31)+B35</f>
        <v>18414621</v>
      </c>
      <c r="C36" s="48"/>
      <c r="D36" s="48"/>
      <c r="E36" s="48"/>
      <c r="F36" s="3"/>
      <c r="G36" s="2"/>
      <c r="H36" s="2"/>
      <c r="I36" s="3"/>
      <c r="J36" s="53"/>
      <c r="K36" s="74"/>
      <c r="M36" s="95"/>
      <c r="N36" s="95"/>
      <c r="O36" s="95"/>
      <c r="P36" s="95"/>
      <c r="Q36" s="95"/>
      <c r="R36" s="95"/>
      <c r="S36" s="95"/>
    </row>
    <row r="37" spans="1:19" s="1" customFormat="1" ht="14.25" customHeight="1">
      <c r="A37" s="47" t="s">
        <v>403</v>
      </c>
      <c r="B37" s="15">
        <v>250000000</v>
      </c>
      <c r="C37" s="48"/>
      <c r="D37" s="48"/>
      <c r="E37" s="48"/>
      <c r="F37" s="3"/>
      <c r="G37" s="2"/>
      <c r="H37" s="3"/>
      <c r="I37" s="3"/>
      <c r="J37" s="53" t="s">
        <v>58</v>
      </c>
      <c r="K37" s="62" t="s">
        <v>58</v>
      </c>
      <c r="M37" s="95"/>
      <c r="N37" s="95"/>
      <c r="O37" s="95"/>
      <c r="P37" s="95"/>
      <c r="Q37" s="95"/>
      <c r="R37" s="95"/>
      <c r="S37" s="95"/>
    </row>
    <row r="38" spans="1:19" s="1" customFormat="1" ht="14.25" customHeight="1">
      <c r="A38" s="49" t="s">
        <v>47</v>
      </c>
      <c r="B38" s="16">
        <f>B30+B36+B37</f>
        <v>347147081</v>
      </c>
      <c r="C38" s="50"/>
      <c r="D38" s="50"/>
      <c r="E38" s="50"/>
      <c r="F38" s="3"/>
      <c r="G38" s="2"/>
      <c r="H38" s="2"/>
      <c r="I38" s="3"/>
      <c r="J38" s="55" t="s">
        <v>50</v>
      </c>
      <c r="K38" s="63">
        <f>SUM(K33:K36)</f>
        <v>4153702</v>
      </c>
      <c r="M38" s="95"/>
      <c r="N38" s="95"/>
      <c r="O38" s="95"/>
      <c r="P38" s="95"/>
      <c r="Q38" s="95"/>
      <c r="R38" s="95"/>
      <c r="S38" s="95"/>
    </row>
    <row r="39" spans="1:19" s="1" customFormat="1" ht="14.25" customHeight="1">
      <c r="A39" s="49" t="s">
        <v>49</v>
      </c>
      <c r="B39" s="16">
        <f>B30+B36+B37</f>
        <v>347147081</v>
      </c>
      <c r="C39" s="50"/>
      <c r="D39" s="50"/>
      <c r="E39" s="50"/>
      <c r="F39" s="3"/>
      <c r="G39" s="2"/>
      <c r="H39" s="2"/>
      <c r="I39" s="3"/>
      <c r="J39" s="56" t="s">
        <v>61</v>
      </c>
      <c r="K39" s="64">
        <f>K38-K32</f>
        <v>2293835</v>
      </c>
      <c r="M39" s="95"/>
      <c r="N39" s="95"/>
      <c r="O39" s="95"/>
      <c r="P39" s="95"/>
      <c r="Q39" s="95"/>
      <c r="R39" s="95"/>
      <c r="S39" s="95"/>
    </row>
    <row r="40" spans="1:19" s="1" customFormat="1" ht="14.25" customHeight="1">
      <c r="A40" s="385" t="s">
        <v>747</v>
      </c>
      <c r="B40" s="386"/>
      <c r="C40" s="386"/>
      <c r="D40" s="386"/>
      <c r="E40" s="387"/>
      <c r="F40" s="3"/>
      <c r="G40" s="2"/>
      <c r="H40" s="2"/>
      <c r="I40" s="3"/>
      <c r="M40" s="95"/>
      <c r="N40" s="95"/>
      <c r="O40" s="95"/>
      <c r="P40" s="95"/>
      <c r="Q40" s="95"/>
      <c r="R40" s="95"/>
      <c r="S40" s="95"/>
    </row>
    <row r="41" spans="1:19" ht="14.25" customHeight="1">
      <c r="B41" s="1"/>
      <c r="F41" s="1"/>
      <c r="H41" s="1"/>
      <c r="I41" s="1"/>
      <c r="J41" s="1"/>
      <c r="K41" s="1"/>
      <c r="M41" s="95"/>
      <c r="N41" s="95"/>
      <c r="O41" s="95"/>
      <c r="P41" s="95"/>
      <c r="Q41" s="95"/>
      <c r="R41" s="95"/>
      <c r="S41" s="95"/>
    </row>
    <row r="42" spans="1:19" ht="13.5" customHeight="1">
      <c r="B42" s="1"/>
      <c r="F42" s="1"/>
      <c r="H42" s="1"/>
      <c r="I42" s="1"/>
      <c r="K42" s="1"/>
      <c r="M42" s="95"/>
      <c r="N42" s="95"/>
      <c r="O42" s="95"/>
      <c r="P42" s="95"/>
      <c r="Q42" s="95"/>
      <c r="R42" s="95"/>
      <c r="S42" s="95"/>
    </row>
    <row r="43" spans="1:19" s="1" customFormat="1" ht="14.25" customHeight="1">
      <c r="A43" s="434" t="s">
        <v>748</v>
      </c>
      <c r="B43" s="386"/>
      <c r="C43" s="386"/>
      <c r="D43" s="386"/>
      <c r="E43" s="387"/>
      <c r="F43" s="2"/>
      <c r="G43" s="389" t="s">
        <v>3</v>
      </c>
      <c r="H43" s="387"/>
      <c r="I43" s="3"/>
      <c r="J43" s="388" t="s">
        <v>718</v>
      </c>
      <c r="K43" s="387"/>
      <c r="L43" s="3"/>
      <c r="M43" s="153"/>
      <c r="N43" s="153"/>
      <c r="O43" s="153"/>
      <c r="P43" s="95"/>
      <c r="Q43" s="95"/>
      <c r="R43" s="95"/>
      <c r="S43" s="95"/>
    </row>
    <row r="44" spans="1:19" s="1" customFormat="1" ht="14.25" customHeight="1">
      <c r="A44" s="4" t="s">
        <v>5</v>
      </c>
      <c r="B44" s="5" t="s">
        <v>6</v>
      </c>
      <c r="C44" s="6" t="s">
        <v>7</v>
      </c>
      <c r="D44" s="6" t="s">
        <v>8</v>
      </c>
      <c r="E44" s="6" t="s">
        <v>9</v>
      </c>
      <c r="F44" s="2"/>
      <c r="G44" s="9" t="s">
        <v>399</v>
      </c>
      <c r="H44" s="10" t="s">
        <v>6</v>
      </c>
      <c r="I44" s="3"/>
      <c r="J44" s="65" t="s">
        <v>11</v>
      </c>
      <c r="K44" s="65" t="s">
        <v>6</v>
      </c>
      <c r="M44" s="95"/>
      <c r="N44" s="95"/>
      <c r="O44" s="95"/>
      <c r="P44" s="95"/>
      <c r="Q44" s="95"/>
      <c r="R44" s="95"/>
      <c r="S44" s="95"/>
    </row>
    <row r="45" spans="1:19" s="1" customFormat="1" ht="14.25" customHeight="1">
      <c r="A45" s="45" t="s">
        <v>422</v>
      </c>
      <c r="B45" s="59">
        <f>H48</f>
        <v>76632460</v>
      </c>
      <c r="C45" s="42"/>
      <c r="D45" s="42"/>
      <c r="E45" s="42"/>
      <c r="F45" s="3"/>
      <c r="G45" s="51" t="s">
        <v>14</v>
      </c>
      <c r="H45" s="83">
        <v>6632460</v>
      </c>
      <c r="I45" s="3"/>
      <c r="J45" s="53" t="s">
        <v>16</v>
      </c>
      <c r="K45" s="67">
        <v>1859867</v>
      </c>
      <c r="M45" s="95"/>
      <c r="N45" s="95"/>
      <c r="O45" s="95"/>
      <c r="P45" s="95"/>
      <c r="Q45" s="95"/>
      <c r="R45" s="95"/>
      <c r="S45" s="95"/>
    </row>
    <row r="46" spans="1:19" s="1" customFormat="1" ht="14.25" customHeight="1">
      <c r="A46" s="7" t="s">
        <v>22</v>
      </c>
      <c r="B46" s="98">
        <v>100000</v>
      </c>
      <c r="C46" s="8"/>
      <c r="D46" s="8"/>
      <c r="E46" s="19" t="s">
        <v>58</v>
      </c>
      <c r="F46" s="3"/>
      <c r="G46" s="51" t="s">
        <v>467</v>
      </c>
      <c r="H46" s="83">
        <v>40000000</v>
      </c>
      <c r="I46" s="3"/>
      <c r="J46" s="77"/>
      <c r="K46" s="77"/>
      <c r="M46" s="95"/>
      <c r="N46" s="95"/>
      <c r="O46" s="95"/>
      <c r="P46" s="95"/>
      <c r="Q46" s="95"/>
      <c r="R46" s="95"/>
      <c r="S46" s="95"/>
    </row>
    <row r="47" spans="1:19" s="1" customFormat="1" ht="14.25" customHeight="1">
      <c r="A47" s="7" t="s">
        <v>668</v>
      </c>
      <c r="B47" s="98">
        <v>100000</v>
      </c>
      <c r="C47" s="8"/>
      <c r="D47" s="8"/>
      <c r="E47" s="19" t="s">
        <v>58</v>
      </c>
      <c r="F47" s="3"/>
      <c r="G47" s="51" t="s">
        <v>677</v>
      </c>
      <c r="H47" s="83">
        <v>30000000</v>
      </c>
      <c r="I47" s="3"/>
      <c r="J47" s="77"/>
      <c r="K47" s="77"/>
      <c r="M47" s="95"/>
      <c r="N47" s="95"/>
      <c r="O47" s="95"/>
      <c r="P47" s="95"/>
      <c r="Q47" s="95"/>
      <c r="R47" s="95"/>
      <c r="S47" s="95"/>
    </row>
    <row r="48" spans="1:19" s="1" customFormat="1" ht="14.25" customHeight="1">
      <c r="A48" s="7" t="s">
        <v>742</v>
      </c>
      <c r="B48" s="98">
        <v>0</v>
      </c>
      <c r="C48" s="8"/>
      <c r="D48" s="8"/>
      <c r="E48" s="19" t="s">
        <v>58</v>
      </c>
      <c r="F48" s="3"/>
      <c r="G48" s="52" t="s">
        <v>34</v>
      </c>
      <c r="H48" s="12">
        <f>SUM(H45:H47)</f>
        <v>76632460</v>
      </c>
      <c r="I48" s="3"/>
      <c r="J48" s="77"/>
      <c r="K48" s="77"/>
      <c r="L48" s="3"/>
      <c r="M48" s="153"/>
      <c r="N48" s="153"/>
      <c r="O48" s="153"/>
      <c r="P48" s="95"/>
      <c r="Q48" s="95"/>
      <c r="R48" s="95"/>
      <c r="S48" s="95"/>
    </row>
    <row r="49" spans="1:19" s="1" customFormat="1" ht="14.25" customHeight="1">
      <c r="A49" s="7" t="s">
        <v>743</v>
      </c>
      <c r="B49" s="98">
        <v>1900000</v>
      </c>
      <c r="C49" s="8"/>
      <c r="D49" s="8"/>
      <c r="E49" s="19" t="s">
        <v>58</v>
      </c>
      <c r="F49" s="3"/>
      <c r="G49" s="2"/>
      <c r="H49" s="3"/>
      <c r="I49" s="3"/>
      <c r="J49" s="77"/>
      <c r="K49" s="77"/>
      <c r="M49" s="95"/>
      <c r="N49" s="95"/>
      <c r="O49" s="95"/>
      <c r="P49" s="95"/>
      <c r="Q49" s="95"/>
      <c r="R49" s="95"/>
      <c r="S49" s="95"/>
    </row>
    <row r="50" spans="1:19" s="1" customFormat="1" ht="14.25" customHeight="1">
      <c r="A50" s="43" t="s">
        <v>32</v>
      </c>
      <c r="B50" s="60">
        <f>SUM(B45:B49)</f>
        <v>78732460</v>
      </c>
      <c r="C50" s="44"/>
      <c r="D50" s="44"/>
      <c r="E50" s="44"/>
      <c r="F50" s="3"/>
      <c r="G50" s="2"/>
      <c r="H50" s="3"/>
      <c r="I50" s="3"/>
      <c r="J50" s="77"/>
      <c r="K50" s="77"/>
      <c r="M50" s="95"/>
      <c r="N50" s="95"/>
      <c r="O50" s="95"/>
      <c r="P50" s="95"/>
      <c r="Q50" s="95"/>
      <c r="R50" s="95"/>
      <c r="S50" s="95"/>
    </row>
    <row r="51" spans="1:19" s="1" customFormat="1" ht="14.25" customHeight="1">
      <c r="A51" s="159" t="s">
        <v>474</v>
      </c>
      <c r="B51" s="135">
        <v>8818177</v>
      </c>
      <c r="C51" s="137"/>
      <c r="D51" s="42" t="s">
        <v>58</v>
      </c>
      <c r="E51" s="42" t="s">
        <v>58</v>
      </c>
      <c r="F51" s="3"/>
      <c r="G51" s="2"/>
      <c r="H51" s="3"/>
      <c r="I51" s="3"/>
      <c r="J51" s="77"/>
      <c r="K51" s="77"/>
      <c r="M51" s="95"/>
      <c r="N51" s="95"/>
      <c r="O51" s="95"/>
      <c r="P51" s="95"/>
      <c r="Q51" s="95"/>
      <c r="R51" s="95"/>
      <c r="S51" s="95"/>
    </row>
    <row r="52" spans="1:19" s="1" customFormat="1" ht="14.25" customHeight="1">
      <c r="A52" s="42" t="s">
        <v>574</v>
      </c>
      <c r="B52" s="61">
        <v>43000</v>
      </c>
      <c r="C52" s="137"/>
      <c r="D52" s="42"/>
      <c r="E52" s="46"/>
      <c r="F52" s="3"/>
      <c r="G52" s="9" t="s">
        <v>40</v>
      </c>
      <c r="H52" s="10" t="s">
        <v>6</v>
      </c>
      <c r="I52" s="3"/>
      <c r="J52" s="54" t="s">
        <v>45</v>
      </c>
      <c r="K52" s="63">
        <f>K45+K46+K50</f>
        <v>1859867</v>
      </c>
      <c r="M52" s="95"/>
      <c r="N52" s="95"/>
      <c r="O52" s="95"/>
      <c r="P52" s="95"/>
      <c r="Q52" s="95"/>
      <c r="R52" s="95"/>
      <c r="S52" s="95"/>
    </row>
    <row r="53" spans="1:19" s="1" customFormat="1" ht="14.25" customHeight="1">
      <c r="A53" s="42" t="s">
        <v>476</v>
      </c>
      <c r="B53" s="61">
        <v>52000</v>
      </c>
      <c r="C53" s="137"/>
      <c r="D53" s="42"/>
      <c r="E53" s="42"/>
      <c r="F53" s="3"/>
      <c r="G53" s="17" t="s">
        <v>43</v>
      </c>
      <c r="H53" s="11">
        <f>B58-B498</f>
        <v>347147081</v>
      </c>
      <c r="I53" s="3"/>
      <c r="J53" s="53" t="s">
        <v>462</v>
      </c>
      <c r="K53" s="67">
        <v>4153702</v>
      </c>
      <c r="L53" s="3"/>
      <c r="M53" s="95"/>
      <c r="N53" s="95"/>
      <c r="O53" s="95"/>
      <c r="P53" s="95"/>
      <c r="Q53" s="95"/>
      <c r="R53" s="95"/>
      <c r="S53" s="95"/>
    </row>
    <row r="54" spans="1:19" s="1" customFormat="1" ht="14.25" customHeight="1">
      <c r="A54" s="42" t="s">
        <v>477</v>
      </c>
      <c r="B54" s="61">
        <v>79217</v>
      </c>
      <c r="C54" s="137"/>
      <c r="D54" s="42"/>
      <c r="E54" s="42"/>
      <c r="F54" s="3"/>
      <c r="G54" s="17" t="s">
        <v>478</v>
      </c>
      <c r="H54" s="73">
        <f>B59-B499</f>
        <v>347147081</v>
      </c>
      <c r="I54" s="3"/>
      <c r="J54" s="53" t="s">
        <v>58</v>
      </c>
      <c r="K54" s="62" t="s">
        <v>58</v>
      </c>
      <c r="M54" s="95"/>
      <c r="N54" s="95"/>
      <c r="O54" s="95"/>
      <c r="P54" s="95"/>
      <c r="Q54" s="95"/>
      <c r="R54" s="95"/>
      <c r="S54" s="95"/>
    </row>
    <row r="55" spans="1:19" s="1" customFormat="1" ht="14.25" customHeight="1">
      <c r="A55" s="42" t="s">
        <v>479</v>
      </c>
      <c r="B55" s="80">
        <v>9596444</v>
      </c>
      <c r="C55" s="137"/>
      <c r="D55" s="42"/>
      <c r="E55" s="134"/>
      <c r="F55" s="3"/>
      <c r="G55" s="2"/>
      <c r="H55" s="2"/>
      <c r="I55" s="3"/>
      <c r="J55" s="53"/>
      <c r="K55" s="74"/>
      <c r="M55" s="95"/>
      <c r="N55" s="95"/>
      <c r="O55" s="95"/>
      <c r="P55" s="95"/>
      <c r="Q55" s="95"/>
      <c r="R55" s="95"/>
      <c r="S55" s="95"/>
    </row>
    <row r="56" spans="1:19" s="1" customFormat="1" ht="14.25" customHeight="1">
      <c r="A56" s="47" t="s">
        <v>41</v>
      </c>
      <c r="B56" s="14">
        <f>SUM(B51:B51)+B55</f>
        <v>18414621</v>
      </c>
      <c r="C56" s="48"/>
      <c r="D56" s="48"/>
      <c r="E56" s="48"/>
      <c r="F56" s="3"/>
      <c r="G56" s="2"/>
      <c r="H56" s="2"/>
      <c r="I56" s="3"/>
      <c r="J56" s="53"/>
      <c r="K56" s="74"/>
      <c r="M56" s="95"/>
      <c r="N56" s="95"/>
      <c r="O56" s="95"/>
      <c r="P56" s="95"/>
      <c r="Q56" s="95"/>
      <c r="R56" s="95"/>
      <c r="S56" s="95"/>
    </row>
    <row r="57" spans="1:19" s="1" customFormat="1" ht="14.25" customHeight="1">
      <c r="A57" s="47" t="s">
        <v>403</v>
      </c>
      <c r="B57" s="15">
        <v>250000000</v>
      </c>
      <c r="C57" s="48"/>
      <c r="D57" s="48"/>
      <c r="E57" s="48"/>
      <c r="F57" s="3"/>
      <c r="G57" s="2"/>
      <c r="H57" s="3"/>
      <c r="I57" s="3"/>
      <c r="J57" s="53" t="s">
        <v>58</v>
      </c>
      <c r="K57" s="62" t="s">
        <v>58</v>
      </c>
      <c r="M57" s="95"/>
      <c r="N57" s="95"/>
      <c r="O57" s="95"/>
      <c r="P57" s="95"/>
      <c r="Q57" s="95"/>
      <c r="R57" s="95"/>
      <c r="S57" s="95"/>
    </row>
    <row r="58" spans="1:19" s="1" customFormat="1" ht="14.25" customHeight="1">
      <c r="A58" s="49" t="s">
        <v>47</v>
      </c>
      <c r="B58" s="16">
        <f>B50+B56+B57</f>
        <v>347147081</v>
      </c>
      <c r="C58" s="50"/>
      <c r="D58" s="50"/>
      <c r="E58" s="50"/>
      <c r="F58" s="3"/>
      <c r="G58" s="2"/>
      <c r="H58" s="2"/>
      <c r="I58" s="3"/>
      <c r="J58" s="55" t="s">
        <v>50</v>
      </c>
      <c r="K58" s="63">
        <f>SUM(K53:K56)</f>
        <v>4153702</v>
      </c>
      <c r="M58" s="95"/>
      <c r="N58" s="95"/>
      <c r="O58" s="95"/>
      <c r="P58" s="95"/>
      <c r="Q58" s="95"/>
      <c r="R58" s="95"/>
      <c r="S58" s="95"/>
    </row>
    <row r="59" spans="1:19" s="1" customFormat="1" ht="14.25" customHeight="1">
      <c r="A59" s="49" t="s">
        <v>49</v>
      </c>
      <c r="B59" s="16">
        <f>B50+B56+B57</f>
        <v>347147081</v>
      </c>
      <c r="C59" s="50"/>
      <c r="D59" s="50"/>
      <c r="E59" s="50"/>
      <c r="F59" s="3"/>
      <c r="G59" s="2"/>
      <c r="H59" s="2"/>
      <c r="I59" s="3"/>
      <c r="J59" s="56" t="s">
        <v>61</v>
      </c>
      <c r="K59" s="64">
        <f>K58-K52</f>
        <v>2293835</v>
      </c>
      <c r="M59" s="95"/>
      <c r="N59" s="95"/>
      <c r="O59" s="95"/>
      <c r="P59" s="95"/>
      <c r="Q59" s="95"/>
      <c r="R59" s="95"/>
      <c r="S59" s="95"/>
    </row>
    <row r="60" spans="1:19" s="1" customFormat="1" ht="14.25" customHeight="1">
      <c r="A60" s="385" t="s">
        <v>673</v>
      </c>
      <c r="B60" s="386"/>
      <c r="C60" s="386"/>
      <c r="D60" s="386"/>
      <c r="E60" s="387"/>
      <c r="F60" s="3"/>
      <c r="G60" s="2"/>
      <c r="H60" s="2"/>
      <c r="I60" s="3"/>
      <c r="M60" s="95"/>
      <c r="N60" s="95"/>
      <c r="O60" s="95"/>
      <c r="P60" s="95"/>
      <c r="Q60" s="95"/>
      <c r="R60" s="95"/>
      <c r="S60" s="95"/>
    </row>
    <row r="61" spans="1:19" ht="14.25" customHeight="1">
      <c r="B61" s="1"/>
      <c r="F61" s="1"/>
      <c r="H61" s="1"/>
      <c r="I61" s="1"/>
      <c r="J61" s="1"/>
      <c r="K61" s="1"/>
      <c r="M61" s="95"/>
      <c r="N61" s="95"/>
      <c r="O61" s="95"/>
      <c r="P61" s="95"/>
      <c r="Q61" s="95"/>
      <c r="R61" s="95"/>
      <c r="S61" s="95"/>
    </row>
    <row r="62" spans="1:19" ht="14.25" customHeight="1">
      <c r="B62" s="1"/>
      <c r="F62" s="1"/>
      <c r="H62" s="1"/>
      <c r="I62" s="1"/>
      <c r="K62" s="1"/>
      <c r="M62" s="95"/>
      <c r="N62" s="95"/>
      <c r="O62" s="95"/>
      <c r="P62" s="95"/>
      <c r="Q62" s="95"/>
      <c r="R62" s="95"/>
      <c r="S62" s="95"/>
    </row>
    <row r="63" spans="1:19" s="1" customFormat="1" ht="14.25" customHeight="1">
      <c r="A63" s="434" t="s">
        <v>749</v>
      </c>
      <c r="B63" s="386"/>
      <c r="C63" s="386"/>
      <c r="D63" s="386"/>
      <c r="E63" s="387"/>
      <c r="F63" s="2"/>
      <c r="G63" s="389" t="s">
        <v>3</v>
      </c>
      <c r="H63" s="387"/>
      <c r="I63" s="3"/>
      <c r="J63" s="388" t="s">
        <v>676</v>
      </c>
      <c r="K63" s="387"/>
      <c r="L63" s="3"/>
      <c r="M63" s="153"/>
      <c r="N63" s="153"/>
      <c r="O63" s="153"/>
      <c r="P63" s="95"/>
      <c r="Q63" s="95"/>
      <c r="R63" s="95"/>
      <c r="S63" s="95"/>
    </row>
    <row r="64" spans="1:19" s="1" customFormat="1" ht="14.25" customHeight="1">
      <c r="A64" s="4" t="s">
        <v>5</v>
      </c>
      <c r="B64" s="5" t="s">
        <v>6</v>
      </c>
      <c r="C64" s="6" t="s">
        <v>7</v>
      </c>
      <c r="D64" s="6" t="s">
        <v>8</v>
      </c>
      <c r="E64" s="6" t="s">
        <v>9</v>
      </c>
      <c r="F64" s="2"/>
      <c r="G64" s="9" t="s">
        <v>399</v>
      </c>
      <c r="H64" s="10" t="s">
        <v>6</v>
      </c>
      <c r="I64" s="3"/>
      <c r="J64" s="65" t="s">
        <v>11</v>
      </c>
      <c r="K64" s="65" t="s">
        <v>6</v>
      </c>
      <c r="M64" s="95"/>
      <c r="N64" s="95"/>
      <c r="O64" s="95"/>
      <c r="P64" s="95"/>
      <c r="Q64" s="95"/>
      <c r="R64" s="95"/>
      <c r="S64" s="95"/>
    </row>
    <row r="65" spans="1:19" s="1" customFormat="1" ht="14.25" customHeight="1">
      <c r="A65" s="45" t="s">
        <v>422</v>
      </c>
      <c r="B65" s="59">
        <f>H68</f>
        <v>74836274</v>
      </c>
      <c r="C65" s="42"/>
      <c r="D65" s="42"/>
      <c r="E65" s="42"/>
      <c r="F65" s="3"/>
      <c r="G65" s="51" t="s">
        <v>14</v>
      </c>
      <c r="H65" s="83">
        <v>4836274</v>
      </c>
      <c r="I65" s="3"/>
      <c r="J65" s="53" t="s">
        <v>16</v>
      </c>
      <c r="K65" s="67">
        <v>1859867</v>
      </c>
      <c r="M65" s="95"/>
      <c r="N65" s="95"/>
      <c r="O65" s="95"/>
      <c r="P65" s="95"/>
      <c r="Q65" s="95"/>
      <c r="R65" s="95"/>
      <c r="S65" s="95"/>
    </row>
    <row r="66" spans="1:19" s="1" customFormat="1" ht="14.25" customHeight="1">
      <c r="A66" s="7" t="s">
        <v>750</v>
      </c>
      <c r="B66" s="98">
        <v>0</v>
      </c>
      <c r="C66" s="8"/>
      <c r="D66" s="8"/>
      <c r="E66" s="19" t="s">
        <v>58</v>
      </c>
      <c r="F66" s="3"/>
      <c r="G66" s="51" t="s">
        <v>467</v>
      </c>
      <c r="H66" s="83">
        <v>40000000</v>
      </c>
      <c r="I66" s="3"/>
      <c r="J66" s="77"/>
      <c r="K66" s="77"/>
      <c r="M66" s="95"/>
      <c r="N66" s="95"/>
      <c r="O66" s="95"/>
      <c r="P66" s="95"/>
      <c r="Q66" s="95"/>
      <c r="R66" s="95"/>
      <c r="S66" s="95"/>
    </row>
    <row r="67" spans="1:19" s="1" customFormat="1" ht="14.25" customHeight="1">
      <c r="A67" s="7" t="s">
        <v>751</v>
      </c>
      <c r="B67" s="98">
        <v>0</v>
      </c>
      <c r="C67" s="8"/>
      <c r="D67" s="8"/>
      <c r="E67" s="19" t="s">
        <v>58</v>
      </c>
      <c r="F67" s="3"/>
      <c r="G67" s="51" t="s">
        <v>677</v>
      </c>
      <c r="H67" s="83">
        <v>30000000</v>
      </c>
      <c r="I67" s="3"/>
      <c r="J67" s="77"/>
      <c r="K67" s="77"/>
      <c r="M67" s="95"/>
      <c r="N67" s="95"/>
      <c r="O67" s="95"/>
      <c r="P67" s="95"/>
      <c r="Q67" s="95"/>
      <c r="R67" s="95"/>
      <c r="S67" s="95"/>
    </row>
    <row r="68" spans="1:19" s="1" customFormat="1" ht="14.25" customHeight="1">
      <c r="A68" s="7" t="s">
        <v>742</v>
      </c>
      <c r="B68" s="98">
        <v>0</v>
      </c>
      <c r="C68" s="8"/>
      <c r="D68" s="8"/>
      <c r="E68" s="19" t="s">
        <v>58</v>
      </c>
      <c r="F68" s="3"/>
      <c r="G68" s="52" t="s">
        <v>34</v>
      </c>
      <c r="H68" s="12">
        <f>SUM(H65:H67)</f>
        <v>74836274</v>
      </c>
      <c r="I68" s="3"/>
      <c r="J68" s="77"/>
      <c r="K68" s="77"/>
      <c r="L68" s="3"/>
      <c r="M68" s="153"/>
      <c r="N68" s="153"/>
      <c r="O68" s="153"/>
      <c r="P68" s="95"/>
      <c r="Q68" s="95"/>
      <c r="R68" s="95"/>
      <c r="S68" s="95"/>
    </row>
    <row r="69" spans="1:19" s="1" customFormat="1" ht="14.25" customHeight="1">
      <c r="A69" s="7" t="s">
        <v>743</v>
      </c>
      <c r="B69" s="98">
        <v>1900000</v>
      </c>
      <c r="C69" s="8"/>
      <c r="D69" s="8"/>
      <c r="E69" s="19" t="s">
        <v>58</v>
      </c>
      <c r="F69" s="3"/>
      <c r="G69" s="2"/>
      <c r="H69" s="3"/>
      <c r="I69" s="3"/>
      <c r="J69" s="77"/>
      <c r="K69" s="77"/>
      <c r="M69" s="95"/>
      <c r="N69" s="95"/>
      <c r="O69" s="95"/>
      <c r="P69" s="95"/>
      <c r="Q69" s="95"/>
      <c r="R69" s="95"/>
      <c r="S69" s="95"/>
    </row>
    <row r="70" spans="1:19" s="1" customFormat="1" ht="14.25" customHeight="1">
      <c r="A70" s="43" t="s">
        <v>32</v>
      </c>
      <c r="B70" s="60">
        <f>SUM(B65:B69)</f>
        <v>76736274</v>
      </c>
      <c r="C70" s="44"/>
      <c r="D70" s="44"/>
      <c r="E70" s="44"/>
      <c r="F70" s="3"/>
      <c r="G70" s="2"/>
      <c r="H70" s="3"/>
      <c r="I70" s="3"/>
      <c r="J70" s="77"/>
      <c r="K70" s="77"/>
      <c r="M70" s="95"/>
      <c r="N70" s="95"/>
      <c r="O70" s="95"/>
      <c r="P70" s="95"/>
      <c r="Q70" s="95"/>
      <c r="R70" s="95"/>
      <c r="S70" s="95"/>
    </row>
    <row r="71" spans="1:19" s="1" customFormat="1" ht="14.25" customHeight="1">
      <c r="A71" s="159" t="s">
        <v>474</v>
      </c>
      <c r="B71" s="135">
        <v>8818177</v>
      </c>
      <c r="C71" s="137"/>
      <c r="D71" s="42" t="s">
        <v>58</v>
      </c>
      <c r="E71" s="42" t="s">
        <v>58</v>
      </c>
      <c r="F71" s="3"/>
      <c r="G71" s="2"/>
      <c r="H71" s="3"/>
      <c r="I71" s="3"/>
      <c r="J71" s="77"/>
      <c r="K71" s="77"/>
      <c r="M71" s="95"/>
      <c r="N71" s="95"/>
      <c r="O71" s="95"/>
      <c r="P71" s="95"/>
      <c r="Q71" s="95"/>
      <c r="R71" s="95"/>
      <c r="S71" s="95"/>
    </row>
    <row r="72" spans="1:19" s="1" customFormat="1" ht="14.25" customHeight="1">
      <c r="A72" s="42" t="s">
        <v>574</v>
      </c>
      <c r="B72" s="61">
        <v>43000</v>
      </c>
      <c r="C72" s="137"/>
      <c r="D72" s="42"/>
      <c r="E72" s="46"/>
      <c r="F72" s="3"/>
      <c r="G72" s="9" t="s">
        <v>40</v>
      </c>
      <c r="H72" s="10" t="s">
        <v>6</v>
      </c>
      <c r="I72" s="3"/>
      <c r="J72" s="54" t="s">
        <v>45</v>
      </c>
      <c r="K72" s="63">
        <f>K65+K66+K70</f>
        <v>1859867</v>
      </c>
      <c r="M72" s="95"/>
      <c r="N72" s="95"/>
      <c r="O72" s="95"/>
      <c r="P72" s="95"/>
      <c r="Q72" s="95"/>
      <c r="R72" s="95"/>
      <c r="S72" s="95"/>
    </row>
    <row r="73" spans="1:19" s="1" customFormat="1" ht="14.25" customHeight="1">
      <c r="A73" s="42" t="s">
        <v>476</v>
      </c>
      <c r="B73" s="61">
        <v>52000</v>
      </c>
      <c r="C73" s="137"/>
      <c r="D73" s="42"/>
      <c r="E73" s="42"/>
      <c r="F73" s="3"/>
      <c r="G73" s="17" t="s">
        <v>43</v>
      </c>
      <c r="H73" s="11">
        <f>B78-B498</f>
        <v>345150895</v>
      </c>
      <c r="I73" s="3"/>
      <c r="J73" s="53" t="s">
        <v>462</v>
      </c>
      <c r="K73" s="67">
        <v>4153702</v>
      </c>
      <c r="L73" s="3"/>
      <c r="M73" s="95"/>
      <c r="N73" s="95"/>
      <c r="O73" s="95"/>
      <c r="P73" s="95"/>
      <c r="Q73" s="95"/>
      <c r="R73" s="95"/>
      <c r="S73" s="95"/>
    </row>
    <row r="74" spans="1:19" s="1" customFormat="1" ht="14.25" customHeight="1">
      <c r="A74" s="42" t="s">
        <v>477</v>
      </c>
      <c r="B74" s="61">
        <v>79217</v>
      </c>
      <c r="C74" s="137"/>
      <c r="D74" s="42"/>
      <c r="E74" s="42"/>
      <c r="F74" s="3"/>
      <c r="G74" s="17" t="s">
        <v>478</v>
      </c>
      <c r="H74" s="73">
        <f>B79-B499</f>
        <v>345150895</v>
      </c>
      <c r="I74" s="3"/>
      <c r="J74" s="53" t="s">
        <v>58</v>
      </c>
      <c r="K74" s="62" t="s">
        <v>58</v>
      </c>
      <c r="M74" s="95"/>
      <c r="N74" s="95"/>
      <c r="O74" s="95"/>
      <c r="P74" s="95"/>
      <c r="Q74" s="95"/>
      <c r="R74" s="95"/>
      <c r="S74" s="95"/>
    </row>
    <row r="75" spans="1:19" s="1" customFormat="1" ht="14.25" customHeight="1">
      <c r="A75" s="42" t="s">
        <v>479</v>
      </c>
      <c r="B75" s="80">
        <v>9596444</v>
      </c>
      <c r="C75" s="137"/>
      <c r="D75" s="42"/>
      <c r="E75" s="134"/>
      <c r="F75" s="3"/>
      <c r="G75" s="2"/>
      <c r="H75" s="2"/>
      <c r="I75" s="3"/>
      <c r="J75" s="53"/>
      <c r="K75" s="74"/>
      <c r="M75" s="95"/>
      <c r="N75" s="95"/>
      <c r="O75" s="95"/>
      <c r="P75" s="95"/>
      <c r="Q75" s="95"/>
      <c r="R75" s="95"/>
      <c r="S75" s="95"/>
    </row>
    <row r="76" spans="1:19" s="1" customFormat="1" ht="14.25" customHeight="1">
      <c r="A76" s="47" t="s">
        <v>41</v>
      </c>
      <c r="B76" s="14">
        <f>SUM(B71:B71)+B75</f>
        <v>18414621</v>
      </c>
      <c r="C76" s="48"/>
      <c r="D76" s="48"/>
      <c r="E76" s="48"/>
      <c r="F76" s="3"/>
      <c r="G76" s="2"/>
      <c r="H76" s="2"/>
      <c r="I76" s="3"/>
      <c r="J76" s="53"/>
      <c r="K76" s="74"/>
      <c r="M76" s="95"/>
      <c r="N76" s="95"/>
      <c r="O76" s="95"/>
      <c r="P76" s="95"/>
      <c r="Q76" s="95"/>
      <c r="R76" s="95"/>
      <c r="S76" s="95"/>
    </row>
    <row r="77" spans="1:19" s="1" customFormat="1" ht="14.25" customHeight="1">
      <c r="A77" s="47" t="s">
        <v>403</v>
      </c>
      <c r="B77" s="15">
        <v>250000000</v>
      </c>
      <c r="C77" s="48"/>
      <c r="D77" s="48"/>
      <c r="E77" s="48"/>
      <c r="F77" s="3"/>
      <c r="G77" s="2"/>
      <c r="H77" s="3"/>
      <c r="I77" s="3"/>
      <c r="J77" s="53" t="s">
        <v>58</v>
      </c>
      <c r="K77" s="62" t="s">
        <v>58</v>
      </c>
      <c r="M77" s="95"/>
      <c r="N77" s="95"/>
      <c r="O77" s="95"/>
      <c r="P77" s="95"/>
      <c r="Q77" s="95"/>
      <c r="R77" s="95"/>
      <c r="S77" s="95"/>
    </row>
    <row r="78" spans="1:19" s="1" customFormat="1" ht="14.25" customHeight="1">
      <c r="A78" s="49" t="s">
        <v>47</v>
      </c>
      <c r="B78" s="16">
        <f>B70+B76+B77</f>
        <v>345150895</v>
      </c>
      <c r="C78" s="50"/>
      <c r="D78" s="50"/>
      <c r="E78" s="50"/>
      <c r="F78" s="3"/>
      <c r="G78" s="2"/>
      <c r="H78" s="2"/>
      <c r="I78" s="3"/>
      <c r="J78" s="55" t="s">
        <v>50</v>
      </c>
      <c r="K78" s="63">
        <f>SUM(K73:K76)</f>
        <v>4153702</v>
      </c>
      <c r="M78" s="95"/>
      <c r="N78" s="95"/>
      <c r="O78" s="95"/>
      <c r="P78" s="95"/>
      <c r="Q78" s="95"/>
      <c r="R78" s="95"/>
      <c r="S78" s="95"/>
    </row>
    <row r="79" spans="1:19" s="1" customFormat="1" ht="14.25" customHeight="1">
      <c r="A79" s="49" t="s">
        <v>49</v>
      </c>
      <c r="B79" s="16">
        <f>B70+B76+B77</f>
        <v>345150895</v>
      </c>
      <c r="C79" s="50"/>
      <c r="D79" s="50"/>
      <c r="E79" s="50"/>
      <c r="F79" s="3"/>
      <c r="G79" s="2"/>
      <c r="H79" s="2"/>
      <c r="I79" s="3"/>
      <c r="J79" s="56" t="s">
        <v>61</v>
      </c>
      <c r="K79" s="64">
        <f>K78-K72</f>
        <v>2293835</v>
      </c>
      <c r="M79" s="95"/>
      <c r="N79" s="95"/>
      <c r="O79" s="95"/>
      <c r="P79" s="95"/>
      <c r="Q79" s="95"/>
      <c r="R79" s="95"/>
      <c r="S79" s="95"/>
    </row>
    <row r="80" spans="1:19" s="1" customFormat="1" ht="14.25" customHeight="1">
      <c r="A80" s="385" t="s">
        <v>752</v>
      </c>
      <c r="B80" s="386"/>
      <c r="C80" s="386"/>
      <c r="D80" s="386"/>
      <c r="E80" s="387"/>
      <c r="F80" s="3"/>
      <c r="G80" s="2"/>
      <c r="H80" s="2"/>
      <c r="I80" s="3"/>
      <c r="M80" s="95"/>
      <c r="N80" s="95"/>
      <c r="O80" s="95"/>
      <c r="P80" s="95"/>
      <c r="Q80" s="95"/>
      <c r="R80" s="95"/>
      <c r="S80" s="95"/>
    </row>
    <row r="81" spans="1:19" ht="14.25" customHeight="1">
      <c r="B81" s="1"/>
      <c r="F81" s="1"/>
      <c r="H81" s="1"/>
      <c r="I81" s="1"/>
      <c r="J81" s="1"/>
      <c r="K81" s="1"/>
      <c r="M81" s="95"/>
      <c r="N81" s="95"/>
      <c r="O81" s="95"/>
      <c r="P81" s="95"/>
      <c r="Q81" s="95"/>
      <c r="R81" s="95"/>
      <c r="S81" s="95"/>
    </row>
    <row r="82" spans="1:19" ht="14.25" customHeight="1">
      <c r="B82" s="1"/>
      <c r="F82" s="1"/>
      <c r="H82" s="1"/>
      <c r="I82" s="1"/>
      <c r="K82" s="1"/>
      <c r="M82" s="95"/>
      <c r="N82" s="95"/>
      <c r="O82" s="95"/>
      <c r="P82" s="95"/>
      <c r="Q82" s="95"/>
      <c r="R82" s="95"/>
      <c r="S82" s="95"/>
    </row>
    <row r="83" spans="1:19" s="1" customFormat="1" ht="14.25" customHeight="1">
      <c r="A83" s="434" t="s">
        <v>753</v>
      </c>
      <c r="B83" s="386"/>
      <c r="C83" s="386"/>
      <c r="D83" s="386"/>
      <c r="E83" s="387"/>
      <c r="F83" s="2"/>
      <c r="G83" s="389" t="s">
        <v>3</v>
      </c>
      <c r="H83" s="387"/>
      <c r="I83" s="3"/>
      <c r="J83" s="388" t="s">
        <v>681</v>
      </c>
      <c r="K83" s="387"/>
      <c r="L83" s="3"/>
      <c r="M83" s="153"/>
      <c r="N83" s="153"/>
      <c r="O83" s="153"/>
      <c r="P83" s="95"/>
      <c r="Q83" s="95"/>
      <c r="R83" s="95"/>
      <c r="S83" s="95"/>
    </row>
    <row r="84" spans="1:19" s="1" customFormat="1" ht="14.25" customHeight="1">
      <c r="A84" s="4" t="s">
        <v>5</v>
      </c>
      <c r="B84" s="5" t="s">
        <v>6</v>
      </c>
      <c r="C84" s="6" t="s">
        <v>7</v>
      </c>
      <c r="D84" s="6" t="s">
        <v>8</v>
      </c>
      <c r="E84" s="6" t="s">
        <v>9</v>
      </c>
      <c r="F84" s="2"/>
      <c r="G84" s="9" t="s">
        <v>399</v>
      </c>
      <c r="H84" s="10" t="s">
        <v>6</v>
      </c>
      <c r="I84" s="3"/>
      <c r="J84" s="65" t="s">
        <v>11</v>
      </c>
      <c r="K84" s="65" t="s">
        <v>6</v>
      </c>
      <c r="M84" s="95"/>
      <c r="N84" s="95"/>
      <c r="O84" s="95"/>
      <c r="P84" s="95"/>
      <c r="Q84" s="95"/>
      <c r="R84" s="95"/>
      <c r="S84" s="95"/>
    </row>
    <row r="85" spans="1:19" s="1" customFormat="1" ht="14.25" customHeight="1">
      <c r="A85" s="45" t="s">
        <v>422</v>
      </c>
      <c r="B85" s="59">
        <f>H88</f>
        <v>73475723</v>
      </c>
      <c r="C85" s="42"/>
      <c r="D85" s="42"/>
      <c r="E85" s="42"/>
      <c r="F85" s="3"/>
      <c r="G85" s="51" t="s">
        <v>14</v>
      </c>
      <c r="H85" s="83">
        <v>3475723</v>
      </c>
      <c r="I85" s="3"/>
      <c r="J85" s="53" t="s">
        <v>16</v>
      </c>
      <c r="K85" s="67">
        <v>1859867</v>
      </c>
      <c r="M85" s="95"/>
      <c r="N85" s="95"/>
      <c r="O85" s="95"/>
      <c r="P85" s="95"/>
      <c r="Q85" s="95"/>
      <c r="R85" s="95"/>
      <c r="S85" s="95"/>
    </row>
    <row r="86" spans="1:19" s="1" customFormat="1" ht="14.25" customHeight="1">
      <c r="A86" s="7" t="s">
        <v>750</v>
      </c>
      <c r="B86" s="98">
        <v>0</v>
      </c>
      <c r="C86" s="8"/>
      <c r="D86" s="8"/>
      <c r="E86" s="19" t="s">
        <v>58</v>
      </c>
      <c r="F86" s="3"/>
      <c r="G86" s="51" t="s">
        <v>467</v>
      </c>
      <c r="H86" s="83">
        <v>40000000</v>
      </c>
      <c r="I86" s="3"/>
      <c r="J86" s="77"/>
      <c r="K86" s="77"/>
      <c r="M86" s="95"/>
      <c r="N86" s="95"/>
      <c r="O86" s="95"/>
      <c r="P86" s="95"/>
      <c r="Q86" s="95"/>
      <c r="R86" s="95"/>
      <c r="S86" s="95"/>
    </row>
    <row r="87" spans="1:19" s="1" customFormat="1" ht="14.25" customHeight="1">
      <c r="A87" s="7" t="s">
        <v>751</v>
      </c>
      <c r="B87" s="98">
        <v>0</v>
      </c>
      <c r="C87" s="8"/>
      <c r="D87" s="8"/>
      <c r="E87" s="19" t="s">
        <v>58</v>
      </c>
      <c r="F87" s="3"/>
      <c r="G87" s="51" t="s">
        <v>677</v>
      </c>
      <c r="H87" s="83">
        <v>30000000</v>
      </c>
      <c r="I87" s="3"/>
      <c r="J87" s="77"/>
      <c r="K87" s="77"/>
      <c r="M87" s="95"/>
      <c r="N87" s="95"/>
      <c r="O87" s="95"/>
      <c r="P87" s="95"/>
      <c r="Q87" s="95"/>
      <c r="R87" s="95"/>
      <c r="S87" s="95"/>
    </row>
    <row r="88" spans="1:19" s="1" customFormat="1" ht="14.25" customHeight="1">
      <c r="A88" s="7" t="s">
        <v>742</v>
      </c>
      <c r="B88" s="98">
        <v>0</v>
      </c>
      <c r="C88" s="8"/>
      <c r="D88" s="8"/>
      <c r="E88" s="19" t="s">
        <v>58</v>
      </c>
      <c r="F88" s="3"/>
      <c r="G88" s="52" t="s">
        <v>34</v>
      </c>
      <c r="H88" s="12">
        <f>SUM(H85:H87)</f>
        <v>73475723</v>
      </c>
      <c r="I88" s="3"/>
      <c r="J88" s="77"/>
      <c r="K88" s="77"/>
      <c r="L88" s="3"/>
      <c r="M88" s="153"/>
      <c r="N88" s="153"/>
      <c r="O88" s="153"/>
      <c r="P88" s="95"/>
      <c r="Q88" s="95"/>
      <c r="R88" s="95"/>
      <c r="S88" s="95"/>
    </row>
    <row r="89" spans="1:19" s="1" customFormat="1" ht="14.25" customHeight="1">
      <c r="A89" s="7" t="s">
        <v>743</v>
      </c>
      <c r="B89" s="98">
        <v>1900000</v>
      </c>
      <c r="C89" s="8"/>
      <c r="D89" s="8"/>
      <c r="E89" s="19" t="s">
        <v>58</v>
      </c>
      <c r="F89" s="3"/>
      <c r="G89" s="2"/>
      <c r="H89" s="3"/>
      <c r="I89" s="3"/>
      <c r="J89" s="77"/>
      <c r="K89" s="77"/>
      <c r="M89" s="95"/>
      <c r="N89" s="95"/>
      <c r="O89" s="95"/>
      <c r="P89" s="95"/>
      <c r="Q89" s="95"/>
      <c r="R89" s="95"/>
      <c r="S89" s="95"/>
    </row>
    <row r="90" spans="1:19" s="1" customFormat="1" ht="14.25" customHeight="1">
      <c r="A90" s="43" t="s">
        <v>32</v>
      </c>
      <c r="B90" s="60">
        <f>SUM(B85:B89)</f>
        <v>75375723</v>
      </c>
      <c r="C90" s="44"/>
      <c r="D90" s="44"/>
      <c r="E90" s="44"/>
      <c r="F90" s="3"/>
      <c r="G90" s="2"/>
      <c r="H90" s="3"/>
      <c r="I90" s="3"/>
      <c r="J90" s="77"/>
      <c r="K90" s="77"/>
      <c r="M90" s="95"/>
      <c r="N90" s="95"/>
      <c r="O90" s="95"/>
      <c r="P90" s="95"/>
      <c r="Q90" s="95"/>
      <c r="R90" s="95"/>
      <c r="S90" s="95"/>
    </row>
    <row r="91" spans="1:19" s="1" customFormat="1" ht="14.25" customHeight="1">
      <c r="A91" s="159" t="s">
        <v>474</v>
      </c>
      <c r="B91" s="135">
        <v>8818177</v>
      </c>
      <c r="C91" s="137"/>
      <c r="D91" s="42" t="s">
        <v>58</v>
      </c>
      <c r="E91" s="42" t="s">
        <v>58</v>
      </c>
      <c r="F91" s="3"/>
      <c r="G91" s="2"/>
      <c r="H91" s="3"/>
      <c r="I91" s="3"/>
      <c r="J91" s="77"/>
      <c r="K91" s="77"/>
      <c r="M91" s="95"/>
      <c r="N91" s="95"/>
      <c r="O91" s="95"/>
      <c r="P91" s="95"/>
      <c r="Q91" s="95"/>
      <c r="R91" s="95"/>
      <c r="S91" s="95"/>
    </row>
    <row r="92" spans="1:19" s="1" customFormat="1" ht="14.25" customHeight="1">
      <c r="A92" s="42" t="s">
        <v>574</v>
      </c>
      <c r="B92" s="61">
        <v>43000</v>
      </c>
      <c r="C92" s="137"/>
      <c r="D92" s="42"/>
      <c r="E92" s="46"/>
      <c r="F92" s="3"/>
      <c r="G92" s="9" t="s">
        <v>40</v>
      </c>
      <c r="H92" s="10" t="s">
        <v>6</v>
      </c>
      <c r="I92" s="3"/>
      <c r="J92" s="54" t="s">
        <v>45</v>
      </c>
      <c r="K92" s="63">
        <f>K85+K86+K90</f>
        <v>1859867</v>
      </c>
      <c r="M92" s="95"/>
      <c r="N92" s="95"/>
      <c r="O92" s="95"/>
      <c r="P92" s="95"/>
      <c r="Q92" s="95"/>
      <c r="R92" s="95"/>
      <c r="S92" s="95"/>
    </row>
    <row r="93" spans="1:19" s="1" customFormat="1" ht="14.25" customHeight="1">
      <c r="A93" s="42" t="s">
        <v>476</v>
      </c>
      <c r="B93" s="61">
        <v>52000</v>
      </c>
      <c r="C93" s="137"/>
      <c r="D93" s="42"/>
      <c r="E93" s="42"/>
      <c r="F93" s="3"/>
      <c r="G93" s="17" t="s">
        <v>43</v>
      </c>
      <c r="H93" s="11">
        <f>B98-B498</f>
        <v>343790344</v>
      </c>
      <c r="I93" s="3"/>
      <c r="J93" s="53" t="s">
        <v>462</v>
      </c>
      <c r="K93" s="67">
        <v>4153702</v>
      </c>
      <c r="L93" s="3"/>
      <c r="M93" s="95"/>
      <c r="N93" s="95"/>
      <c r="O93" s="95"/>
      <c r="P93" s="95"/>
      <c r="Q93" s="95"/>
      <c r="R93" s="95"/>
      <c r="S93" s="95"/>
    </row>
    <row r="94" spans="1:19" s="1" customFormat="1" ht="14.25" customHeight="1">
      <c r="A94" s="42" t="s">
        <v>477</v>
      </c>
      <c r="B94" s="61">
        <v>79217</v>
      </c>
      <c r="C94" s="137"/>
      <c r="D94" s="42"/>
      <c r="E94" s="42"/>
      <c r="F94" s="3"/>
      <c r="G94" s="17" t="s">
        <v>478</v>
      </c>
      <c r="H94" s="73">
        <f>B99-B499</f>
        <v>343790344</v>
      </c>
      <c r="I94" s="3"/>
      <c r="J94" s="53" t="s">
        <v>58</v>
      </c>
      <c r="K94" s="62" t="s">
        <v>58</v>
      </c>
      <c r="M94" s="95"/>
      <c r="N94" s="95"/>
      <c r="O94" s="95"/>
      <c r="P94" s="95"/>
      <c r="Q94" s="95"/>
      <c r="R94" s="95"/>
      <c r="S94" s="95"/>
    </row>
    <row r="95" spans="1:19" s="1" customFormat="1" ht="14.25" customHeight="1">
      <c r="A95" s="42" t="s">
        <v>479</v>
      </c>
      <c r="B95" s="80">
        <v>9596444</v>
      </c>
      <c r="C95" s="137"/>
      <c r="D95" s="42"/>
      <c r="E95" s="134"/>
      <c r="F95" s="3"/>
      <c r="G95" s="2"/>
      <c r="H95" s="2"/>
      <c r="I95" s="3"/>
      <c r="J95" s="53"/>
      <c r="K95" s="74"/>
      <c r="M95" s="95"/>
      <c r="N95" s="95"/>
      <c r="O95" s="95"/>
      <c r="P95" s="95"/>
      <c r="Q95" s="95"/>
      <c r="R95" s="95"/>
      <c r="S95" s="95"/>
    </row>
    <row r="96" spans="1:19" s="1" customFormat="1" ht="14.25" customHeight="1">
      <c r="A96" s="47" t="s">
        <v>41</v>
      </c>
      <c r="B96" s="14">
        <f>SUM(B91:B91)+B95</f>
        <v>18414621</v>
      </c>
      <c r="C96" s="48"/>
      <c r="D96" s="48"/>
      <c r="E96" s="48"/>
      <c r="F96" s="3"/>
      <c r="G96" s="2"/>
      <c r="H96" s="2"/>
      <c r="I96" s="3"/>
      <c r="J96" s="53"/>
      <c r="K96" s="74"/>
      <c r="M96" s="95"/>
      <c r="N96" s="95"/>
      <c r="O96" s="95"/>
      <c r="P96" s="95"/>
      <c r="Q96" s="95"/>
      <c r="R96" s="95"/>
      <c r="S96" s="95"/>
    </row>
    <row r="97" spans="1:19" s="1" customFormat="1" ht="14.25" customHeight="1">
      <c r="A97" s="47" t="s">
        <v>403</v>
      </c>
      <c r="B97" s="15">
        <v>250000000</v>
      </c>
      <c r="C97" s="48"/>
      <c r="D97" s="48"/>
      <c r="E97" s="48"/>
      <c r="F97" s="3"/>
      <c r="G97" s="2"/>
      <c r="H97" s="3"/>
      <c r="I97" s="3"/>
      <c r="J97" s="53" t="s">
        <v>58</v>
      </c>
      <c r="K97" s="62" t="s">
        <v>58</v>
      </c>
      <c r="M97" s="95"/>
      <c r="N97" s="95"/>
      <c r="O97" s="95"/>
      <c r="P97" s="95"/>
      <c r="Q97" s="95"/>
      <c r="R97" s="95"/>
      <c r="S97" s="95"/>
    </row>
    <row r="98" spans="1:19" s="1" customFormat="1" ht="14.25" customHeight="1">
      <c r="A98" s="49" t="s">
        <v>47</v>
      </c>
      <c r="B98" s="16">
        <f>B90+B96+B97</f>
        <v>343790344</v>
      </c>
      <c r="C98" s="50"/>
      <c r="D98" s="50"/>
      <c r="E98" s="50"/>
      <c r="F98" s="3"/>
      <c r="G98" s="2"/>
      <c r="H98" s="2"/>
      <c r="I98" s="3"/>
      <c r="J98" s="55" t="s">
        <v>50</v>
      </c>
      <c r="K98" s="63">
        <f>SUM(K93:K96)</f>
        <v>4153702</v>
      </c>
      <c r="M98" s="95"/>
      <c r="N98" s="95"/>
      <c r="O98" s="95"/>
      <c r="P98" s="95"/>
      <c r="Q98" s="95"/>
      <c r="R98" s="95"/>
      <c r="S98" s="95"/>
    </row>
    <row r="99" spans="1:19" s="1" customFormat="1" ht="14.25" customHeight="1">
      <c r="A99" s="49" t="s">
        <v>49</v>
      </c>
      <c r="B99" s="16">
        <f>B90+B96+B97</f>
        <v>343790344</v>
      </c>
      <c r="C99" s="50"/>
      <c r="D99" s="50"/>
      <c r="E99" s="50"/>
      <c r="F99" s="3"/>
      <c r="G99" s="2"/>
      <c r="H99" s="2"/>
      <c r="I99" s="3"/>
      <c r="J99" s="56" t="s">
        <v>61</v>
      </c>
      <c r="K99" s="64">
        <f>K98-K92</f>
        <v>2293835</v>
      </c>
      <c r="M99" s="95"/>
      <c r="N99" s="95"/>
      <c r="O99" s="95"/>
      <c r="P99" s="95"/>
      <c r="Q99" s="95"/>
      <c r="R99" s="95"/>
      <c r="S99" s="95"/>
    </row>
    <row r="100" spans="1:19" s="1" customFormat="1" ht="14.25" customHeight="1">
      <c r="A100" s="385" t="s">
        <v>754</v>
      </c>
      <c r="B100" s="386"/>
      <c r="C100" s="386"/>
      <c r="D100" s="386"/>
      <c r="E100" s="387"/>
      <c r="F100" s="3"/>
      <c r="G100" s="2"/>
      <c r="H100" s="2"/>
      <c r="I100" s="3"/>
      <c r="M100" s="95"/>
      <c r="N100" s="95"/>
      <c r="O100" s="95"/>
      <c r="P100" s="95"/>
      <c r="Q100" s="95"/>
      <c r="R100" s="95"/>
      <c r="S100" s="95"/>
    </row>
    <row r="101" spans="1:19" ht="14.25" customHeight="1">
      <c r="B101" s="1"/>
      <c r="F101" s="1"/>
      <c r="H101" s="1"/>
      <c r="I101" s="1"/>
      <c r="J101" s="1"/>
      <c r="K101" s="1"/>
      <c r="M101" s="95"/>
      <c r="N101" s="95"/>
      <c r="O101" s="95"/>
      <c r="P101" s="95"/>
      <c r="Q101" s="95"/>
      <c r="R101" s="95"/>
      <c r="S101" s="95"/>
    </row>
    <row r="102" spans="1:19" ht="14.25" customHeight="1">
      <c r="B102" s="1"/>
      <c r="F102" s="1"/>
      <c r="H102" s="1"/>
      <c r="I102" s="1"/>
      <c r="J102" s="388" t="s">
        <v>685</v>
      </c>
      <c r="K102" s="387"/>
      <c r="M102" s="95"/>
      <c r="N102" s="95"/>
      <c r="O102" s="95"/>
      <c r="P102" s="95"/>
      <c r="Q102" s="95"/>
      <c r="R102" s="95"/>
      <c r="S102" s="95"/>
    </row>
    <row r="103" spans="1:19" s="1" customFormat="1" ht="14.25" customHeight="1">
      <c r="A103" s="434" t="s">
        <v>755</v>
      </c>
      <c r="B103" s="386"/>
      <c r="C103" s="386"/>
      <c r="D103" s="386"/>
      <c r="E103" s="387"/>
      <c r="F103" s="2"/>
      <c r="G103" s="389" t="s">
        <v>3</v>
      </c>
      <c r="H103" s="387"/>
      <c r="I103" s="3"/>
      <c r="J103" s="65" t="s">
        <v>11</v>
      </c>
      <c r="K103" s="65" t="s">
        <v>6</v>
      </c>
      <c r="L103" s="3"/>
      <c r="M103" s="153"/>
      <c r="N103" s="153"/>
      <c r="O103" s="153"/>
      <c r="P103" s="95"/>
      <c r="Q103" s="95"/>
      <c r="R103" s="95"/>
      <c r="S103" s="95"/>
    </row>
    <row r="104" spans="1:19" s="1" customFormat="1" ht="14.25" customHeight="1">
      <c r="A104" s="4" t="s">
        <v>5</v>
      </c>
      <c r="B104" s="5" t="s">
        <v>6</v>
      </c>
      <c r="C104" s="6" t="s">
        <v>7</v>
      </c>
      <c r="D104" s="6" t="s">
        <v>8</v>
      </c>
      <c r="E104" s="6" t="s">
        <v>9</v>
      </c>
      <c r="F104" s="2"/>
      <c r="G104" s="9" t="s">
        <v>399</v>
      </c>
      <c r="H104" s="10" t="s">
        <v>6</v>
      </c>
      <c r="I104" s="3"/>
      <c r="J104" s="53" t="s">
        <v>16</v>
      </c>
      <c r="K104" s="67">
        <v>1859867</v>
      </c>
      <c r="M104" s="95"/>
      <c r="N104" s="95"/>
      <c r="O104" s="95"/>
      <c r="P104" s="95"/>
      <c r="Q104" s="95"/>
      <c r="R104" s="95"/>
      <c r="S104" s="95"/>
    </row>
    <row r="105" spans="1:19" s="1" customFormat="1" ht="14.25" customHeight="1">
      <c r="A105" s="45" t="s">
        <v>422</v>
      </c>
      <c r="B105" s="59">
        <f>H108</f>
        <v>71512392</v>
      </c>
      <c r="C105" s="42"/>
      <c r="D105" s="42"/>
      <c r="E105" s="42"/>
      <c r="F105" s="3"/>
      <c r="G105" s="51" t="s">
        <v>756</v>
      </c>
      <c r="H105" s="83">
        <v>0</v>
      </c>
      <c r="I105" s="3"/>
      <c r="J105" s="77"/>
      <c r="K105" s="77"/>
      <c r="M105" s="95"/>
      <c r="N105" s="95"/>
      <c r="O105" s="95"/>
      <c r="P105" s="95"/>
      <c r="Q105" s="95"/>
      <c r="R105" s="95"/>
      <c r="S105" s="95"/>
    </row>
    <row r="106" spans="1:19" s="1" customFormat="1" ht="14.25" customHeight="1">
      <c r="A106" s="7" t="s">
        <v>750</v>
      </c>
      <c r="B106" s="98">
        <v>0</v>
      </c>
      <c r="C106" s="8"/>
      <c r="D106" s="8"/>
      <c r="E106" s="19" t="s">
        <v>58</v>
      </c>
      <c r="F106" s="3"/>
      <c r="G106" s="51" t="s">
        <v>14</v>
      </c>
      <c r="H106" s="83">
        <v>31512392</v>
      </c>
      <c r="I106" s="3"/>
      <c r="J106" s="77"/>
      <c r="K106" s="77"/>
      <c r="M106" s="95"/>
      <c r="N106" s="95"/>
      <c r="O106" s="95"/>
      <c r="P106" s="95"/>
      <c r="Q106" s="95"/>
      <c r="R106" s="95"/>
      <c r="S106" s="95"/>
    </row>
    <row r="107" spans="1:19" s="1" customFormat="1" ht="14.25" customHeight="1">
      <c r="A107" s="7" t="s">
        <v>751</v>
      </c>
      <c r="B107" s="98">
        <v>0</v>
      </c>
      <c r="C107" s="8"/>
      <c r="D107" s="8"/>
      <c r="E107" s="19" t="s">
        <v>58</v>
      </c>
      <c r="F107" s="3"/>
      <c r="G107" s="51" t="s">
        <v>467</v>
      </c>
      <c r="H107" s="83">
        <v>40000000</v>
      </c>
      <c r="I107" s="3"/>
      <c r="J107" s="77"/>
      <c r="K107" s="77"/>
      <c r="M107" s="95"/>
      <c r="N107" s="95"/>
      <c r="O107" s="95"/>
      <c r="P107" s="95"/>
      <c r="Q107" s="95"/>
      <c r="R107" s="95"/>
      <c r="S107" s="95"/>
    </row>
    <row r="108" spans="1:19" s="1" customFormat="1" ht="14.25" customHeight="1">
      <c r="A108" s="7" t="s">
        <v>742</v>
      </c>
      <c r="B108" s="98">
        <v>0</v>
      </c>
      <c r="C108" s="8"/>
      <c r="D108" s="8"/>
      <c r="E108" s="19" t="s">
        <v>58</v>
      </c>
      <c r="F108" s="3"/>
      <c r="G108" s="52" t="s">
        <v>34</v>
      </c>
      <c r="H108" s="12">
        <f>SUM(H105:H107)</f>
        <v>71512392</v>
      </c>
      <c r="I108" s="3"/>
      <c r="J108" s="77"/>
      <c r="K108" s="77"/>
      <c r="L108" s="3"/>
      <c r="M108" s="95"/>
      <c r="N108" s="153"/>
      <c r="O108" s="153"/>
      <c r="P108" s="95"/>
      <c r="Q108" s="95"/>
      <c r="R108" s="95"/>
      <c r="S108" s="95"/>
    </row>
    <row r="109" spans="1:19" s="1" customFormat="1" ht="14.25" customHeight="1">
      <c r="A109" s="7" t="s">
        <v>743</v>
      </c>
      <c r="B109" s="98">
        <v>1900000</v>
      </c>
      <c r="C109" s="8"/>
      <c r="D109" s="8"/>
      <c r="E109" s="19" t="s">
        <v>58</v>
      </c>
      <c r="F109" s="3"/>
      <c r="G109" s="2"/>
      <c r="H109" s="3"/>
      <c r="I109" s="3"/>
      <c r="J109" s="77"/>
      <c r="K109" s="77"/>
      <c r="M109" s="95"/>
      <c r="N109" s="95"/>
      <c r="O109" s="95"/>
      <c r="P109" s="95"/>
      <c r="Q109" s="95"/>
      <c r="R109" s="95"/>
      <c r="S109" s="95"/>
    </row>
    <row r="110" spans="1:19" s="1" customFormat="1" ht="14.25" customHeight="1">
      <c r="A110" s="43" t="s">
        <v>32</v>
      </c>
      <c r="B110" s="60">
        <f>SUM(B105:B109)</f>
        <v>73412392</v>
      </c>
      <c r="C110" s="44"/>
      <c r="D110" s="44"/>
      <c r="E110" s="44"/>
      <c r="F110" s="3"/>
      <c r="G110" s="2"/>
      <c r="H110" s="3"/>
      <c r="I110" s="3"/>
      <c r="J110" s="77"/>
      <c r="K110" s="77"/>
      <c r="M110" s="95"/>
      <c r="N110" s="95"/>
      <c r="O110" s="95"/>
      <c r="P110" s="95"/>
      <c r="Q110" s="95"/>
      <c r="R110" s="95"/>
      <c r="S110" s="95"/>
    </row>
    <row r="111" spans="1:19" s="1" customFormat="1" ht="14.25" customHeight="1">
      <c r="A111" s="42" t="s">
        <v>474</v>
      </c>
      <c r="B111" s="135">
        <v>8818177</v>
      </c>
      <c r="C111" s="137"/>
      <c r="D111" s="42" t="s">
        <v>58</v>
      </c>
      <c r="E111" s="42" t="s">
        <v>58</v>
      </c>
      <c r="F111" s="3"/>
      <c r="G111" s="2"/>
      <c r="H111" s="3"/>
      <c r="I111" s="3"/>
      <c r="J111" s="77"/>
      <c r="K111" s="77"/>
      <c r="M111" s="95"/>
      <c r="N111" s="95"/>
      <c r="O111" s="95"/>
      <c r="P111" s="95"/>
      <c r="Q111" s="95"/>
      <c r="R111" s="95"/>
      <c r="S111" s="95"/>
    </row>
    <row r="112" spans="1:19" s="1" customFormat="1" ht="14.25" customHeight="1">
      <c r="A112" s="42" t="s">
        <v>757</v>
      </c>
      <c r="B112" s="135">
        <v>0</v>
      </c>
      <c r="C112" s="137"/>
      <c r="D112" s="42"/>
      <c r="E112" s="42"/>
      <c r="F112" s="3"/>
      <c r="G112" s="2"/>
      <c r="H112" s="3"/>
      <c r="I112" s="3"/>
      <c r="J112" s="77"/>
      <c r="K112" s="77"/>
      <c r="M112" s="95"/>
      <c r="N112" s="95"/>
      <c r="O112" s="95"/>
      <c r="P112" s="95"/>
      <c r="Q112" s="95"/>
      <c r="R112" s="95"/>
      <c r="S112" s="95"/>
    </row>
    <row r="113" spans="1:19" s="1" customFormat="1" ht="14.25" customHeight="1">
      <c r="A113" s="42" t="s">
        <v>574</v>
      </c>
      <c r="B113" s="61">
        <v>43000</v>
      </c>
      <c r="C113" s="137"/>
      <c r="D113" s="42"/>
      <c r="E113" s="46"/>
      <c r="F113" s="3"/>
      <c r="G113" s="9" t="s">
        <v>40</v>
      </c>
      <c r="H113" s="10" t="s">
        <v>6</v>
      </c>
      <c r="I113" s="3"/>
      <c r="J113" s="54" t="s">
        <v>45</v>
      </c>
      <c r="K113" s="63">
        <f>K104+K105+K110</f>
        <v>1859867</v>
      </c>
      <c r="M113" s="95"/>
      <c r="N113" s="95"/>
      <c r="O113" s="95"/>
      <c r="P113" s="95"/>
      <c r="Q113" s="95"/>
      <c r="R113" s="95"/>
      <c r="S113" s="95"/>
    </row>
    <row r="114" spans="1:19" s="1" customFormat="1" ht="14.25" customHeight="1">
      <c r="A114" s="42" t="s">
        <v>476</v>
      </c>
      <c r="B114" s="61">
        <v>52000</v>
      </c>
      <c r="C114" s="137"/>
      <c r="D114" s="42"/>
      <c r="E114" s="42"/>
      <c r="F114" s="3"/>
      <c r="G114" s="17" t="s">
        <v>43</v>
      </c>
      <c r="H114" s="11">
        <f>B119-B499</f>
        <v>341827013</v>
      </c>
      <c r="I114" s="3"/>
      <c r="J114" s="53" t="s">
        <v>462</v>
      </c>
      <c r="K114" s="67">
        <v>4153702</v>
      </c>
      <c r="L114" s="3"/>
      <c r="M114" s="95"/>
      <c r="N114" s="95"/>
      <c r="O114" s="95"/>
      <c r="P114" s="95"/>
      <c r="Q114" s="95"/>
      <c r="R114" s="95"/>
      <c r="S114" s="95"/>
    </row>
    <row r="115" spans="1:19" s="1" customFormat="1" ht="14.25" customHeight="1">
      <c r="A115" s="42" t="s">
        <v>477</v>
      </c>
      <c r="B115" s="61">
        <v>79217</v>
      </c>
      <c r="C115" s="137"/>
      <c r="D115" s="42"/>
      <c r="E115" s="42"/>
      <c r="F115" s="3"/>
      <c r="G115" s="17" t="s">
        <v>478</v>
      </c>
      <c r="H115" s="73">
        <f>B120-B500</f>
        <v>341827013</v>
      </c>
      <c r="I115" s="3"/>
      <c r="J115" s="53" t="s">
        <v>58</v>
      </c>
      <c r="K115" s="62" t="s">
        <v>58</v>
      </c>
      <c r="M115" s="95"/>
      <c r="N115" s="95"/>
      <c r="O115" s="95"/>
      <c r="P115" s="95"/>
      <c r="Q115" s="95"/>
      <c r="R115" s="95"/>
      <c r="S115" s="95"/>
    </row>
    <row r="116" spans="1:19" s="1" customFormat="1" ht="14.25" customHeight="1">
      <c r="A116" s="42" t="s">
        <v>479</v>
      </c>
      <c r="B116" s="80">
        <v>9596444</v>
      </c>
      <c r="C116" s="137"/>
      <c r="D116" s="42"/>
      <c r="E116" s="134"/>
      <c r="F116" s="3"/>
      <c r="G116" s="2"/>
      <c r="H116" s="2"/>
      <c r="I116" s="3"/>
      <c r="J116" s="53"/>
      <c r="K116" s="74"/>
      <c r="M116" s="95"/>
      <c r="N116" s="95"/>
      <c r="O116" s="95"/>
      <c r="P116" s="95"/>
      <c r="Q116" s="95"/>
      <c r="R116" s="95"/>
      <c r="S116" s="95"/>
    </row>
    <row r="117" spans="1:19" s="1" customFormat="1" ht="14.25" customHeight="1">
      <c r="A117" s="47" t="s">
        <v>41</v>
      </c>
      <c r="B117" s="14">
        <f>SUM(B111:B112)+B116</f>
        <v>18414621</v>
      </c>
      <c r="C117" s="48"/>
      <c r="D117" s="48"/>
      <c r="E117" s="48"/>
      <c r="F117" s="3"/>
      <c r="G117" s="2"/>
      <c r="H117" s="2"/>
      <c r="I117" s="3"/>
      <c r="J117" s="53"/>
      <c r="K117" s="74"/>
      <c r="M117" s="95"/>
      <c r="N117" s="95"/>
      <c r="O117" s="95"/>
      <c r="P117" s="95"/>
      <c r="Q117" s="95"/>
      <c r="R117" s="95"/>
      <c r="S117" s="95"/>
    </row>
    <row r="118" spans="1:19" s="1" customFormat="1" ht="14.25" customHeight="1">
      <c r="A118" s="47" t="s">
        <v>403</v>
      </c>
      <c r="B118" s="15">
        <v>250000000</v>
      </c>
      <c r="C118" s="48"/>
      <c r="D118" s="48"/>
      <c r="E118" s="48"/>
      <c r="F118" s="3"/>
      <c r="G118" s="2"/>
      <c r="H118" s="3"/>
      <c r="I118" s="3"/>
      <c r="J118" s="53" t="s">
        <v>58</v>
      </c>
      <c r="K118" s="62" t="s">
        <v>58</v>
      </c>
      <c r="M118" s="95"/>
      <c r="N118" s="95"/>
      <c r="O118" s="95"/>
      <c r="P118" s="95"/>
      <c r="Q118" s="95"/>
      <c r="R118" s="95"/>
      <c r="S118" s="95"/>
    </row>
    <row r="119" spans="1:19" s="1" customFormat="1" ht="14.25" customHeight="1">
      <c r="A119" s="49" t="s">
        <v>47</v>
      </c>
      <c r="B119" s="16">
        <f>B110+B117+B118</f>
        <v>341827013</v>
      </c>
      <c r="C119" s="50"/>
      <c r="D119" s="50"/>
      <c r="E119" s="50"/>
      <c r="F119" s="3"/>
      <c r="G119" s="2"/>
      <c r="H119" s="2"/>
      <c r="I119" s="3"/>
      <c r="J119" s="55" t="s">
        <v>50</v>
      </c>
      <c r="K119" s="63">
        <f>SUM(K114:K117)</f>
        <v>4153702</v>
      </c>
      <c r="M119" s="95"/>
      <c r="N119" s="95"/>
      <c r="O119" s="95"/>
      <c r="P119" s="95"/>
      <c r="Q119" s="95"/>
      <c r="R119" s="95"/>
      <c r="S119" s="95"/>
    </row>
    <row r="120" spans="1:19" s="1" customFormat="1" ht="14.25" customHeight="1">
      <c r="A120" s="49" t="s">
        <v>49</v>
      </c>
      <c r="B120" s="16">
        <f>B110+B117+B118</f>
        <v>341827013</v>
      </c>
      <c r="C120" s="50"/>
      <c r="D120" s="50"/>
      <c r="E120" s="50"/>
      <c r="F120" s="3"/>
      <c r="G120" s="2"/>
      <c r="H120" s="2"/>
      <c r="I120" s="3"/>
      <c r="J120" s="56" t="s">
        <v>61</v>
      </c>
      <c r="K120" s="64">
        <f>K119-K113</f>
        <v>2293835</v>
      </c>
      <c r="M120" s="95"/>
      <c r="N120" s="95"/>
      <c r="O120" s="95"/>
      <c r="P120" s="95"/>
      <c r="Q120" s="95"/>
      <c r="R120" s="95"/>
      <c r="S120" s="95"/>
    </row>
    <row r="121" spans="1:19" s="1" customFormat="1" ht="14.25" customHeight="1">
      <c r="A121" s="385" t="s">
        <v>758</v>
      </c>
      <c r="B121" s="386"/>
      <c r="C121" s="386"/>
      <c r="D121" s="386"/>
      <c r="E121" s="387"/>
      <c r="F121" s="3"/>
      <c r="G121" s="2"/>
      <c r="H121" s="2"/>
      <c r="I121" s="3"/>
      <c r="M121" s="95"/>
      <c r="N121" s="95"/>
      <c r="O121" s="95"/>
      <c r="P121" s="95"/>
      <c r="Q121" s="95"/>
      <c r="R121" s="95"/>
      <c r="S121" s="95"/>
    </row>
    <row r="122" spans="1:19" ht="14.25" customHeight="1">
      <c r="B122" s="1"/>
      <c r="F122" s="1"/>
      <c r="H122" s="1"/>
      <c r="I122" s="1"/>
      <c r="J122" s="1"/>
      <c r="K122" s="1"/>
      <c r="M122" s="95"/>
      <c r="N122" s="95"/>
      <c r="O122" s="95"/>
      <c r="P122" s="95"/>
      <c r="Q122" s="95"/>
      <c r="R122" s="95"/>
      <c r="S122" s="95"/>
    </row>
    <row r="123" spans="1:19" ht="14.25" customHeight="1">
      <c r="B123" s="1"/>
      <c r="F123" s="1"/>
      <c r="H123" s="1"/>
      <c r="I123" s="1"/>
      <c r="J123" s="388" t="s">
        <v>689</v>
      </c>
      <c r="K123" s="387"/>
      <c r="M123" s="95"/>
      <c r="N123" s="95"/>
      <c r="O123" s="95"/>
      <c r="P123" s="95"/>
      <c r="Q123" s="95"/>
      <c r="R123" s="95"/>
      <c r="S123" s="95"/>
    </row>
    <row r="124" spans="1:19" s="1" customFormat="1" ht="14.25" customHeight="1">
      <c r="A124" s="434" t="s">
        <v>759</v>
      </c>
      <c r="B124" s="386"/>
      <c r="C124" s="386"/>
      <c r="D124" s="386"/>
      <c r="E124" s="387"/>
      <c r="F124" s="2"/>
      <c r="G124" s="389" t="s">
        <v>3</v>
      </c>
      <c r="H124" s="387"/>
      <c r="I124" s="3"/>
      <c r="J124" s="65" t="s">
        <v>11</v>
      </c>
      <c r="K124" s="65" t="s">
        <v>6</v>
      </c>
      <c r="L124" s="3"/>
      <c r="M124" s="153"/>
      <c r="N124" s="153"/>
      <c r="O124" s="153"/>
      <c r="P124" s="95"/>
      <c r="Q124" s="95"/>
      <c r="R124" s="95"/>
      <c r="S124" s="95"/>
    </row>
    <row r="125" spans="1:19" s="1" customFormat="1" ht="14.25" customHeight="1">
      <c r="A125" s="4" t="s">
        <v>5</v>
      </c>
      <c r="B125" s="5" t="s">
        <v>6</v>
      </c>
      <c r="C125" s="6" t="s">
        <v>7</v>
      </c>
      <c r="D125" s="6" t="s">
        <v>8</v>
      </c>
      <c r="E125" s="6" t="s">
        <v>9</v>
      </c>
      <c r="F125" s="2"/>
      <c r="G125" s="9" t="s">
        <v>399</v>
      </c>
      <c r="H125" s="10" t="s">
        <v>6</v>
      </c>
      <c r="I125" s="3"/>
      <c r="J125" s="53" t="s">
        <v>16</v>
      </c>
      <c r="K125" s="67">
        <v>1859867</v>
      </c>
      <c r="M125" s="95"/>
      <c r="N125" s="95"/>
      <c r="O125" s="95"/>
      <c r="P125" s="95"/>
      <c r="Q125" s="95"/>
      <c r="R125" s="95"/>
      <c r="S125" s="95"/>
    </row>
    <row r="126" spans="1:19" s="1" customFormat="1" ht="14.25" customHeight="1">
      <c r="A126" s="45" t="s">
        <v>422</v>
      </c>
      <c r="B126" s="59">
        <f>H129</f>
        <v>68942211</v>
      </c>
      <c r="C126" s="42"/>
      <c r="D126" s="42"/>
      <c r="E126" s="42"/>
      <c r="F126" s="3"/>
      <c r="G126" s="51" t="s">
        <v>756</v>
      </c>
      <c r="H126" s="83">
        <v>0</v>
      </c>
      <c r="I126" s="3"/>
      <c r="J126" s="77"/>
      <c r="K126" s="77"/>
      <c r="M126" s="95"/>
      <c r="N126" s="95"/>
      <c r="O126" s="95"/>
      <c r="P126" s="95"/>
      <c r="Q126" s="95"/>
      <c r="R126" s="95"/>
      <c r="S126" s="95"/>
    </row>
    <row r="127" spans="1:19" s="1" customFormat="1" ht="14.25" customHeight="1">
      <c r="A127" s="7" t="s">
        <v>750</v>
      </c>
      <c r="B127" s="98">
        <v>0</v>
      </c>
      <c r="C127" s="8"/>
      <c r="D127" s="8"/>
      <c r="E127" s="19" t="s">
        <v>58</v>
      </c>
      <c r="F127" s="3"/>
      <c r="G127" s="51" t="s">
        <v>14</v>
      </c>
      <c r="H127" s="83">
        <v>28942211</v>
      </c>
      <c r="I127" s="3"/>
      <c r="J127" s="77"/>
      <c r="K127" s="77"/>
      <c r="M127" s="95"/>
      <c r="N127" s="95"/>
      <c r="O127" s="95"/>
      <c r="P127" s="95"/>
      <c r="Q127" s="95"/>
      <c r="R127" s="95"/>
      <c r="S127" s="95"/>
    </row>
    <row r="128" spans="1:19" s="1" customFormat="1" ht="14.25" customHeight="1">
      <c r="A128" s="7" t="s">
        <v>751</v>
      </c>
      <c r="B128" s="98">
        <v>0</v>
      </c>
      <c r="C128" s="8"/>
      <c r="D128" s="8"/>
      <c r="E128" s="19" t="s">
        <v>58</v>
      </c>
      <c r="F128" s="3"/>
      <c r="G128" s="51" t="s">
        <v>467</v>
      </c>
      <c r="H128" s="83">
        <v>40000000</v>
      </c>
      <c r="I128" s="3"/>
      <c r="J128" s="77"/>
      <c r="K128" s="77"/>
      <c r="M128" s="95"/>
      <c r="N128" s="95"/>
      <c r="O128" s="95"/>
      <c r="P128" s="95"/>
      <c r="Q128" s="95"/>
      <c r="R128" s="95"/>
      <c r="S128" s="95"/>
    </row>
    <row r="129" spans="1:19" s="1" customFormat="1" ht="14.25" customHeight="1">
      <c r="A129" s="7" t="s">
        <v>742</v>
      </c>
      <c r="B129" s="98">
        <v>0</v>
      </c>
      <c r="C129" s="8"/>
      <c r="D129" s="8"/>
      <c r="E129" s="19" t="s">
        <v>58</v>
      </c>
      <c r="F129" s="3"/>
      <c r="G129" s="52" t="s">
        <v>34</v>
      </c>
      <c r="H129" s="12">
        <f>SUM(H126:H128)</f>
        <v>68942211</v>
      </c>
      <c r="I129" s="3"/>
      <c r="J129" s="77"/>
      <c r="K129" s="77"/>
      <c r="L129" s="3"/>
      <c r="M129" s="153"/>
      <c r="N129" s="153"/>
      <c r="O129" s="153"/>
      <c r="P129" s="95"/>
      <c r="Q129" s="95"/>
      <c r="R129" s="95"/>
      <c r="S129" s="95"/>
    </row>
    <row r="130" spans="1:19" s="1" customFormat="1" ht="14.25" customHeight="1">
      <c r="A130" s="7" t="s">
        <v>743</v>
      </c>
      <c r="B130" s="98">
        <v>1900000</v>
      </c>
      <c r="C130" s="8"/>
      <c r="D130" s="8"/>
      <c r="E130" s="19" t="s">
        <v>58</v>
      </c>
      <c r="F130" s="3"/>
      <c r="G130" s="2"/>
      <c r="H130" s="3"/>
      <c r="I130" s="3"/>
      <c r="J130" s="77"/>
      <c r="K130" s="77"/>
      <c r="M130" s="95"/>
      <c r="N130" s="95"/>
      <c r="O130" s="95"/>
      <c r="P130" s="95"/>
      <c r="Q130" s="95"/>
      <c r="R130" s="95"/>
      <c r="S130" s="95"/>
    </row>
    <row r="131" spans="1:19" s="1" customFormat="1" ht="14.25" customHeight="1">
      <c r="A131" s="43" t="s">
        <v>32</v>
      </c>
      <c r="B131" s="60">
        <f>SUM(B126:B130)</f>
        <v>70842211</v>
      </c>
      <c r="C131" s="44"/>
      <c r="D131" s="44"/>
      <c r="E131" s="44"/>
      <c r="F131" s="3"/>
      <c r="G131" s="2"/>
      <c r="H131" s="3"/>
      <c r="I131" s="3"/>
      <c r="J131" s="77"/>
      <c r="K131" s="77"/>
      <c r="M131" s="95"/>
      <c r="N131" s="95"/>
      <c r="O131" s="95"/>
      <c r="P131" s="95"/>
      <c r="Q131" s="95"/>
      <c r="R131" s="95"/>
      <c r="S131" s="95"/>
    </row>
    <row r="132" spans="1:19" s="1" customFormat="1" ht="14.25" customHeight="1">
      <c r="A132" s="42" t="s">
        <v>474</v>
      </c>
      <c r="B132" s="135">
        <v>8818177</v>
      </c>
      <c r="C132" s="137"/>
      <c r="D132" s="42" t="s">
        <v>58</v>
      </c>
      <c r="E132" s="42" t="s">
        <v>58</v>
      </c>
      <c r="F132" s="3"/>
      <c r="G132" s="2"/>
      <c r="H132" s="3"/>
      <c r="I132" s="3"/>
      <c r="J132" s="77"/>
      <c r="K132" s="77"/>
      <c r="M132" s="95"/>
      <c r="N132" s="95"/>
      <c r="O132" s="95"/>
      <c r="P132" s="95"/>
      <c r="Q132" s="95"/>
      <c r="R132" s="95"/>
      <c r="S132" s="95"/>
    </row>
    <row r="133" spans="1:19" s="1" customFormat="1" ht="14.25" customHeight="1">
      <c r="A133" s="42" t="s">
        <v>757</v>
      </c>
      <c r="B133" s="135">
        <v>0</v>
      </c>
      <c r="C133" s="137"/>
      <c r="D133" s="42"/>
      <c r="E133" s="42"/>
      <c r="F133" s="3"/>
      <c r="G133" s="2"/>
      <c r="H133" s="3"/>
      <c r="I133" s="3"/>
      <c r="J133" s="77"/>
      <c r="K133" s="77"/>
      <c r="M133" s="95"/>
      <c r="N133" s="95"/>
      <c r="O133" s="95"/>
      <c r="P133" s="95"/>
      <c r="Q133" s="95"/>
      <c r="R133" s="95"/>
      <c r="S133" s="95"/>
    </row>
    <row r="134" spans="1:19" s="1" customFormat="1" ht="14.25" customHeight="1">
      <c r="A134" s="42" t="s">
        <v>574</v>
      </c>
      <c r="B134" s="61">
        <v>43000</v>
      </c>
      <c r="C134" s="137"/>
      <c r="D134" s="42"/>
      <c r="E134" s="46"/>
      <c r="F134" s="3"/>
      <c r="G134" s="9" t="s">
        <v>40</v>
      </c>
      <c r="H134" s="10" t="s">
        <v>6</v>
      </c>
      <c r="I134" s="3"/>
      <c r="J134" s="54" t="s">
        <v>45</v>
      </c>
      <c r="K134" s="63">
        <f>K125+K126+K131</f>
        <v>1859867</v>
      </c>
      <c r="M134" s="95"/>
      <c r="N134" s="95"/>
      <c r="O134" s="95"/>
      <c r="P134" s="95"/>
      <c r="Q134" s="95"/>
      <c r="R134" s="95"/>
      <c r="S134" s="95"/>
    </row>
    <row r="135" spans="1:19" s="1" customFormat="1" ht="14.25" customHeight="1">
      <c r="A135" s="42" t="s">
        <v>476</v>
      </c>
      <c r="B135" s="61">
        <v>52000</v>
      </c>
      <c r="C135" s="137"/>
      <c r="D135" s="42"/>
      <c r="E135" s="42"/>
      <c r="F135" s="3"/>
      <c r="G135" s="17" t="s">
        <v>43</v>
      </c>
      <c r="H135" s="11">
        <f>B140-B499</f>
        <v>339256832</v>
      </c>
      <c r="I135" s="3"/>
      <c r="J135" s="53" t="s">
        <v>462</v>
      </c>
      <c r="K135" s="67">
        <v>4153702</v>
      </c>
      <c r="L135" s="3"/>
      <c r="M135" s="95"/>
      <c r="N135" s="95"/>
      <c r="O135" s="95"/>
      <c r="P135" s="95"/>
      <c r="Q135" s="95"/>
      <c r="R135" s="95"/>
      <c r="S135" s="95"/>
    </row>
    <row r="136" spans="1:19" s="1" customFormat="1" ht="14.25" customHeight="1">
      <c r="A136" s="42" t="s">
        <v>477</v>
      </c>
      <c r="B136" s="61">
        <v>79217</v>
      </c>
      <c r="C136" s="137"/>
      <c r="D136" s="42"/>
      <c r="E136" s="42"/>
      <c r="F136" s="3"/>
      <c r="G136" s="17" t="s">
        <v>478</v>
      </c>
      <c r="H136" s="73">
        <f>B141-B500</f>
        <v>339256832</v>
      </c>
      <c r="I136" s="3"/>
      <c r="J136" s="53" t="s">
        <v>58</v>
      </c>
      <c r="K136" s="62" t="s">
        <v>58</v>
      </c>
      <c r="M136" s="95"/>
      <c r="N136" s="95"/>
      <c r="O136" s="95"/>
      <c r="P136" s="95"/>
      <c r="Q136" s="95"/>
      <c r="R136" s="95"/>
      <c r="S136" s="95"/>
    </row>
    <row r="137" spans="1:19" s="1" customFormat="1" ht="14.25" customHeight="1">
      <c r="A137" s="42" t="s">
        <v>479</v>
      </c>
      <c r="B137" s="80">
        <v>9596444</v>
      </c>
      <c r="C137" s="137"/>
      <c r="D137" s="42"/>
      <c r="E137" s="134"/>
      <c r="F137" s="3"/>
      <c r="G137" s="2"/>
      <c r="H137" s="2"/>
      <c r="I137" s="3"/>
      <c r="J137" s="53"/>
      <c r="K137" s="74"/>
      <c r="M137" s="95"/>
      <c r="N137" s="95"/>
      <c r="O137" s="95"/>
      <c r="P137" s="95"/>
      <c r="Q137" s="95"/>
      <c r="R137" s="95"/>
      <c r="S137" s="95"/>
    </row>
    <row r="138" spans="1:19" s="1" customFormat="1" ht="14.25" customHeight="1">
      <c r="A138" s="47" t="s">
        <v>41</v>
      </c>
      <c r="B138" s="14">
        <f>SUM(B132:B133)+B137</f>
        <v>18414621</v>
      </c>
      <c r="C138" s="48"/>
      <c r="D138" s="48"/>
      <c r="E138" s="48"/>
      <c r="F138" s="3"/>
      <c r="G138" s="2"/>
      <c r="H138" s="2"/>
      <c r="I138" s="3"/>
      <c r="J138" s="53"/>
      <c r="K138" s="74"/>
      <c r="M138" s="95"/>
      <c r="N138" s="95"/>
      <c r="O138" s="95"/>
      <c r="P138" s="95"/>
      <c r="Q138" s="95"/>
      <c r="R138" s="95"/>
      <c r="S138" s="95"/>
    </row>
    <row r="139" spans="1:19" s="1" customFormat="1" ht="14.25" customHeight="1">
      <c r="A139" s="47" t="s">
        <v>403</v>
      </c>
      <c r="B139" s="15">
        <v>250000000</v>
      </c>
      <c r="C139" s="48"/>
      <c r="D139" s="48"/>
      <c r="E139" s="48"/>
      <c r="F139" s="3"/>
      <c r="G139" s="2"/>
      <c r="H139" s="3"/>
      <c r="I139" s="3"/>
      <c r="J139" s="53" t="s">
        <v>58</v>
      </c>
      <c r="K139" s="62" t="s">
        <v>58</v>
      </c>
      <c r="M139" s="95"/>
      <c r="N139" s="95"/>
      <c r="O139" s="95"/>
      <c r="P139" s="95"/>
      <c r="Q139" s="95"/>
      <c r="R139" s="95"/>
      <c r="S139" s="95"/>
    </row>
    <row r="140" spans="1:19" s="1" customFormat="1" ht="14.25" customHeight="1">
      <c r="A140" s="49" t="s">
        <v>47</v>
      </c>
      <c r="B140" s="16">
        <f>B131+B138+B139</f>
        <v>339256832</v>
      </c>
      <c r="C140" s="50"/>
      <c r="D140" s="50"/>
      <c r="E140" s="50"/>
      <c r="F140" s="3"/>
      <c r="G140" s="2"/>
      <c r="H140" s="2"/>
      <c r="I140" s="3"/>
      <c r="J140" s="55" t="s">
        <v>50</v>
      </c>
      <c r="K140" s="63">
        <f>SUM(K135:K138)</f>
        <v>4153702</v>
      </c>
      <c r="M140" s="95"/>
      <c r="N140" s="95"/>
      <c r="O140" s="95"/>
      <c r="P140" s="95"/>
      <c r="Q140" s="95"/>
      <c r="R140" s="95"/>
      <c r="S140" s="95"/>
    </row>
    <row r="141" spans="1:19" s="1" customFormat="1" ht="14.25" customHeight="1">
      <c r="A141" s="49" t="s">
        <v>49</v>
      </c>
      <c r="B141" s="16">
        <f>B131+B138+B139</f>
        <v>339256832</v>
      </c>
      <c r="C141" s="50"/>
      <c r="D141" s="50"/>
      <c r="E141" s="50"/>
      <c r="F141" s="3"/>
      <c r="G141" s="2"/>
      <c r="H141" s="2"/>
      <c r="I141" s="3"/>
      <c r="J141" s="56" t="s">
        <v>61</v>
      </c>
      <c r="K141" s="64">
        <f>K140-K134</f>
        <v>2293835</v>
      </c>
      <c r="M141" s="95"/>
      <c r="N141" s="95"/>
      <c r="O141" s="95"/>
      <c r="P141" s="95"/>
      <c r="Q141" s="95"/>
      <c r="R141" s="95"/>
      <c r="S141" s="95"/>
    </row>
    <row r="142" spans="1:19" s="1" customFormat="1" ht="14.25" customHeight="1">
      <c r="A142" s="385" t="s">
        <v>760</v>
      </c>
      <c r="B142" s="386"/>
      <c r="C142" s="386"/>
      <c r="D142" s="386"/>
      <c r="E142" s="387"/>
      <c r="F142" s="3"/>
      <c r="G142" s="2"/>
      <c r="H142" s="2"/>
      <c r="I142" s="3"/>
      <c r="M142" s="95"/>
      <c r="N142" s="95"/>
      <c r="O142" s="95"/>
      <c r="P142" s="95"/>
      <c r="Q142" s="95"/>
      <c r="R142" s="95"/>
      <c r="S142" s="95"/>
    </row>
    <row r="143" spans="1:19" ht="14.25" customHeight="1">
      <c r="B143" s="1"/>
      <c r="F143" s="1"/>
      <c r="H143" s="1"/>
      <c r="I143" s="1"/>
      <c r="J143" s="1"/>
      <c r="K143" s="1"/>
      <c r="M143" s="95"/>
      <c r="N143" s="95"/>
      <c r="O143" s="95"/>
      <c r="P143" s="95"/>
      <c r="Q143" s="95"/>
      <c r="R143" s="95"/>
      <c r="S143" s="95"/>
    </row>
    <row r="144" spans="1:19" ht="14.25" customHeight="1">
      <c r="B144" s="1"/>
      <c r="F144" s="1"/>
      <c r="H144" s="1"/>
      <c r="I144" s="1"/>
      <c r="J144" s="388" t="s">
        <v>693</v>
      </c>
      <c r="K144" s="387"/>
      <c r="M144" s="95"/>
      <c r="N144" s="95"/>
      <c r="O144" s="95"/>
      <c r="P144" s="95"/>
      <c r="Q144" s="95"/>
      <c r="R144" s="95"/>
      <c r="S144" s="95"/>
    </row>
    <row r="145" spans="1:19" s="1" customFormat="1" ht="14.25" customHeight="1">
      <c r="A145" s="434" t="s">
        <v>761</v>
      </c>
      <c r="B145" s="386"/>
      <c r="C145" s="386"/>
      <c r="D145" s="386"/>
      <c r="E145" s="387"/>
      <c r="F145" s="2"/>
      <c r="G145" s="389" t="s">
        <v>3</v>
      </c>
      <c r="H145" s="387"/>
      <c r="I145" s="3"/>
      <c r="J145" s="65" t="s">
        <v>11</v>
      </c>
      <c r="K145" s="65" t="s">
        <v>6</v>
      </c>
      <c r="L145" s="3"/>
      <c r="M145" s="153"/>
      <c r="N145" s="153"/>
      <c r="O145" s="153"/>
      <c r="P145" s="95"/>
      <c r="Q145" s="95"/>
      <c r="R145" s="95"/>
      <c r="S145" s="95"/>
    </row>
    <row r="146" spans="1:19" s="1" customFormat="1" ht="14.25" customHeight="1">
      <c r="A146" s="4" t="s">
        <v>5</v>
      </c>
      <c r="B146" s="5" t="s">
        <v>6</v>
      </c>
      <c r="C146" s="6" t="s">
        <v>7</v>
      </c>
      <c r="D146" s="6" t="s">
        <v>8</v>
      </c>
      <c r="E146" s="6" t="s">
        <v>9</v>
      </c>
      <c r="F146" s="2"/>
      <c r="G146" s="9" t="s">
        <v>399</v>
      </c>
      <c r="H146" s="10" t="s">
        <v>6</v>
      </c>
      <c r="I146" s="3"/>
      <c r="J146" s="53" t="s">
        <v>16</v>
      </c>
      <c r="K146" s="67">
        <v>1859867</v>
      </c>
      <c r="M146" s="95"/>
      <c r="N146" s="95"/>
      <c r="O146" s="95"/>
      <c r="P146" s="95"/>
      <c r="Q146" s="95"/>
      <c r="R146" s="95"/>
      <c r="S146" s="95"/>
    </row>
    <row r="147" spans="1:19" s="1" customFormat="1" ht="14.25" customHeight="1">
      <c r="A147" s="45" t="s">
        <v>422</v>
      </c>
      <c r="B147" s="59">
        <f>H150</f>
        <v>49110351</v>
      </c>
      <c r="C147" s="42"/>
      <c r="D147" s="42"/>
      <c r="E147" s="42"/>
      <c r="F147" s="3"/>
      <c r="G147" s="51" t="s">
        <v>756</v>
      </c>
      <c r="H147" s="83">
        <v>0</v>
      </c>
      <c r="I147" s="3"/>
      <c r="J147" s="77"/>
      <c r="K147" s="77"/>
      <c r="M147" s="95"/>
      <c r="N147" s="95"/>
      <c r="O147" s="95"/>
      <c r="P147" s="95"/>
      <c r="Q147" s="95"/>
      <c r="R147" s="95"/>
      <c r="S147" s="95"/>
    </row>
    <row r="148" spans="1:19" s="1" customFormat="1" ht="14.25" customHeight="1">
      <c r="A148" s="7" t="s">
        <v>750</v>
      </c>
      <c r="B148" s="98">
        <v>0</v>
      </c>
      <c r="C148" s="8"/>
      <c r="D148" s="8"/>
      <c r="E148" s="19">
        <v>0</v>
      </c>
      <c r="F148" s="3"/>
      <c r="G148" s="51" t="s">
        <v>14</v>
      </c>
      <c r="H148" s="83">
        <v>9110351</v>
      </c>
      <c r="I148" s="3"/>
      <c r="J148" s="77"/>
      <c r="K148" s="77"/>
      <c r="M148" s="95"/>
      <c r="N148" s="95"/>
      <c r="O148" s="95"/>
      <c r="P148" s="95"/>
      <c r="Q148" s="95"/>
      <c r="R148" s="95"/>
      <c r="S148" s="95"/>
    </row>
    <row r="149" spans="1:19" s="1" customFormat="1" ht="14.25" customHeight="1">
      <c r="A149" s="7" t="s">
        <v>751</v>
      </c>
      <c r="B149" s="98">
        <v>9430000</v>
      </c>
      <c r="C149" s="8"/>
      <c r="D149" s="8"/>
      <c r="E149" s="19" t="s">
        <v>58</v>
      </c>
      <c r="F149" s="3"/>
      <c r="G149" s="51" t="s">
        <v>467</v>
      </c>
      <c r="H149" s="83">
        <v>40000000</v>
      </c>
      <c r="I149" s="3"/>
      <c r="J149" s="77"/>
      <c r="K149" s="77"/>
      <c r="M149" s="95"/>
      <c r="N149" s="95"/>
      <c r="O149" s="95"/>
      <c r="P149" s="95"/>
      <c r="Q149" s="95"/>
      <c r="R149" s="95"/>
      <c r="S149" s="95"/>
    </row>
    <row r="150" spans="1:19" s="1" customFormat="1" ht="14.25" customHeight="1">
      <c r="A150" s="7" t="s">
        <v>742</v>
      </c>
      <c r="B150" s="98">
        <f>B213+E150</f>
        <v>6700000</v>
      </c>
      <c r="C150" s="8"/>
      <c r="D150" s="8"/>
      <c r="E150" s="19">
        <v>200000</v>
      </c>
      <c r="F150" s="3"/>
      <c r="G150" s="52" t="s">
        <v>34</v>
      </c>
      <c r="H150" s="12">
        <f>SUM(H147:H149)</f>
        <v>49110351</v>
      </c>
      <c r="I150" s="3"/>
      <c r="J150" s="77"/>
      <c r="K150" s="77"/>
      <c r="L150" s="3"/>
      <c r="M150" s="153"/>
      <c r="N150" s="153"/>
      <c r="O150" s="153"/>
      <c r="P150" s="95"/>
      <c r="Q150" s="95"/>
      <c r="R150" s="95"/>
      <c r="S150" s="95"/>
    </row>
    <row r="151" spans="1:19" s="1" customFormat="1" ht="14.25" customHeight="1">
      <c r="A151" s="7" t="s">
        <v>743</v>
      </c>
      <c r="B151" s="98">
        <v>1900000</v>
      </c>
      <c r="C151" s="8"/>
      <c r="D151" s="8"/>
      <c r="E151" s="19" t="s">
        <v>58</v>
      </c>
      <c r="F151" s="3"/>
      <c r="G151" s="2"/>
      <c r="H151" s="3"/>
      <c r="I151" s="3"/>
      <c r="J151" s="77"/>
      <c r="K151" s="77"/>
      <c r="M151" s="95"/>
      <c r="N151" s="95"/>
      <c r="O151" s="95"/>
      <c r="P151" s="95"/>
      <c r="Q151" s="95"/>
      <c r="R151" s="95"/>
      <c r="S151" s="95"/>
    </row>
    <row r="152" spans="1:19" s="1" customFormat="1" ht="14.25" customHeight="1">
      <c r="A152" s="43" t="s">
        <v>32</v>
      </c>
      <c r="B152" s="60">
        <f>SUM(B147:B151)</f>
        <v>67140351</v>
      </c>
      <c r="C152" s="44"/>
      <c r="D152" s="44"/>
      <c r="E152" s="44"/>
      <c r="F152" s="3"/>
      <c r="G152" s="2"/>
      <c r="H152" s="3"/>
      <c r="I152" s="3"/>
      <c r="J152" s="77"/>
      <c r="K152" s="77"/>
      <c r="M152" s="95"/>
      <c r="N152" s="95"/>
      <c r="O152" s="95"/>
      <c r="P152" s="95"/>
      <c r="Q152" s="95"/>
      <c r="R152" s="95"/>
      <c r="S152" s="95"/>
    </row>
    <row r="153" spans="1:19" s="1" customFormat="1" ht="14.25" customHeight="1">
      <c r="A153" s="42" t="s">
        <v>474</v>
      </c>
      <c r="B153" s="135">
        <v>8818177</v>
      </c>
      <c r="C153" s="137"/>
      <c r="D153" s="42" t="s">
        <v>58</v>
      </c>
      <c r="E153" s="42" t="s">
        <v>58</v>
      </c>
      <c r="F153" s="3"/>
      <c r="G153" s="2"/>
      <c r="H153" s="3"/>
      <c r="I153" s="3"/>
      <c r="J153" s="77"/>
      <c r="K153" s="77"/>
      <c r="M153" s="95"/>
      <c r="N153" s="95"/>
      <c r="O153" s="95"/>
      <c r="P153" s="95"/>
      <c r="Q153" s="95"/>
      <c r="R153" s="95"/>
      <c r="S153" s="95"/>
    </row>
    <row r="154" spans="1:19" s="1" customFormat="1" ht="14.25" customHeight="1">
      <c r="A154" s="42" t="s">
        <v>757</v>
      </c>
      <c r="B154" s="135">
        <v>0</v>
      </c>
      <c r="C154" s="137"/>
      <c r="D154" s="42"/>
      <c r="E154" s="42"/>
      <c r="F154" s="3"/>
      <c r="G154" s="2"/>
      <c r="H154" s="3"/>
      <c r="I154" s="3"/>
      <c r="J154" s="77"/>
      <c r="K154" s="77"/>
      <c r="M154" s="95"/>
      <c r="N154" s="95"/>
      <c r="O154" s="95"/>
      <c r="P154" s="95"/>
      <c r="Q154" s="95"/>
      <c r="R154" s="95"/>
      <c r="S154" s="95"/>
    </row>
    <row r="155" spans="1:19" s="1" customFormat="1" ht="14.25" customHeight="1">
      <c r="A155" s="42" t="s">
        <v>574</v>
      </c>
      <c r="B155" s="61">
        <v>43000</v>
      </c>
      <c r="C155" s="137"/>
      <c r="D155" s="42"/>
      <c r="E155" s="46"/>
      <c r="F155" s="3"/>
      <c r="G155" s="9" t="s">
        <v>40</v>
      </c>
      <c r="H155" s="10" t="s">
        <v>6</v>
      </c>
      <c r="I155" s="3"/>
      <c r="J155" s="54" t="s">
        <v>45</v>
      </c>
      <c r="K155" s="63">
        <f>K146+K147+K152</f>
        <v>1859867</v>
      </c>
      <c r="M155" s="95"/>
      <c r="N155" s="95"/>
      <c r="O155" s="95"/>
      <c r="P155" s="95"/>
      <c r="Q155" s="95"/>
      <c r="R155" s="95"/>
      <c r="S155" s="95"/>
    </row>
    <row r="156" spans="1:19" s="1" customFormat="1" ht="14.25" customHeight="1">
      <c r="A156" s="42" t="s">
        <v>476</v>
      </c>
      <c r="B156" s="61">
        <v>52000</v>
      </c>
      <c r="C156" s="137"/>
      <c r="D156" s="42"/>
      <c r="E156" s="42"/>
      <c r="F156" s="3"/>
      <c r="G156" s="17" t="s">
        <v>43</v>
      </c>
      <c r="H156" s="11">
        <f>B161-B499</f>
        <v>335554972</v>
      </c>
      <c r="I156" s="3"/>
      <c r="J156" s="53" t="s">
        <v>462</v>
      </c>
      <c r="K156" s="67">
        <v>4153702</v>
      </c>
      <c r="L156" s="3"/>
      <c r="M156" s="95"/>
      <c r="N156" s="95"/>
      <c r="O156" s="95"/>
      <c r="P156" s="95"/>
      <c r="Q156" s="95"/>
      <c r="R156" s="95"/>
      <c r="S156" s="95"/>
    </row>
    <row r="157" spans="1:19" s="1" customFormat="1" ht="14.25" customHeight="1">
      <c r="A157" s="42" t="s">
        <v>477</v>
      </c>
      <c r="B157" s="61">
        <v>79217</v>
      </c>
      <c r="C157" s="137"/>
      <c r="D157" s="42"/>
      <c r="E157" s="42"/>
      <c r="F157" s="3"/>
      <c r="G157" s="17" t="s">
        <v>478</v>
      </c>
      <c r="H157" s="73">
        <f>B162-B500</f>
        <v>335554972</v>
      </c>
      <c r="I157" s="3"/>
      <c r="J157" s="53" t="s">
        <v>58</v>
      </c>
      <c r="K157" s="62" t="s">
        <v>58</v>
      </c>
      <c r="M157" s="95"/>
      <c r="N157" s="95"/>
      <c r="O157" s="95"/>
      <c r="P157" s="95"/>
      <c r="Q157" s="95"/>
      <c r="R157" s="95"/>
      <c r="S157" s="95"/>
    </row>
    <row r="158" spans="1:19" s="1" customFormat="1" ht="14.25" customHeight="1">
      <c r="A158" s="42" t="s">
        <v>479</v>
      </c>
      <c r="B158" s="80">
        <v>9596444</v>
      </c>
      <c r="C158" s="137"/>
      <c r="D158" s="42"/>
      <c r="E158" s="134"/>
      <c r="F158" s="3"/>
      <c r="G158" s="2"/>
      <c r="H158" s="2"/>
      <c r="I158" s="3"/>
      <c r="J158" s="53"/>
      <c r="K158" s="74"/>
      <c r="M158" s="95"/>
      <c r="N158" s="95"/>
      <c r="O158" s="95"/>
      <c r="P158" s="95"/>
      <c r="Q158" s="95"/>
      <c r="R158" s="95"/>
      <c r="S158" s="95"/>
    </row>
    <row r="159" spans="1:19" s="1" customFormat="1" ht="14.25" customHeight="1">
      <c r="A159" s="47" t="s">
        <v>41</v>
      </c>
      <c r="B159" s="14">
        <f>SUM(B153:B154)+B158</f>
        <v>18414621</v>
      </c>
      <c r="C159" s="48"/>
      <c r="D159" s="48"/>
      <c r="E159" s="48"/>
      <c r="F159" s="3"/>
      <c r="G159" s="2"/>
      <c r="H159" s="2"/>
      <c r="I159" s="3"/>
      <c r="J159" s="53"/>
      <c r="K159" s="74"/>
      <c r="M159" s="95"/>
      <c r="N159" s="95"/>
      <c r="O159" s="95"/>
      <c r="P159" s="95"/>
      <c r="Q159" s="95"/>
      <c r="R159" s="95"/>
      <c r="S159" s="95"/>
    </row>
    <row r="160" spans="1:19" s="1" customFormat="1" ht="14.25" customHeight="1">
      <c r="A160" s="47" t="s">
        <v>403</v>
      </c>
      <c r="B160" s="15">
        <v>250000000</v>
      </c>
      <c r="C160" s="48"/>
      <c r="D160" s="48"/>
      <c r="E160" s="48"/>
      <c r="F160" s="3"/>
      <c r="G160" s="2"/>
      <c r="H160" s="3"/>
      <c r="I160" s="3"/>
      <c r="J160" s="53" t="s">
        <v>58</v>
      </c>
      <c r="K160" s="62" t="s">
        <v>58</v>
      </c>
      <c r="M160" s="95"/>
      <c r="N160" s="95"/>
      <c r="O160" s="95"/>
      <c r="P160" s="95"/>
      <c r="Q160" s="95"/>
      <c r="R160" s="95"/>
      <c r="S160" s="95"/>
    </row>
    <row r="161" spans="1:19" s="1" customFormat="1" ht="14.25" customHeight="1">
      <c r="A161" s="49" t="s">
        <v>47</v>
      </c>
      <c r="B161" s="16">
        <f>B152+B159+B160</f>
        <v>335554972</v>
      </c>
      <c r="C161" s="50"/>
      <c r="D161" s="50"/>
      <c r="E161" s="50"/>
      <c r="F161" s="3"/>
      <c r="G161" s="2"/>
      <c r="H161" s="2"/>
      <c r="I161" s="3"/>
      <c r="J161" s="55" t="s">
        <v>50</v>
      </c>
      <c r="K161" s="63">
        <f>SUM(K156:K159)</f>
        <v>4153702</v>
      </c>
      <c r="M161" s="95"/>
      <c r="N161" s="95"/>
      <c r="O161" s="95"/>
      <c r="P161" s="95"/>
      <c r="Q161" s="95"/>
      <c r="R161" s="95"/>
      <c r="S161" s="95"/>
    </row>
    <row r="162" spans="1:19" s="1" customFormat="1" ht="14.25" customHeight="1">
      <c r="A162" s="49" t="s">
        <v>49</v>
      </c>
      <c r="B162" s="16">
        <f>B152+B159+B160</f>
        <v>335554972</v>
      </c>
      <c r="C162" s="50"/>
      <c r="D162" s="50"/>
      <c r="E162" s="50"/>
      <c r="F162" s="3"/>
      <c r="G162" s="2"/>
      <c r="H162" s="2"/>
      <c r="I162" s="3"/>
      <c r="J162" s="56" t="s">
        <v>61</v>
      </c>
      <c r="K162" s="64">
        <f>K161-K155</f>
        <v>2293835</v>
      </c>
      <c r="M162" s="95"/>
      <c r="N162" s="95"/>
      <c r="O162" s="95"/>
      <c r="P162" s="95"/>
      <c r="Q162" s="95"/>
      <c r="R162" s="95"/>
      <c r="S162" s="95"/>
    </row>
    <row r="163" spans="1:19" s="1" customFormat="1" ht="14.25" customHeight="1">
      <c r="A163" s="385" t="s">
        <v>762</v>
      </c>
      <c r="B163" s="386"/>
      <c r="C163" s="386"/>
      <c r="D163" s="386"/>
      <c r="E163" s="387"/>
      <c r="F163" s="3"/>
      <c r="G163" s="2"/>
      <c r="H163" s="2"/>
      <c r="I163" s="3"/>
      <c r="M163" s="95"/>
      <c r="N163" s="95"/>
      <c r="O163" s="95"/>
      <c r="P163" s="95"/>
      <c r="Q163" s="95"/>
      <c r="R163" s="95"/>
      <c r="S163" s="95"/>
    </row>
    <row r="164" spans="1:19" ht="14.25" customHeight="1">
      <c r="B164" s="1"/>
      <c r="F164" s="1"/>
      <c r="H164" s="1"/>
      <c r="I164" s="1"/>
      <c r="J164" s="1"/>
      <c r="K164" s="1"/>
      <c r="M164" s="95"/>
      <c r="N164" s="95"/>
      <c r="O164" s="95"/>
      <c r="P164" s="95"/>
      <c r="Q164" s="95"/>
      <c r="R164" s="95"/>
      <c r="S164" s="95"/>
    </row>
    <row r="165" spans="1:19" ht="14.25" customHeight="1">
      <c r="B165" s="1"/>
      <c r="F165" s="1"/>
      <c r="H165" s="1"/>
      <c r="I165" s="1"/>
      <c r="J165" s="388" t="s">
        <v>697</v>
      </c>
      <c r="K165" s="387"/>
      <c r="M165" s="95"/>
      <c r="N165" s="95"/>
      <c r="O165" s="95"/>
      <c r="P165" s="95"/>
      <c r="Q165" s="95"/>
      <c r="R165" s="95"/>
      <c r="S165" s="95"/>
    </row>
    <row r="166" spans="1:19" s="1" customFormat="1" ht="13.5" customHeight="1">
      <c r="A166" s="434" t="s">
        <v>763</v>
      </c>
      <c r="B166" s="386"/>
      <c r="C166" s="386"/>
      <c r="D166" s="386"/>
      <c r="E166" s="387"/>
      <c r="F166" s="2"/>
      <c r="G166" s="389" t="s">
        <v>3</v>
      </c>
      <c r="H166" s="387"/>
      <c r="I166" s="3"/>
      <c r="J166" s="65" t="s">
        <v>11</v>
      </c>
      <c r="K166" s="65" t="s">
        <v>6</v>
      </c>
      <c r="L166" s="3"/>
      <c r="M166" s="153"/>
      <c r="N166" s="153"/>
      <c r="O166" s="153"/>
      <c r="P166" s="95"/>
      <c r="Q166" s="95"/>
      <c r="R166" s="95"/>
      <c r="S166" s="95"/>
    </row>
    <row r="167" spans="1:19" s="1" customFormat="1">
      <c r="A167" s="4" t="s">
        <v>5</v>
      </c>
      <c r="B167" s="5" t="s">
        <v>6</v>
      </c>
      <c r="C167" s="6" t="s">
        <v>7</v>
      </c>
      <c r="D167" s="6" t="s">
        <v>8</v>
      </c>
      <c r="E167" s="6" t="s">
        <v>9</v>
      </c>
      <c r="F167" s="2"/>
      <c r="G167" s="9" t="s">
        <v>399</v>
      </c>
      <c r="H167" s="10" t="s">
        <v>6</v>
      </c>
      <c r="I167" s="3"/>
      <c r="J167" s="53" t="s">
        <v>16</v>
      </c>
      <c r="K167" s="67">
        <v>1859867</v>
      </c>
      <c r="M167" s="95"/>
      <c r="N167" s="95"/>
      <c r="O167" s="95"/>
      <c r="P167" s="95"/>
      <c r="Q167" s="95"/>
      <c r="R167" s="95"/>
      <c r="S167" s="95"/>
    </row>
    <row r="168" spans="1:19" s="1" customFormat="1" ht="11.25" customHeight="1">
      <c r="A168" s="45" t="s">
        <v>422</v>
      </c>
      <c r="B168" s="59">
        <f>H171</f>
        <v>49824908</v>
      </c>
      <c r="C168" s="42"/>
      <c r="D168" s="42"/>
      <c r="E168" s="42"/>
      <c r="F168" s="3"/>
      <c r="G168" s="51" t="s">
        <v>756</v>
      </c>
      <c r="H168" s="83">
        <v>0</v>
      </c>
      <c r="I168" s="3"/>
      <c r="J168" s="77"/>
      <c r="K168" s="77"/>
      <c r="M168" s="95"/>
      <c r="N168" s="95"/>
      <c r="O168" s="95"/>
      <c r="P168" s="95"/>
      <c r="Q168" s="95"/>
      <c r="R168" s="95"/>
      <c r="S168" s="95"/>
    </row>
    <row r="169" spans="1:19" s="1" customFormat="1" ht="11.25" customHeight="1">
      <c r="A169" s="7" t="s">
        <v>750</v>
      </c>
      <c r="B169" s="98">
        <v>0</v>
      </c>
      <c r="C169" s="8"/>
      <c r="D169" s="8"/>
      <c r="E169" s="19">
        <v>0</v>
      </c>
      <c r="F169" s="3"/>
      <c r="G169" s="51" t="s">
        <v>14</v>
      </c>
      <c r="H169" s="83">
        <v>9824908</v>
      </c>
      <c r="I169" s="3"/>
      <c r="J169" s="77"/>
      <c r="K169" s="77"/>
      <c r="M169" s="95"/>
      <c r="N169" s="95"/>
      <c r="O169" s="95"/>
      <c r="P169" s="95"/>
      <c r="Q169" s="95"/>
      <c r="R169" s="95"/>
      <c r="S169" s="95"/>
    </row>
    <row r="170" spans="1:19" s="1" customFormat="1" ht="11.25" customHeight="1">
      <c r="A170" s="7" t="s">
        <v>751</v>
      </c>
      <c r="B170" s="98">
        <v>9430000</v>
      </c>
      <c r="C170" s="8"/>
      <c r="D170" s="8"/>
      <c r="E170" s="19" t="s">
        <v>58</v>
      </c>
      <c r="F170" s="3"/>
      <c r="G170" s="51" t="s">
        <v>467</v>
      </c>
      <c r="H170" s="83">
        <v>40000000</v>
      </c>
      <c r="I170" s="3"/>
      <c r="J170" s="77"/>
      <c r="K170" s="77"/>
      <c r="M170" s="95"/>
      <c r="N170" s="95"/>
      <c r="O170" s="95"/>
      <c r="P170" s="95"/>
      <c r="Q170" s="95"/>
      <c r="R170" s="95"/>
      <c r="S170" s="95"/>
    </row>
    <row r="171" spans="1:19" s="1" customFormat="1" ht="11.25" customHeight="1">
      <c r="A171" s="7" t="s">
        <v>742</v>
      </c>
      <c r="B171" s="98">
        <f>B213+E171</f>
        <v>6700000</v>
      </c>
      <c r="C171" s="8"/>
      <c r="D171" s="8"/>
      <c r="E171" s="19">
        <v>200000</v>
      </c>
      <c r="F171" s="3"/>
      <c r="G171" s="52" t="s">
        <v>34</v>
      </c>
      <c r="H171" s="12">
        <f>SUM(H168:H170)</f>
        <v>49824908</v>
      </c>
      <c r="I171" s="3"/>
      <c r="J171" s="77"/>
      <c r="K171" s="77"/>
      <c r="L171" s="3"/>
      <c r="M171" s="153"/>
      <c r="N171" s="153"/>
      <c r="O171" s="153"/>
      <c r="P171" s="95"/>
      <c r="Q171" s="95"/>
      <c r="R171" s="95"/>
      <c r="S171" s="95"/>
    </row>
    <row r="172" spans="1:19" s="1" customFormat="1">
      <c r="A172" s="7" t="s">
        <v>743</v>
      </c>
      <c r="B172" s="98">
        <v>1900000</v>
      </c>
      <c r="C172" s="8"/>
      <c r="D172" s="8"/>
      <c r="E172" s="19" t="s">
        <v>58</v>
      </c>
      <c r="F172" s="3"/>
      <c r="G172" s="2"/>
      <c r="H172" s="3"/>
      <c r="I172" s="3"/>
      <c r="J172" s="77"/>
      <c r="K172" s="77"/>
      <c r="M172" s="95"/>
      <c r="N172" s="95"/>
      <c r="O172" s="95"/>
      <c r="P172" s="95"/>
      <c r="Q172" s="95"/>
      <c r="R172" s="95"/>
      <c r="S172" s="95"/>
    </row>
    <row r="173" spans="1:19" s="1" customFormat="1">
      <c r="A173" s="43" t="s">
        <v>32</v>
      </c>
      <c r="B173" s="60">
        <f>SUM(B168:B172)</f>
        <v>67854908</v>
      </c>
      <c r="C173" s="44"/>
      <c r="D173" s="44"/>
      <c r="E173" s="44"/>
      <c r="F173" s="3"/>
      <c r="G173" s="2"/>
      <c r="H173" s="3"/>
      <c r="I173" s="3"/>
      <c r="J173" s="77"/>
      <c r="K173" s="77"/>
      <c r="M173" s="95"/>
      <c r="N173" s="95"/>
      <c r="O173" s="95"/>
      <c r="P173" s="95"/>
      <c r="Q173" s="95"/>
      <c r="R173" s="95"/>
      <c r="S173" s="95"/>
    </row>
    <row r="174" spans="1:19" s="1" customFormat="1">
      <c r="A174" s="42" t="s">
        <v>474</v>
      </c>
      <c r="B174" s="135">
        <v>8818177</v>
      </c>
      <c r="C174" s="137"/>
      <c r="D174" s="42" t="s">
        <v>58</v>
      </c>
      <c r="E174" s="42" t="s">
        <v>58</v>
      </c>
      <c r="F174" s="3"/>
      <c r="G174" s="2"/>
      <c r="H174" s="3"/>
      <c r="I174" s="3"/>
      <c r="J174" s="77"/>
      <c r="K174" s="77"/>
      <c r="M174" s="95"/>
      <c r="N174" s="95"/>
      <c r="O174" s="95"/>
      <c r="P174" s="95"/>
      <c r="Q174" s="95"/>
      <c r="R174" s="95"/>
      <c r="S174" s="95"/>
    </row>
    <row r="175" spans="1:19" s="1" customFormat="1">
      <c r="A175" s="42" t="s">
        <v>757</v>
      </c>
      <c r="B175" s="135">
        <v>0</v>
      </c>
      <c r="C175" s="137"/>
      <c r="D175" s="42"/>
      <c r="E175" s="42"/>
      <c r="F175" s="3"/>
      <c r="G175" s="2"/>
      <c r="H175" s="3"/>
      <c r="I175" s="3"/>
      <c r="J175" s="77"/>
      <c r="K175" s="77"/>
      <c r="M175" s="95"/>
      <c r="N175" s="95"/>
      <c r="O175" s="95"/>
      <c r="P175" s="95"/>
      <c r="Q175" s="95"/>
      <c r="R175" s="95"/>
      <c r="S175" s="95"/>
    </row>
    <row r="176" spans="1:19" s="1" customFormat="1" ht="11.25" customHeight="1">
      <c r="A176" s="42" t="s">
        <v>574</v>
      </c>
      <c r="B176" s="61">
        <v>43000</v>
      </c>
      <c r="C176" s="137"/>
      <c r="D176" s="42"/>
      <c r="E176" s="46"/>
      <c r="F176" s="3"/>
      <c r="G176" s="9" t="s">
        <v>40</v>
      </c>
      <c r="H176" s="10" t="s">
        <v>6</v>
      </c>
      <c r="I176" s="3"/>
      <c r="J176" s="54" t="s">
        <v>45</v>
      </c>
      <c r="K176" s="63">
        <f>K167+K168+K173</f>
        <v>1859867</v>
      </c>
      <c r="M176" s="95"/>
      <c r="N176" s="95"/>
      <c r="O176" s="95"/>
      <c r="P176" s="95"/>
      <c r="Q176" s="95"/>
      <c r="R176" s="95"/>
      <c r="S176" s="95"/>
    </row>
    <row r="177" spans="1:19" s="1" customFormat="1" ht="11.25" customHeight="1">
      <c r="A177" s="42" t="s">
        <v>476</v>
      </c>
      <c r="B177" s="61">
        <v>52000</v>
      </c>
      <c r="C177" s="137"/>
      <c r="D177" s="42"/>
      <c r="E177" s="42"/>
      <c r="F177" s="3"/>
      <c r="G177" s="17" t="s">
        <v>43</v>
      </c>
      <c r="H177" s="11">
        <f>B182-B499</f>
        <v>336269529</v>
      </c>
      <c r="I177" s="3"/>
      <c r="J177" s="53" t="s">
        <v>462</v>
      </c>
      <c r="K177" s="67">
        <v>4048222</v>
      </c>
      <c r="L177" s="3"/>
      <c r="M177" s="95"/>
      <c r="N177" s="95"/>
      <c r="O177" s="95"/>
      <c r="P177" s="95"/>
      <c r="Q177" s="95"/>
      <c r="R177" s="95"/>
      <c r="S177" s="95"/>
    </row>
    <row r="178" spans="1:19" s="1" customFormat="1" ht="11.25" customHeight="1">
      <c r="A178" s="42" t="s">
        <v>477</v>
      </c>
      <c r="B178" s="61">
        <v>79217</v>
      </c>
      <c r="C178" s="137"/>
      <c r="D178" s="42"/>
      <c r="E178" s="42"/>
      <c r="F178" s="3"/>
      <c r="G178" s="17" t="s">
        <v>478</v>
      </c>
      <c r="H178" s="73">
        <f>B183-B500</f>
        <v>336269529</v>
      </c>
      <c r="I178" s="3"/>
      <c r="J178" s="53" t="s">
        <v>58</v>
      </c>
      <c r="K178" s="62" t="s">
        <v>58</v>
      </c>
      <c r="M178" s="95"/>
      <c r="N178" s="95"/>
      <c r="O178" s="95"/>
      <c r="P178" s="95"/>
      <c r="Q178" s="95"/>
      <c r="R178" s="95"/>
      <c r="S178" s="95"/>
    </row>
    <row r="179" spans="1:19" s="1" customFormat="1">
      <c r="A179" s="42" t="s">
        <v>479</v>
      </c>
      <c r="B179" s="80">
        <v>9596444</v>
      </c>
      <c r="C179" s="137"/>
      <c r="D179" s="42"/>
      <c r="E179" s="134"/>
      <c r="F179" s="3"/>
      <c r="G179" s="2"/>
      <c r="H179" s="2"/>
      <c r="I179" s="3"/>
      <c r="J179" s="53"/>
      <c r="K179" s="74"/>
      <c r="M179" s="95"/>
      <c r="N179" s="95"/>
      <c r="O179" s="95"/>
      <c r="P179" s="95"/>
      <c r="Q179" s="95"/>
      <c r="R179" s="95"/>
      <c r="S179" s="95"/>
    </row>
    <row r="180" spans="1:19" s="1" customFormat="1">
      <c r="A180" s="47" t="s">
        <v>41</v>
      </c>
      <c r="B180" s="14">
        <f>SUM(B174:B175)+B179</f>
        <v>18414621</v>
      </c>
      <c r="C180" s="48"/>
      <c r="D180" s="48"/>
      <c r="E180" s="48"/>
      <c r="F180" s="3"/>
      <c r="G180" s="2"/>
      <c r="H180" s="2"/>
      <c r="I180" s="3"/>
      <c r="J180" s="53"/>
      <c r="K180" s="74"/>
      <c r="M180" s="95"/>
      <c r="N180" s="95"/>
      <c r="O180" s="95"/>
      <c r="P180" s="95"/>
      <c r="Q180" s="95"/>
      <c r="R180" s="95"/>
      <c r="S180" s="95"/>
    </row>
    <row r="181" spans="1:19" s="1" customFormat="1">
      <c r="A181" s="47" t="s">
        <v>403</v>
      </c>
      <c r="B181" s="15">
        <v>250000000</v>
      </c>
      <c r="C181" s="48"/>
      <c r="D181" s="48"/>
      <c r="E181" s="48"/>
      <c r="F181" s="3"/>
      <c r="G181" s="2"/>
      <c r="H181" s="3"/>
      <c r="I181" s="3"/>
      <c r="J181" s="53" t="s">
        <v>58</v>
      </c>
      <c r="K181" s="62" t="s">
        <v>58</v>
      </c>
      <c r="M181" s="95"/>
      <c r="N181" s="95"/>
      <c r="O181" s="95"/>
      <c r="P181" s="95"/>
      <c r="Q181" s="95"/>
      <c r="R181" s="95"/>
      <c r="S181" s="95"/>
    </row>
    <row r="182" spans="1:19" s="1" customFormat="1" ht="14.25" customHeight="1">
      <c r="A182" s="49" t="s">
        <v>47</v>
      </c>
      <c r="B182" s="16">
        <f>B173+B180+B181</f>
        <v>336269529</v>
      </c>
      <c r="C182" s="50"/>
      <c r="D182" s="50"/>
      <c r="E182" s="50"/>
      <c r="F182" s="3"/>
      <c r="G182" s="2"/>
      <c r="H182" s="2"/>
      <c r="I182" s="3"/>
      <c r="J182" s="55" t="s">
        <v>50</v>
      </c>
      <c r="K182" s="63">
        <f>SUM(K177:K180)</f>
        <v>4048222</v>
      </c>
      <c r="M182" s="95"/>
      <c r="N182" s="95"/>
      <c r="O182" s="95"/>
      <c r="P182" s="95"/>
      <c r="Q182" s="95"/>
      <c r="R182" s="95"/>
      <c r="S182" s="95"/>
    </row>
    <row r="183" spans="1:19" s="1" customFormat="1">
      <c r="A183" s="49" t="s">
        <v>49</v>
      </c>
      <c r="B183" s="16">
        <f>B173+B180+B181</f>
        <v>336269529</v>
      </c>
      <c r="C183" s="50"/>
      <c r="D183" s="50"/>
      <c r="E183" s="50"/>
      <c r="F183" s="3"/>
      <c r="G183" s="2"/>
      <c r="H183" s="2"/>
      <c r="I183" s="3"/>
      <c r="J183" s="56" t="s">
        <v>61</v>
      </c>
      <c r="K183" s="64">
        <f>K182-K176</f>
        <v>2188355</v>
      </c>
      <c r="M183" s="95"/>
      <c r="N183" s="95"/>
      <c r="O183" s="95"/>
      <c r="P183" s="95"/>
      <c r="Q183" s="95"/>
      <c r="R183" s="95"/>
      <c r="S183" s="95"/>
    </row>
    <row r="184" spans="1:19" s="1" customFormat="1">
      <c r="A184" s="385" t="s">
        <v>764</v>
      </c>
      <c r="B184" s="386"/>
      <c r="C184" s="386"/>
      <c r="D184" s="386"/>
      <c r="E184" s="387"/>
      <c r="F184" s="3"/>
      <c r="G184" s="2"/>
      <c r="H184" s="2"/>
      <c r="I184" s="3"/>
      <c r="M184" s="95"/>
      <c r="N184" s="95"/>
      <c r="O184" s="95"/>
      <c r="P184" s="95"/>
      <c r="Q184" s="95"/>
      <c r="R184" s="95"/>
      <c r="S184" s="95"/>
    </row>
    <row r="185" spans="1:19">
      <c r="B185" s="1"/>
      <c r="F185" s="1"/>
      <c r="H185" s="1"/>
      <c r="I185" s="1"/>
      <c r="J185" s="1"/>
      <c r="K185" s="1"/>
      <c r="M185" s="95"/>
      <c r="N185" s="95"/>
      <c r="O185" s="95"/>
      <c r="P185" s="95"/>
      <c r="Q185" s="95"/>
      <c r="R185" s="95"/>
      <c r="S185" s="95"/>
    </row>
    <row r="186" spans="1:19">
      <c r="B186" s="1"/>
      <c r="F186" s="1"/>
      <c r="H186" s="1"/>
      <c r="I186" s="1"/>
      <c r="J186" s="388" t="s">
        <v>701</v>
      </c>
      <c r="K186" s="387"/>
      <c r="M186" s="95"/>
      <c r="N186" s="95"/>
      <c r="O186" s="95"/>
      <c r="P186" s="95"/>
      <c r="Q186" s="95"/>
      <c r="R186" s="95"/>
      <c r="S186" s="95"/>
    </row>
    <row r="187" spans="1:19" s="1" customFormat="1" ht="13.5" customHeight="1">
      <c r="A187" s="434" t="s">
        <v>765</v>
      </c>
      <c r="B187" s="386"/>
      <c r="C187" s="386"/>
      <c r="D187" s="386"/>
      <c r="E187" s="387"/>
      <c r="F187" s="2"/>
      <c r="G187" s="389" t="s">
        <v>3</v>
      </c>
      <c r="H187" s="387"/>
      <c r="I187" s="3"/>
      <c r="J187" s="65" t="s">
        <v>11</v>
      </c>
      <c r="K187" s="65" t="s">
        <v>6</v>
      </c>
      <c r="L187" s="3"/>
      <c r="M187" s="153"/>
      <c r="N187" s="153"/>
      <c r="O187" s="153"/>
      <c r="P187" s="95"/>
      <c r="Q187" s="95"/>
      <c r="R187" s="95"/>
      <c r="S187" s="95"/>
    </row>
    <row r="188" spans="1:19" s="1" customFormat="1">
      <c r="A188" s="4" t="s">
        <v>5</v>
      </c>
      <c r="B188" s="5" t="s">
        <v>6</v>
      </c>
      <c r="C188" s="6" t="s">
        <v>7</v>
      </c>
      <c r="D188" s="6" t="s">
        <v>8</v>
      </c>
      <c r="E188" s="6" t="s">
        <v>9</v>
      </c>
      <c r="F188" s="2"/>
      <c r="G188" s="9" t="s">
        <v>399</v>
      </c>
      <c r="H188" s="10" t="s">
        <v>6</v>
      </c>
      <c r="I188" s="3"/>
      <c r="J188" s="53" t="s">
        <v>16</v>
      </c>
      <c r="K188" s="67">
        <v>1859867</v>
      </c>
      <c r="M188" s="95"/>
      <c r="N188" s="95"/>
      <c r="O188" s="95"/>
      <c r="P188" s="95"/>
      <c r="Q188" s="95"/>
      <c r="R188" s="95"/>
      <c r="S188" s="95"/>
    </row>
    <row r="189" spans="1:19" s="1" customFormat="1" ht="11.25" customHeight="1">
      <c r="A189" s="45" t="s">
        <v>422</v>
      </c>
      <c r="B189" s="59">
        <f>H192</f>
        <v>47500524</v>
      </c>
      <c r="C189" s="42"/>
      <c r="D189" s="42"/>
      <c r="E189" s="42"/>
      <c r="F189" s="3"/>
      <c r="G189" s="51" t="s">
        <v>756</v>
      </c>
      <c r="H189" s="83">
        <v>0</v>
      </c>
      <c r="I189" s="3"/>
      <c r="J189" s="77"/>
      <c r="K189" s="77"/>
      <c r="M189" s="95"/>
      <c r="N189" s="95"/>
      <c r="O189" s="95"/>
      <c r="P189" s="95"/>
      <c r="Q189" s="95"/>
      <c r="R189" s="95"/>
      <c r="S189" s="95"/>
    </row>
    <row r="190" spans="1:19" s="1" customFormat="1" ht="11.25" customHeight="1">
      <c r="A190" s="7" t="s">
        <v>750</v>
      </c>
      <c r="B190" s="98">
        <v>0</v>
      </c>
      <c r="C190" s="8"/>
      <c r="D190" s="8"/>
      <c r="E190" s="19">
        <v>0</v>
      </c>
      <c r="F190" s="3"/>
      <c r="G190" s="51" t="s">
        <v>14</v>
      </c>
      <c r="H190" s="83">
        <v>7500524</v>
      </c>
      <c r="I190" s="3"/>
      <c r="J190" s="77"/>
      <c r="K190" s="77"/>
      <c r="M190" s="95"/>
      <c r="N190" s="95"/>
      <c r="O190" s="95"/>
      <c r="P190" s="95"/>
      <c r="Q190" s="95"/>
      <c r="R190" s="95"/>
      <c r="S190" s="95"/>
    </row>
    <row r="191" spans="1:19" s="1" customFormat="1" ht="11.25" customHeight="1">
      <c r="A191" s="7" t="s">
        <v>751</v>
      </c>
      <c r="B191" s="98">
        <v>9430000</v>
      </c>
      <c r="C191" s="8"/>
      <c r="D191" s="8"/>
      <c r="E191" s="19" t="s">
        <v>58</v>
      </c>
      <c r="F191" s="3"/>
      <c r="G191" s="51" t="s">
        <v>467</v>
      </c>
      <c r="H191" s="83">
        <v>40000000</v>
      </c>
      <c r="I191" s="3"/>
      <c r="J191" s="77"/>
      <c r="K191" s="77"/>
      <c r="M191" s="95"/>
      <c r="N191" s="95"/>
      <c r="O191" s="95"/>
      <c r="P191" s="95"/>
      <c r="Q191" s="95"/>
      <c r="R191" s="95"/>
      <c r="S191" s="95"/>
    </row>
    <row r="192" spans="1:19" s="1" customFormat="1" ht="11.25" customHeight="1">
      <c r="A192" s="7" t="s">
        <v>742</v>
      </c>
      <c r="B192" s="98">
        <f>B213+E192</f>
        <v>6700000</v>
      </c>
      <c r="C192" s="8"/>
      <c r="D192" s="8"/>
      <c r="E192" s="19">
        <v>200000</v>
      </c>
      <c r="F192" s="3"/>
      <c r="G192" s="52" t="s">
        <v>34</v>
      </c>
      <c r="H192" s="12">
        <f>SUM(H189:H191)</f>
        <v>47500524</v>
      </c>
      <c r="I192" s="3"/>
      <c r="J192" s="77"/>
      <c r="K192" s="77"/>
      <c r="L192" s="3"/>
      <c r="M192" s="153"/>
      <c r="N192" s="153"/>
      <c r="O192" s="153"/>
      <c r="P192" s="95"/>
      <c r="Q192" s="95"/>
      <c r="R192" s="95"/>
      <c r="S192" s="95"/>
    </row>
    <row r="193" spans="1:19" s="1" customFormat="1">
      <c r="A193" s="7" t="s">
        <v>743</v>
      </c>
      <c r="B193" s="98">
        <v>1900000</v>
      </c>
      <c r="C193" s="8"/>
      <c r="D193" s="8"/>
      <c r="E193" s="19" t="s">
        <v>58</v>
      </c>
      <c r="F193" s="3"/>
      <c r="G193" s="2"/>
      <c r="H193" s="3"/>
      <c r="I193" s="3"/>
      <c r="J193" s="77"/>
      <c r="K193" s="77"/>
      <c r="M193" s="95"/>
      <c r="N193" s="95"/>
      <c r="O193" s="95"/>
      <c r="P193" s="95"/>
      <c r="Q193" s="95"/>
      <c r="R193" s="95"/>
      <c r="S193" s="95"/>
    </row>
    <row r="194" spans="1:19" s="1" customFormat="1">
      <c r="A194" s="43" t="s">
        <v>32</v>
      </c>
      <c r="B194" s="60">
        <f>SUM(B189:B193)</f>
        <v>65530524</v>
      </c>
      <c r="C194" s="44"/>
      <c r="D194" s="44"/>
      <c r="E194" s="44"/>
      <c r="F194" s="3"/>
      <c r="G194" s="2"/>
      <c r="H194" s="3"/>
      <c r="I194" s="3"/>
      <c r="J194" s="77"/>
      <c r="K194" s="77"/>
      <c r="M194" s="95"/>
      <c r="N194" s="95"/>
      <c r="O194" s="95"/>
      <c r="P194" s="95"/>
      <c r="Q194" s="95"/>
      <c r="R194" s="95"/>
      <c r="S194" s="95"/>
    </row>
    <row r="195" spans="1:19" s="1" customFormat="1">
      <c r="A195" s="42" t="s">
        <v>474</v>
      </c>
      <c r="B195" s="135">
        <v>8818177</v>
      </c>
      <c r="C195" s="137"/>
      <c r="D195" s="42" t="s">
        <v>58</v>
      </c>
      <c r="E195" s="42" t="s">
        <v>58</v>
      </c>
      <c r="F195" s="3"/>
      <c r="G195" s="2"/>
      <c r="H195" s="3"/>
      <c r="I195" s="3"/>
      <c r="J195" s="77"/>
      <c r="K195" s="77"/>
      <c r="M195" s="95"/>
      <c r="N195" s="95"/>
      <c r="O195" s="95"/>
      <c r="P195" s="95"/>
      <c r="Q195" s="95"/>
      <c r="R195" s="95"/>
      <c r="S195" s="95"/>
    </row>
    <row r="196" spans="1:19" s="1" customFormat="1">
      <c r="A196" s="42" t="s">
        <v>757</v>
      </c>
      <c r="B196" s="135">
        <v>0</v>
      </c>
      <c r="C196" s="137"/>
      <c r="D196" s="42"/>
      <c r="E196" s="42"/>
      <c r="F196" s="3"/>
      <c r="G196" s="2"/>
      <c r="H196" s="3"/>
      <c r="I196" s="3"/>
      <c r="J196" s="77"/>
      <c r="K196" s="77"/>
      <c r="M196" s="95"/>
      <c r="N196" s="95"/>
      <c r="O196" s="95"/>
      <c r="P196" s="95"/>
      <c r="Q196" s="95"/>
      <c r="R196" s="95"/>
      <c r="S196" s="95"/>
    </row>
    <row r="197" spans="1:19" s="1" customFormat="1" ht="11.25" customHeight="1">
      <c r="A197" s="42" t="s">
        <v>574</v>
      </c>
      <c r="B197" s="61">
        <v>43000</v>
      </c>
      <c r="C197" s="137"/>
      <c r="D197" s="42"/>
      <c r="E197" s="46"/>
      <c r="F197" s="3"/>
      <c r="G197" s="9" t="s">
        <v>40</v>
      </c>
      <c r="H197" s="10" t="s">
        <v>6</v>
      </c>
      <c r="I197" s="3"/>
      <c r="J197" s="54" t="s">
        <v>45</v>
      </c>
      <c r="K197" s="63">
        <f>K188+K189+K194</f>
        <v>1859867</v>
      </c>
      <c r="M197" s="95"/>
      <c r="N197" s="95"/>
      <c r="O197" s="95"/>
      <c r="P197" s="95"/>
      <c r="Q197" s="95"/>
      <c r="R197" s="95"/>
      <c r="S197" s="95"/>
    </row>
    <row r="198" spans="1:19" s="1" customFormat="1" ht="11.25" customHeight="1">
      <c r="A198" s="42" t="s">
        <v>476</v>
      </c>
      <c r="B198" s="61">
        <v>52000</v>
      </c>
      <c r="C198" s="137"/>
      <c r="D198" s="42"/>
      <c r="E198" s="42"/>
      <c r="F198" s="3"/>
      <c r="G198" s="17" t="s">
        <v>43</v>
      </c>
      <c r="H198" s="11">
        <f>B203-B499</f>
        <v>333945145</v>
      </c>
      <c r="I198" s="3"/>
      <c r="J198" s="53" t="s">
        <v>462</v>
      </c>
      <c r="K198" s="67">
        <v>3812989</v>
      </c>
      <c r="L198" s="3"/>
      <c r="M198" s="95"/>
      <c r="N198" s="95"/>
      <c r="O198" s="95"/>
      <c r="P198" s="95"/>
      <c r="Q198" s="95"/>
      <c r="R198" s="95"/>
      <c r="S198" s="95"/>
    </row>
    <row r="199" spans="1:19" s="1" customFormat="1" ht="11.25" customHeight="1">
      <c r="A199" s="42" t="s">
        <v>477</v>
      </c>
      <c r="B199" s="61">
        <v>79217</v>
      </c>
      <c r="C199" s="137"/>
      <c r="D199" s="42"/>
      <c r="E199" s="42"/>
      <c r="F199" s="3"/>
      <c r="G199" s="17" t="s">
        <v>478</v>
      </c>
      <c r="H199" s="73">
        <f>B204-B500</f>
        <v>333945145</v>
      </c>
      <c r="I199" s="3"/>
      <c r="J199" s="53" t="s">
        <v>58</v>
      </c>
      <c r="K199" s="62" t="s">
        <v>58</v>
      </c>
      <c r="M199" s="95"/>
      <c r="N199" s="95"/>
      <c r="O199" s="95"/>
      <c r="P199" s="95"/>
      <c r="Q199" s="95"/>
      <c r="R199" s="95"/>
      <c r="S199" s="95"/>
    </row>
    <row r="200" spans="1:19" s="1" customFormat="1">
      <c r="A200" s="42" t="s">
        <v>479</v>
      </c>
      <c r="B200" s="80">
        <v>9596444</v>
      </c>
      <c r="C200" s="137"/>
      <c r="D200" s="42"/>
      <c r="E200" s="134"/>
      <c r="F200" s="3"/>
      <c r="G200" s="2"/>
      <c r="H200" s="2"/>
      <c r="I200" s="3"/>
      <c r="J200" s="53"/>
      <c r="K200" s="74"/>
      <c r="M200" s="95"/>
      <c r="N200" s="95"/>
      <c r="O200" s="95"/>
      <c r="P200" s="95"/>
      <c r="Q200" s="95"/>
      <c r="R200" s="95"/>
      <c r="S200" s="95"/>
    </row>
    <row r="201" spans="1:19" s="1" customFormat="1">
      <c r="A201" s="47" t="s">
        <v>41</v>
      </c>
      <c r="B201" s="14">
        <f>SUM(B195:B196)+B200</f>
        <v>18414621</v>
      </c>
      <c r="C201" s="48"/>
      <c r="D201" s="48"/>
      <c r="E201" s="48"/>
      <c r="F201" s="3"/>
      <c r="G201" s="2"/>
      <c r="H201" s="2"/>
      <c r="I201" s="3"/>
      <c r="J201" s="53"/>
      <c r="K201" s="74"/>
      <c r="M201" s="95"/>
      <c r="N201" s="95"/>
      <c r="O201" s="95"/>
      <c r="P201" s="95"/>
      <c r="Q201" s="95"/>
      <c r="R201" s="95"/>
      <c r="S201" s="95"/>
    </row>
    <row r="202" spans="1:19" s="1" customFormat="1">
      <c r="A202" s="47" t="s">
        <v>403</v>
      </c>
      <c r="B202" s="15">
        <v>250000000</v>
      </c>
      <c r="C202" s="48"/>
      <c r="D202" s="48"/>
      <c r="E202" s="48"/>
      <c r="F202" s="3"/>
      <c r="G202" s="2"/>
      <c r="H202" s="3"/>
      <c r="I202" s="3"/>
      <c r="J202" s="53" t="s">
        <v>58</v>
      </c>
      <c r="K202" s="62" t="s">
        <v>58</v>
      </c>
      <c r="M202" s="95"/>
      <c r="N202" s="95"/>
      <c r="O202" s="95"/>
      <c r="P202" s="95"/>
      <c r="Q202" s="95"/>
      <c r="R202" s="95"/>
      <c r="S202" s="95"/>
    </row>
    <row r="203" spans="1:19" s="1" customFormat="1" ht="14.25" customHeight="1">
      <c r="A203" s="49" t="s">
        <v>47</v>
      </c>
      <c r="B203" s="16">
        <f>B194+B201+B202</f>
        <v>333945145</v>
      </c>
      <c r="C203" s="50"/>
      <c r="D203" s="50"/>
      <c r="E203" s="50"/>
      <c r="F203" s="3"/>
      <c r="G203" s="2"/>
      <c r="H203" s="2"/>
      <c r="I203" s="3"/>
      <c r="J203" s="55" t="s">
        <v>50</v>
      </c>
      <c r="K203" s="63">
        <f>SUM(K198:K201)</f>
        <v>3812989</v>
      </c>
      <c r="M203" s="95"/>
      <c r="N203" s="95"/>
      <c r="O203" s="95"/>
      <c r="P203" s="95"/>
      <c r="Q203" s="95"/>
      <c r="R203" s="95"/>
      <c r="S203" s="95"/>
    </row>
    <row r="204" spans="1:19" s="1" customFormat="1">
      <c r="A204" s="49" t="s">
        <v>49</v>
      </c>
      <c r="B204" s="16">
        <f>B194+B201+B202</f>
        <v>333945145</v>
      </c>
      <c r="C204" s="50"/>
      <c r="D204" s="50"/>
      <c r="E204" s="50"/>
      <c r="F204" s="3"/>
      <c r="G204" s="2"/>
      <c r="H204" s="2"/>
      <c r="I204" s="3"/>
      <c r="J204" s="56" t="s">
        <v>61</v>
      </c>
      <c r="K204" s="64">
        <f>K203-K197</f>
        <v>1953122</v>
      </c>
      <c r="M204" s="95"/>
      <c r="N204" s="95"/>
      <c r="O204" s="95"/>
      <c r="P204" s="95"/>
      <c r="Q204" s="95"/>
      <c r="R204" s="95"/>
      <c r="S204" s="95"/>
    </row>
    <row r="205" spans="1:19" s="1" customFormat="1">
      <c r="A205" s="385" t="s">
        <v>766</v>
      </c>
      <c r="B205" s="386"/>
      <c r="C205" s="386"/>
      <c r="D205" s="386"/>
      <c r="E205" s="387"/>
      <c r="F205" s="3"/>
      <c r="G205" s="2"/>
      <c r="H205" s="2"/>
      <c r="I205" s="3"/>
      <c r="M205" s="95"/>
      <c r="N205" s="95"/>
      <c r="O205" s="95"/>
      <c r="P205" s="95"/>
      <c r="Q205" s="95"/>
      <c r="R205" s="95"/>
      <c r="S205" s="95"/>
    </row>
    <row r="206" spans="1:19">
      <c r="B206" s="1"/>
      <c r="F206" s="1"/>
      <c r="H206" s="1"/>
      <c r="I206" s="1"/>
      <c r="J206" s="1"/>
      <c r="K206" s="1"/>
      <c r="M206" s="95"/>
      <c r="N206" s="95"/>
      <c r="O206" s="95"/>
      <c r="P206" s="95"/>
      <c r="Q206" s="95"/>
      <c r="R206" s="95"/>
      <c r="S206" s="95"/>
    </row>
    <row r="207" spans="1:19">
      <c r="B207" s="1"/>
      <c r="F207" s="1"/>
      <c r="H207" s="1"/>
      <c r="I207" s="1"/>
      <c r="J207" s="388" t="s">
        <v>704</v>
      </c>
      <c r="K207" s="387"/>
      <c r="M207" s="95"/>
      <c r="N207" s="95"/>
      <c r="O207" s="95"/>
      <c r="P207" s="95"/>
      <c r="Q207" s="95"/>
      <c r="R207" s="95"/>
      <c r="S207" s="95"/>
    </row>
    <row r="208" spans="1:19" s="1" customFormat="1" ht="13.5" customHeight="1">
      <c r="A208" s="434" t="s">
        <v>767</v>
      </c>
      <c r="B208" s="386"/>
      <c r="C208" s="386"/>
      <c r="D208" s="386"/>
      <c r="E208" s="387"/>
      <c r="F208" s="2"/>
      <c r="G208" s="389" t="s">
        <v>3</v>
      </c>
      <c r="H208" s="387"/>
      <c r="I208" s="3"/>
      <c r="J208" s="65" t="s">
        <v>11</v>
      </c>
      <c r="K208" s="65" t="s">
        <v>6</v>
      </c>
      <c r="L208" s="3"/>
      <c r="M208" s="153"/>
      <c r="N208" s="153"/>
      <c r="O208" s="153"/>
      <c r="P208" s="95"/>
      <c r="Q208" s="95"/>
      <c r="R208" s="95"/>
      <c r="S208" s="95"/>
    </row>
    <row r="209" spans="1:19" s="1" customFormat="1">
      <c r="A209" s="4" t="s">
        <v>5</v>
      </c>
      <c r="B209" s="5" t="s">
        <v>6</v>
      </c>
      <c r="C209" s="6" t="s">
        <v>7</v>
      </c>
      <c r="D209" s="6" t="s">
        <v>8</v>
      </c>
      <c r="E209" s="6" t="s">
        <v>9</v>
      </c>
      <c r="F209" s="2"/>
      <c r="G209" s="9" t="s">
        <v>399</v>
      </c>
      <c r="H209" s="10" t="s">
        <v>6</v>
      </c>
      <c r="I209" s="3"/>
      <c r="J209" s="53" t="s">
        <v>16</v>
      </c>
      <c r="K209" s="67">
        <v>1859867</v>
      </c>
      <c r="M209" s="95"/>
      <c r="N209" s="95"/>
      <c r="O209" s="95"/>
      <c r="P209" s="95"/>
      <c r="Q209" s="95"/>
      <c r="R209" s="95"/>
      <c r="S209" s="95"/>
    </row>
    <row r="210" spans="1:19" s="1" customFormat="1" ht="11.25" customHeight="1">
      <c r="A210" s="45" t="s">
        <v>422</v>
      </c>
      <c r="B210" s="59">
        <f>H213</f>
        <v>47461778</v>
      </c>
      <c r="C210" s="42"/>
      <c r="D210" s="42"/>
      <c r="E210" s="42"/>
      <c r="F210" s="3"/>
      <c r="G210" s="51" t="s">
        <v>756</v>
      </c>
      <c r="H210" s="83">
        <v>0</v>
      </c>
      <c r="I210" s="3"/>
      <c r="J210" s="77"/>
      <c r="K210" s="77"/>
      <c r="M210" s="95"/>
      <c r="N210" s="95"/>
      <c r="O210" s="95"/>
      <c r="P210" s="95"/>
      <c r="Q210" s="95"/>
      <c r="R210" s="95"/>
      <c r="S210" s="95"/>
    </row>
    <row r="211" spans="1:19" s="1" customFormat="1" ht="11.25" customHeight="1">
      <c r="A211" s="7" t="s">
        <v>750</v>
      </c>
      <c r="B211" s="98">
        <v>0</v>
      </c>
      <c r="C211" s="8"/>
      <c r="D211" s="8"/>
      <c r="E211" s="19">
        <v>0</v>
      </c>
      <c r="F211" s="3"/>
      <c r="G211" s="51" t="s">
        <v>14</v>
      </c>
      <c r="H211" s="83">
        <v>7461778</v>
      </c>
      <c r="I211" s="3"/>
      <c r="J211" s="77"/>
      <c r="K211" s="77"/>
      <c r="M211" s="95"/>
      <c r="N211" s="95"/>
      <c r="O211" s="95"/>
      <c r="P211" s="95"/>
      <c r="Q211" s="95"/>
      <c r="R211" s="95"/>
      <c r="S211" s="95"/>
    </row>
    <row r="212" spans="1:19" s="1" customFormat="1" ht="11.25" customHeight="1">
      <c r="A212" s="7" t="s">
        <v>751</v>
      </c>
      <c r="B212" s="98">
        <v>9430000</v>
      </c>
      <c r="C212" s="8"/>
      <c r="D212" s="8"/>
      <c r="E212" s="19" t="s">
        <v>58</v>
      </c>
      <c r="F212" s="3"/>
      <c r="G212" s="51" t="s">
        <v>467</v>
      </c>
      <c r="H212" s="83">
        <v>40000000</v>
      </c>
      <c r="I212" s="3"/>
      <c r="J212" s="77"/>
      <c r="K212" s="77"/>
      <c r="M212" s="95"/>
      <c r="N212" s="95"/>
      <c r="O212" s="95"/>
      <c r="P212" s="95"/>
      <c r="Q212" s="95"/>
      <c r="R212" s="95"/>
      <c r="S212" s="95"/>
    </row>
    <row r="213" spans="1:19" s="1" customFormat="1" ht="11.25" customHeight="1">
      <c r="A213" s="7" t="s">
        <v>742</v>
      </c>
      <c r="B213" s="98">
        <f>B234+E213</f>
        <v>6500000</v>
      </c>
      <c r="C213" s="8"/>
      <c r="D213" s="8"/>
      <c r="E213" s="19">
        <v>200000</v>
      </c>
      <c r="F213" s="3"/>
      <c r="G213" s="52" t="s">
        <v>34</v>
      </c>
      <c r="H213" s="12">
        <f>SUM(H210:H212)</f>
        <v>47461778</v>
      </c>
      <c r="I213" s="3"/>
      <c r="J213" s="77"/>
      <c r="K213" s="77"/>
      <c r="L213" s="3"/>
      <c r="M213" s="153"/>
      <c r="N213" s="153"/>
      <c r="O213" s="153"/>
      <c r="P213" s="95"/>
      <c r="Q213" s="95"/>
      <c r="R213" s="95"/>
      <c r="S213" s="95"/>
    </row>
    <row r="214" spans="1:19" s="1" customFormat="1">
      <c r="A214" s="7" t="s">
        <v>743</v>
      </c>
      <c r="B214" s="98">
        <v>1900000</v>
      </c>
      <c r="C214" s="8"/>
      <c r="D214" s="8"/>
      <c r="E214" s="19" t="s">
        <v>58</v>
      </c>
      <c r="F214" s="3"/>
      <c r="G214" s="2"/>
      <c r="H214" s="3"/>
      <c r="I214" s="3"/>
      <c r="J214" s="77"/>
      <c r="K214" s="77"/>
      <c r="M214" s="95"/>
      <c r="N214" s="95"/>
      <c r="O214" s="95"/>
      <c r="P214" s="95"/>
      <c r="Q214" s="95"/>
      <c r="R214" s="95"/>
      <c r="S214" s="95"/>
    </row>
    <row r="215" spans="1:19" s="1" customFormat="1">
      <c r="A215" s="43" t="s">
        <v>32</v>
      </c>
      <c r="B215" s="60">
        <f>SUM(B210:B214)</f>
        <v>65291778</v>
      </c>
      <c r="C215" s="44"/>
      <c r="D215" s="44"/>
      <c r="E215" s="44"/>
      <c r="F215" s="3"/>
      <c r="G215" s="2"/>
      <c r="H215" s="3"/>
      <c r="I215" s="3"/>
      <c r="J215" s="77"/>
      <c r="K215" s="77"/>
      <c r="M215" s="95"/>
      <c r="N215" s="95"/>
      <c r="O215" s="95"/>
      <c r="P215" s="95"/>
      <c r="Q215" s="95"/>
      <c r="R215" s="95"/>
      <c r="S215" s="95"/>
    </row>
    <row r="216" spans="1:19" s="1" customFormat="1">
      <c r="A216" s="42" t="s">
        <v>474</v>
      </c>
      <c r="B216" s="135">
        <v>8818177</v>
      </c>
      <c r="C216" s="137"/>
      <c r="D216" s="42" t="s">
        <v>58</v>
      </c>
      <c r="E216" s="42" t="s">
        <v>58</v>
      </c>
      <c r="F216" s="3"/>
      <c r="G216" s="2"/>
      <c r="H216" s="3"/>
      <c r="I216" s="3"/>
      <c r="J216" s="77"/>
      <c r="K216" s="77"/>
      <c r="M216" s="95"/>
      <c r="N216" s="95"/>
      <c r="O216" s="95"/>
      <c r="P216" s="95"/>
      <c r="Q216" s="95"/>
      <c r="R216" s="95"/>
      <c r="S216" s="95"/>
    </row>
    <row r="217" spans="1:19" s="1" customFormat="1">
      <c r="A217" s="42" t="s">
        <v>757</v>
      </c>
      <c r="B217" s="135">
        <v>0</v>
      </c>
      <c r="C217" s="137"/>
      <c r="D217" s="42"/>
      <c r="E217" s="42"/>
      <c r="F217" s="3"/>
      <c r="G217" s="2"/>
      <c r="H217" s="3"/>
      <c r="I217" s="3"/>
      <c r="J217" s="77"/>
      <c r="K217" s="77"/>
      <c r="M217" s="95"/>
      <c r="N217" s="95"/>
      <c r="O217" s="95"/>
      <c r="P217" s="95"/>
      <c r="Q217" s="95"/>
      <c r="R217" s="95"/>
      <c r="S217" s="95"/>
    </row>
    <row r="218" spans="1:19" s="1" customFormat="1" ht="11.25" customHeight="1">
      <c r="A218" s="42" t="s">
        <v>574</v>
      </c>
      <c r="B218" s="61">
        <v>43000</v>
      </c>
      <c r="C218" s="137"/>
      <c r="D218" s="42"/>
      <c r="E218" s="46"/>
      <c r="F218" s="3"/>
      <c r="G218" s="9" t="s">
        <v>40</v>
      </c>
      <c r="H218" s="10" t="s">
        <v>6</v>
      </c>
      <c r="I218" s="3"/>
      <c r="J218" s="54" t="s">
        <v>45</v>
      </c>
      <c r="K218" s="63">
        <f>K209+K210+K215</f>
        <v>1859867</v>
      </c>
      <c r="M218" s="95"/>
      <c r="N218" s="95"/>
      <c r="O218" s="95"/>
      <c r="P218" s="95"/>
      <c r="Q218" s="95"/>
      <c r="R218" s="95"/>
      <c r="S218" s="95"/>
    </row>
    <row r="219" spans="1:19" s="1" customFormat="1" ht="11.25" customHeight="1">
      <c r="A219" s="42" t="s">
        <v>476</v>
      </c>
      <c r="B219" s="61">
        <v>52000</v>
      </c>
      <c r="C219" s="137"/>
      <c r="D219" s="42"/>
      <c r="E219" s="42"/>
      <c r="F219" s="3"/>
      <c r="G219" s="17" t="s">
        <v>43</v>
      </c>
      <c r="H219" s="11">
        <f>B224-B499</f>
        <v>333706399</v>
      </c>
      <c r="I219" s="3"/>
      <c r="J219" s="53" t="s">
        <v>462</v>
      </c>
      <c r="K219" s="67">
        <v>3812989</v>
      </c>
      <c r="L219" s="3"/>
      <c r="M219" s="95"/>
      <c r="N219" s="95"/>
      <c r="O219" s="95"/>
      <c r="P219" s="95"/>
      <c r="Q219" s="95"/>
      <c r="R219" s="95"/>
      <c r="S219" s="95"/>
    </row>
    <row r="220" spans="1:19" s="1" customFormat="1" ht="11.25" customHeight="1">
      <c r="A220" s="42" t="s">
        <v>477</v>
      </c>
      <c r="B220" s="61">
        <v>79217</v>
      </c>
      <c r="C220" s="137"/>
      <c r="D220" s="42"/>
      <c r="E220" s="42"/>
      <c r="F220" s="3"/>
      <c r="G220" s="17" t="s">
        <v>478</v>
      </c>
      <c r="H220" s="73">
        <f>B225-B500</f>
        <v>333706399</v>
      </c>
      <c r="I220" s="3"/>
      <c r="J220" s="53" t="s">
        <v>58</v>
      </c>
      <c r="K220" s="62" t="s">
        <v>58</v>
      </c>
      <c r="M220" s="95"/>
      <c r="N220" s="95"/>
      <c r="O220" s="95"/>
      <c r="P220" s="95"/>
      <c r="Q220" s="95"/>
      <c r="R220" s="95"/>
      <c r="S220" s="95"/>
    </row>
    <row r="221" spans="1:19" s="1" customFormat="1">
      <c r="A221" s="42" t="s">
        <v>479</v>
      </c>
      <c r="B221" s="80">
        <v>9596444</v>
      </c>
      <c r="C221" s="137"/>
      <c r="D221" s="42"/>
      <c r="E221" s="134"/>
      <c r="F221" s="3"/>
      <c r="G221" s="2"/>
      <c r="H221" s="2"/>
      <c r="I221" s="3"/>
      <c r="J221" s="53"/>
      <c r="K221" s="74"/>
      <c r="M221" s="95"/>
      <c r="N221" s="95"/>
      <c r="O221" s="95"/>
      <c r="P221" s="95"/>
      <c r="Q221" s="95"/>
      <c r="R221" s="95"/>
      <c r="S221" s="95"/>
    </row>
    <row r="222" spans="1:19" s="1" customFormat="1">
      <c r="A222" s="47" t="s">
        <v>41</v>
      </c>
      <c r="B222" s="14">
        <f>SUM(B216:B217)+B221</f>
        <v>18414621</v>
      </c>
      <c r="C222" s="48"/>
      <c r="D222" s="48"/>
      <c r="E222" s="48"/>
      <c r="F222" s="3"/>
      <c r="G222" s="2"/>
      <c r="H222" s="2"/>
      <c r="I222" s="3"/>
      <c r="J222" s="53"/>
      <c r="K222" s="74"/>
      <c r="M222" s="95"/>
      <c r="N222" s="95"/>
      <c r="O222" s="95"/>
      <c r="P222" s="95"/>
      <c r="Q222" s="95"/>
      <c r="R222" s="95"/>
      <c r="S222" s="95"/>
    </row>
    <row r="223" spans="1:19" s="1" customFormat="1">
      <c r="A223" s="47" t="s">
        <v>403</v>
      </c>
      <c r="B223" s="15">
        <v>250000000</v>
      </c>
      <c r="C223" s="48"/>
      <c r="D223" s="48"/>
      <c r="E223" s="48"/>
      <c r="F223" s="3"/>
      <c r="G223" s="2"/>
      <c r="H223" s="3"/>
      <c r="I223" s="3"/>
      <c r="J223" s="53" t="s">
        <v>58</v>
      </c>
      <c r="K223" s="62" t="s">
        <v>58</v>
      </c>
      <c r="M223" s="95"/>
      <c r="N223" s="95"/>
      <c r="O223" s="95"/>
      <c r="P223" s="95"/>
      <c r="Q223" s="95"/>
      <c r="R223" s="95"/>
      <c r="S223" s="95"/>
    </row>
    <row r="224" spans="1:19" s="1" customFormat="1" ht="14.25" customHeight="1">
      <c r="A224" s="49" t="s">
        <v>47</v>
      </c>
      <c r="B224" s="16">
        <f>B215+B222+B223</f>
        <v>333706399</v>
      </c>
      <c r="C224" s="50"/>
      <c r="D224" s="50"/>
      <c r="E224" s="50"/>
      <c r="F224" s="3"/>
      <c r="G224" s="2"/>
      <c r="H224" s="2"/>
      <c r="I224" s="3"/>
      <c r="J224" s="55" t="s">
        <v>50</v>
      </c>
      <c r="K224" s="63">
        <f>SUM(K219:K222)</f>
        <v>3812989</v>
      </c>
      <c r="M224" s="95"/>
      <c r="N224" s="95"/>
      <c r="O224" s="95"/>
      <c r="P224" s="95"/>
      <c r="Q224" s="95"/>
      <c r="R224" s="95"/>
      <c r="S224" s="95"/>
    </row>
    <row r="225" spans="1:19" s="1" customFormat="1">
      <c r="A225" s="49" t="s">
        <v>49</v>
      </c>
      <c r="B225" s="16">
        <f>B215+B222+B223</f>
        <v>333706399</v>
      </c>
      <c r="C225" s="50"/>
      <c r="D225" s="50"/>
      <c r="E225" s="50"/>
      <c r="F225" s="3"/>
      <c r="G225" s="2"/>
      <c r="H225" s="2"/>
      <c r="I225" s="3"/>
      <c r="J225" s="56" t="s">
        <v>61</v>
      </c>
      <c r="K225" s="64">
        <f>K224-K218</f>
        <v>1953122</v>
      </c>
      <c r="M225" s="95"/>
      <c r="N225" s="95"/>
      <c r="O225" s="95"/>
      <c r="P225" s="95"/>
      <c r="Q225" s="95"/>
      <c r="R225" s="95"/>
      <c r="S225" s="95"/>
    </row>
    <row r="226" spans="1:19" s="1" customFormat="1">
      <c r="A226" s="385" t="s">
        <v>768</v>
      </c>
      <c r="B226" s="386"/>
      <c r="C226" s="386"/>
      <c r="D226" s="386"/>
      <c r="E226" s="387"/>
      <c r="F226" s="3"/>
      <c r="G226" s="2"/>
      <c r="H226" s="2"/>
      <c r="I226" s="3"/>
      <c r="M226" s="95"/>
      <c r="N226" s="95"/>
      <c r="O226" s="95"/>
      <c r="P226" s="95"/>
      <c r="Q226" s="95"/>
      <c r="R226" s="95"/>
      <c r="S226" s="95"/>
    </row>
    <row r="227" spans="1:19">
      <c r="B227" s="1"/>
      <c r="F227" s="1"/>
      <c r="H227" s="1"/>
      <c r="I227" s="1"/>
      <c r="J227" s="1"/>
      <c r="K227" s="1"/>
      <c r="M227" s="95"/>
      <c r="N227" s="95"/>
      <c r="O227" s="95"/>
      <c r="P227" s="95"/>
      <c r="Q227" s="95"/>
      <c r="R227" s="95"/>
      <c r="S227" s="95"/>
    </row>
    <row r="228" spans="1:19">
      <c r="B228" s="1"/>
      <c r="F228" s="1"/>
      <c r="H228" s="1"/>
      <c r="I228" s="1"/>
      <c r="J228" s="388" t="s">
        <v>708</v>
      </c>
      <c r="K228" s="387"/>
      <c r="M228" s="95"/>
      <c r="N228" s="95"/>
      <c r="O228" s="95"/>
      <c r="P228" s="95"/>
      <c r="Q228" s="95"/>
      <c r="R228" s="95"/>
      <c r="S228" s="95"/>
    </row>
    <row r="229" spans="1:19" s="1" customFormat="1" ht="13.5" customHeight="1">
      <c r="A229" s="434" t="s">
        <v>769</v>
      </c>
      <c r="B229" s="386"/>
      <c r="C229" s="386"/>
      <c r="D229" s="386"/>
      <c r="E229" s="387"/>
      <c r="F229" s="2"/>
      <c r="G229" s="389" t="s">
        <v>3</v>
      </c>
      <c r="H229" s="387"/>
      <c r="I229" s="3"/>
      <c r="J229" s="65" t="s">
        <v>11</v>
      </c>
      <c r="K229" s="65" t="s">
        <v>6</v>
      </c>
      <c r="L229" s="3"/>
      <c r="M229" s="153"/>
      <c r="N229" s="153"/>
      <c r="O229" s="153"/>
      <c r="P229" s="95"/>
      <c r="Q229" s="95"/>
      <c r="R229" s="95"/>
      <c r="S229" s="95"/>
    </row>
    <row r="230" spans="1:19" s="1" customFormat="1">
      <c r="A230" s="4" t="s">
        <v>5</v>
      </c>
      <c r="B230" s="5" t="s">
        <v>6</v>
      </c>
      <c r="C230" s="6" t="s">
        <v>7</v>
      </c>
      <c r="D230" s="6" t="s">
        <v>8</v>
      </c>
      <c r="E230" s="6" t="s">
        <v>9</v>
      </c>
      <c r="F230" s="2"/>
      <c r="G230" s="9" t="s">
        <v>399</v>
      </c>
      <c r="H230" s="10" t="s">
        <v>6</v>
      </c>
      <c r="I230" s="3"/>
      <c r="J230" s="53" t="s">
        <v>16</v>
      </c>
      <c r="K230" s="67">
        <v>1859867</v>
      </c>
      <c r="M230" s="95"/>
      <c r="N230" s="95"/>
      <c r="O230" s="95"/>
      <c r="P230" s="95"/>
      <c r="Q230" s="95"/>
      <c r="R230" s="95"/>
      <c r="S230" s="95"/>
    </row>
    <row r="231" spans="1:19" s="1" customFormat="1" ht="11.25" customHeight="1">
      <c r="A231" s="45" t="s">
        <v>422</v>
      </c>
      <c r="B231" s="59">
        <f>H234</f>
        <v>42027263</v>
      </c>
      <c r="C231" s="42"/>
      <c r="D231" s="42"/>
      <c r="E231" s="42"/>
      <c r="F231" s="3"/>
      <c r="G231" s="51" t="s">
        <v>756</v>
      </c>
      <c r="H231" s="83">
        <v>0</v>
      </c>
      <c r="I231" s="3"/>
      <c r="J231" s="77"/>
      <c r="K231" s="77"/>
      <c r="M231" s="95"/>
      <c r="N231" s="95"/>
      <c r="O231" s="95"/>
      <c r="P231" s="95"/>
      <c r="Q231" s="95"/>
      <c r="R231" s="95"/>
      <c r="S231" s="95"/>
    </row>
    <row r="232" spans="1:19" s="1" customFormat="1" ht="11.25" customHeight="1">
      <c r="A232" s="7" t="s">
        <v>750</v>
      </c>
      <c r="B232" s="98">
        <v>0</v>
      </c>
      <c r="C232" s="8"/>
      <c r="D232" s="8"/>
      <c r="E232" s="19">
        <v>0</v>
      </c>
      <c r="F232" s="3"/>
      <c r="G232" s="51" t="s">
        <v>14</v>
      </c>
      <c r="H232" s="83">
        <v>2027263</v>
      </c>
      <c r="I232" s="3"/>
      <c r="J232" s="77"/>
      <c r="K232" s="77"/>
      <c r="M232" s="95"/>
      <c r="N232" s="95"/>
      <c r="O232" s="95"/>
      <c r="P232" s="95"/>
      <c r="Q232" s="95"/>
      <c r="R232" s="95"/>
      <c r="S232" s="95"/>
    </row>
    <row r="233" spans="1:19" s="1" customFormat="1" ht="11.25" customHeight="1">
      <c r="A233" s="7" t="s">
        <v>751</v>
      </c>
      <c r="B233" s="98">
        <v>9430000</v>
      </c>
      <c r="C233" s="8"/>
      <c r="D233" s="8"/>
      <c r="E233" s="19" t="s">
        <v>58</v>
      </c>
      <c r="F233" s="3"/>
      <c r="G233" s="51" t="s">
        <v>467</v>
      </c>
      <c r="H233" s="83">
        <v>40000000</v>
      </c>
      <c r="I233" s="3"/>
      <c r="J233" s="77"/>
      <c r="K233" s="77"/>
      <c r="M233" s="95"/>
      <c r="N233" s="95"/>
      <c r="O233" s="95"/>
      <c r="P233" s="95"/>
      <c r="Q233" s="95"/>
      <c r="R233" s="95"/>
      <c r="S233" s="95"/>
    </row>
    <row r="234" spans="1:19" s="1" customFormat="1" ht="11.25" customHeight="1">
      <c r="A234" s="7" t="s">
        <v>742</v>
      </c>
      <c r="B234" s="98">
        <f>B255+E234</f>
        <v>6300000</v>
      </c>
      <c r="C234" s="8"/>
      <c r="D234" s="8"/>
      <c r="E234" s="19">
        <v>200000</v>
      </c>
      <c r="F234" s="3"/>
      <c r="G234" s="52" t="s">
        <v>34</v>
      </c>
      <c r="H234" s="12">
        <f>SUM(H231:H233)</f>
        <v>42027263</v>
      </c>
      <c r="I234" s="3"/>
      <c r="J234" s="77"/>
      <c r="K234" s="77"/>
      <c r="L234" s="3"/>
      <c r="M234" s="153"/>
      <c r="N234" s="153"/>
      <c r="O234" s="153"/>
      <c r="P234" s="95"/>
      <c r="Q234" s="95"/>
      <c r="R234" s="95"/>
      <c r="S234" s="95"/>
    </row>
    <row r="235" spans="1:19" s="1" customFormat="1">
      <c r="A235" s="7" t="s">
        <v>743</v>
      </c>
      <c r="B235" s="98">
        <v>1900000</v>
      </c>
      <c r="C235" s="8"/>
      <c r="D235" s="8"/>
      <c r="E235" s="19" t="s">
        <v>58</v>
      </c>
      <c r="F235" s="3"/>
      <c r="G235" s="2"/>
      <c r="H235" s="3"/>
      <c r="I235" s="3"/>
      <c r="J235" s="77"/>
      <c r="K235" s="77"/>
      <c r="M235" s="95"/>
      <c r="N235" s="95"/>
      <c r="O235" s="95"/>
      <c r="P235" s="95"/>
      <c r="Q235" s="95"/>
      <c r="R235" s="95"/>
      <c r="S235" s="95"/>
    </row>
    <row r="236" spans="1:19" s="1" customFormat="1">
      <c r="A236" s="43" t="s">
        <v>32</v>
      </c>
      <c r="B236" s="60">
        <f>SUM(B231:B235)</f>
        <v>59657263</v>
      </c>
      <c r="C236" s="44"/>
      <c r="D236" s="44"/>
      <c r="E236" s="44"/>
      <c r="F236" s="3"/>
      <c r="G236" s="2"/>
      <c r="H236" s="3"/>
      <c r="I236" s="3"/>
      <c r="J236" s="77"/>
      <c r="K236" s="77"/>
      <c r="M236" s="95"/>
      <c r="N236" s="95"/>
      <c r="O236" s="95"/>
      <c r="P236" s="95"/>
      <c r="Q236" s="95"/>
      <c r="R236" s="95"/>
      <c r="S236" s="95"/>
    </row>
    <row r="237" spans="1:19" s="1" customFormat="1">
      <c r="A237" s="43" t="s">
        <v>32</v>
      </c>
      <c r="B237" s="135">
        <v>8818177</v>
      </c>
      <c r="C237" s="137"/>
      <c r="D237" s="42" t="s">
        <v>58</v>
      </c>
      <c r="E237" s="42" t="s">
        <v>58</v>
      </c>
      <c r="F237" s="3"/>
      <c r="G237" s="2"/>
      <c r="H237" s="3"/>
      <c r="I237" s="3"/>
      <c r="J237" s="77"/>
      <c r="K237" s="77"/>
      <c r="M237" s="95"/>
      <c r="N237" s="95"/>
      <c r="O237" s="95"/>
      <c r="P237" s="95"/>
      <c r="Q237" s="95"/>
      <c r="R237" s="95"/>
      <c r="S237" s="95"/>
    </row>
    <row r="238" spans="1:19" s="1" customFormat="1">
      <c r="A238" s="42" t="s">
        <v>757</v>
      </c>
      <c r="B238" s="135">
        <v>0</v>
      </c>
      <c r="C238" s="137"/>
      <c r="D238" s="42"/>
      <c r="E238" s="42"/>
      <c r="F238" s="3"/>
      <c r="G238" s="2"/>
      <c r="H238" s="3"/>
      <c r="I238" s="3"/>
      <c r="J238" s="77"/>
      <c r="K238" s="77"/>
      <c r="M238" s="95"/>
      <c r="N238" s="95"/>
      <c r="O238" s="95"/>
      <c r="P238" s="95"/>
      <c r="Q238" s="95"/>
      <c r="R238" s="95"/>
      <c r="S238" s="95"/>
    </row>
    <row r="239" spans="1:19" s="1" customFormat="1" ht="11.25" customHeight="1">
      <c r="A239" s="42" t="s">
        <v>574</v>
      </c>
      <c r="B239" s="61">
        <v>43000</v>
      </c>
      <c r="C239" s="137"/>
      <c r="D239" s="42"/>
      <c r="E239" s="46"/>
      <c r="F239" s="3"/>
      <c r="G239" s="9" t="s">
        <v>40</v>
      </c>
      <c r="H239" s="10" t="s">
        <v>6</v>
      </c>
      <c r="I239" s="3"/>
      <c r="J239" s="54" t="s">
        <v>45</v>
      </c>
      <c r="K239" s="63">
        <f>K230+K231+K236</f>
        <v>1859867</v>
      </c>
      <c r="M239" s="95"/>
      <c r="N239" s="95"/>
      <c r="O239" s="95"/>
      <c r="P239" s="95"/>
      <c r="Q239" s="95"/>
      <c r="R239" s="95"/>
      <c r="S239" s="95"/>
    </row>
    <row r="240" spans="1:19" s="1" customFormat="1" ht="11.25" customHeight="1">
      <c r="A240" s="42" t="s">
        <v>476</v>
      </c>
      <c r="B240" s="61">
        <v>52000</v>
      </c>
      <c r="C240" s="137"/>
      <c r="D240" s="42"/>
      <c r="E240" s="42"/>
      <c r="F240" s="3"/>
      <c r="G240" s="17" t="s">
        <v>43</v>
      </c>
      <c r="H240" s="11">
        <f>B245-B499</f>
        <v>328071884</v>
      </c>
      <c r="I240" s="3"/>
      <c r="J240" s="53" t="s">
        <v>462</v>
      </c>
      <c r="K240" s="67">
        <v>3812989</v>
      </c>
      <c r="L240" s="3"/>
      <c r="M240" s="95"/>
      <c r="N240" s="95"/>
      <c r="O240" s="95"/>
      <c r="P240" s="95"/>
      <c r="Q240" s="95"/>
      <c r="R240" s="95"/>
      <c r="S240" s="95"/>
    </row>
    <row r="241" spans="1:19" s="1" customFormat="1" ht="11.25" customHeight="1">
      <c r="A241" s="42" t="s">
        <v>477</v>
      </c>
      <c r="B241" s="61">
        <v>79217</v>
      </c>
      <c r="C241" s="137"/>
      <c r="D241" s="42"/>
      <c r="E241" s="42"/>
      <c r="F241" s="3"/>
      <c r="G241" s="17" t="s">
        <v>478</v>
      </c>
      <c r="H241" s="73">
        <f>B246-B500</f>
        <v>328071884</v>
      </c>
      <c r="I241" s="3"/>
      <c r="J241" s="53" t="s">
        <v>58</v>
      </c>
      <c r="K241" s="62" t="s">
        <v>58</v>
      </c>
      <c r="M241" s="95"/>
      <c r="N241" s="95"/>
      <c r="O241" s="95"/>
      <c r="P241" s="95"/>
      <c r="Q241" s="95"/>
      <c r="R241" s="95"/>
      <c r="S241" s="95"/>
    </row>
    <row r="242" spans="1:19" s="1" customFormat="1">
      <c r="A242" s="42" t="s">
        <v>479</v>
      </c>
      <c r="B242" s="80">
        <v>9596444</v>
      </c>
      <c r="C242" s="137"/>
      <c r="D242" s="42"/>
      <c r="E242" s="134"/>
      <c r="F242" s="3"/>
      <c r="G242" s="2"/>
      <c r="H242" s="2"/>
      <c r="I242" s="3"/>
      <c r="J242" s="53"/>
      <c r="K242" s="74"/>
      <c r="M242" s="95"/>
      <c r="N242" s="95"/>
      <c r="O242" s="95"/>
      <c r="P242" s="95"/>
      <c r="Q242" s="95"/>
      <c r="R242" s="95"/>
      <c r="S242" s="95"/>
    </row>
    <row r="243" spans="1:19" s="1" customFormat="1">
      <c r="A243" s="47" t="s">
        <v>41</v>
      </c>
      <c r="B243" s="14">
        <f>SUM(B237:B238)+B242</f>
        <v>18414621</v>
      </c>
      <c r="C243" s="48"/>
      <c r="D243" s="48"/>
      <c r="E243" s="48"/>
      <c r="F243" s="3"/>
      <c r="G243" s="2"/>
      <c r="H243" s="2"/>
      <c r="I243" s="3"/>
      <c r="J243" s="53"/>
      <c r="K243" s="74"/>
      <c r="M243" s="95"/>
      <c r="N243" s="95"/>
      <c r="O243" s="95"/>
      <c r="P243" s="95"/>
      <c r="Q243" s="95"/>
      <c r="R243" s="95"/>
      <c r="S243" s="95"/>
    </row>
    <row r="244" spans="1:19" s="1" customFormat="1">
      <c r="A244" s="47" t="s">
        <v>403</v>
      </c>
      <c r="B244" s="15">
        <v>250000000</v>
      </c>
      <c r="C244" s="48"/>
      <c r="D244" s="48"/>
      <c r="E244" s="48"/>
      <c r="F244" s="3"/>
      <c r="G244" s="2"/>
      <c r="H244" s="3"/>
      <c r="I244" s="3"/>
      <c r="J244" s="53" t="s">
        <v>58</v>
      </c>
      <c r="K244" s="62" t="s">
        <v>58</v>
      </c>
      <c r="M244" s="95"/>
      <c r="N244" s="95"/>
      <c r="O244" s="95"/>
      <c r="P244" s="95"/>
      <c r="Q244" s="95"/>
      <c r="R244" s="95"/>
      <c r="S244" s="95"/>
    </row>
    <row r="245" spans="1:19" s="1" customFormat="1" ht="14.25" customHeight="1">
      <c r="A245" s="49" t="s">
        <v>47</v>
      </c>
      <c r="B245" s="16">
        <f>B236+B243+B244</f>
        <v>328071884</v>
      </c>
      <c r="C245" s="50"/>
      <c r="D245" s="50"/>
      <c r="E245" s="50"/>
      <c r="F245" s="3"/>
      <c r="G245" s="2"/>
      <c r="H245" s="2"/>
      <c r="I245" s="3"/>
      <c r="J245" s="55" t="s">
        <v>50</v>
      </c>
      <c r="K245" s="63">
        <f>SUM(K240:K243)</f>
        <v>3812989</v>
      </c>
      <c r="M245" s="95"/>
      <c r="N245" s="95"/>
      <c r="O245" s="95"/>
      <c r="P245" s="95"/>
      <c r="Q245" s="95"/>
      <c r="R245" s="95"/>
      <c r="S245" s="95"/>
    </row>
    <row r="246" spans="1:19" s="1" customFormat="1">
      <c r="A246" s="49" t="s">
        <v>49</v>
      </c>
      <c r="B246" s="16">
        <f>B236+B243+B244</f>
        <v>328071884</v>
      </c>
      <c r="C246" s="50"/>
      <c r="D246" s="50"/>
      <c r="E246" s="50"/>
      <c r="F246" s="3"/>
      <c r="G246" s="2"/>
      <c r="H246" s="2"/>
      <c r="I246" s="3"/>
      <c r="J246" s="56" t="s">
        <v>61</v>
      </c>
      <c r="K246" s="64">
        <f>K245-K239</f>
        <v>1953122</v>
      </c>
      <c r="M246" s="95"/>
      <c r="N246" s="95"/>
      <c r="O246" s="95"/>
      <c r="P246" s="95"/>
      <c r="Q246" s="95"/>
      <c r="R246" s="95"/>
      <c r="S246" s="95"/>
    </row>
    <row r="247" spans="1:19" s="1" customFormat="1">
      <c r="A247" s="385" t="s">
        <v>770</v>
      </c>
      <c r="B247" s="386"/>
      <c r="C247" s="386"/>
      <c r="D247" s="386"/>
      <c r="E247" s="387"/>
      <c r="F247" s="3"/>
      <c r="G247" s="2"/>
      <c r="H247" s="2"/>
      <c r="I247" s="3"/>
      <c r="M247" s="95"/>
      <c r="N247" s="95"/>
      <c r="O247" s="95"/>
      <c r="P247" s="95"/>
      <c r="Q247" s="95"/>
      <c r="R247" s="95"/>
      <c r="S247" s="95"/>
    </row>
    <row r="248" spans="1:19">
      <c r="B248" s="1"/>
      <c r="F248" s="1"/>
      <c r="H248" s="1"/>
      <c r="I248" s="1"/>
      <c r="J248" s="1"/>
      <c r="K248" s="1"/>
      <c r="M248" s="95"/>
      <c r="N248" s="95"/>
      <c r="O248" s="95"/>
      <c r="P248" s="95"/>
      <c r="Q248" s="95"/>
      <c r="R248" s="95"/>
      <c r="S248" s="95"/>
    </row>
    <row r="249" spans="1:19">
      <c r="B249" s="1"/>
      <c r="F249" s="1"/>
      <c r="H249" s="1"/>
      <c r="I249" s="1"/>
      <c r="J249" s="388" t="s">
        <v>711</v>
      </c>
      <c r="K249" s="387"/>
      <c r="M249" s="95"/>
      <c r="N249" s="95"/>
      <c r="O249" s="95"/>
      <c r="P249" s="95"/>
      <c r="Q249" s="95"/>
      <c r="R249" s="95"/>
      <c r="S249" s="95"/>
    </row>
    <row r="250" spans="1:19" s="1" customFormat="1" ht="13.5" customHeight="1">
      <c r="A250" s="434" t="s">
        <v>640</v>
      </c>
      <c r="B250" s="386"/>
      <c r="C250" s="386"/>
      <c r="D250" s="386"/>
      <c r="E250" s="387"/>
      <c r="F250" s="2"/>
      <c r="G250" s="389" t="s">
        <v>3</v>
      </c>
      <c r="H250" s="387"/>
      <c r="I250" s="3"/>
      <c r="J250" s="65" t="s">
        <v>11</v>
      </c>
      <c r="K250" s="65" t="s">
        <v>6</v>
      </c>
      <c r="L250" s="3"/>
      <c r="M250" s="153"/>
      <c r="N250" s="153"/>
      <c r="O250" s="153"/>
      <c r="P250" s="95"/>
      <c r="Q250" s="95"/>
      <c r="R250" s="95"/>
      <c r="S250" s="95"/>
    </row>
    <row r="251" spans="1:19" s="1" customFormat="1">
      <c r="A251" s="4" t="s">
        <v>5</v>
      </c>
      <c r="B251" s="5" t="s">
        <v>6</v>
      </c>
      <c r="C251" s="6" t="s">
        <v>7</v>
      </c>
      <c r="D251" s="6" t="s">
        <v>8</v>
      </c>
      <c r="E251" s="6" t="s">
        <v>9</v>
      </c>
      <c r="F251" s="2"/>
      <c r="G251" s="9" t="s">
        <v>399</v>
      </c>
      <c r="H251" s="10" t="s">
        <v>6</v>
      </c>
      <c r="I251" s="3"/>
      <c r="J251" s="53" t="s">
        <v>16</v>
      </c>
      <c r="K251" s="67">
        <v>1859867</v>
      </c>
      <c r="M251" s="95"/>
      <c r="N251" s="95"/>
      <c r="O251" s="95"/>
      <c r="P251" s="95"/>
      <c r="Q251" s="95"/>
      <c r="R251" s="95"/>
      <c r="S251" s="95"/>
    </row>
    <row r="252" spans="1:19" s="1" customFormat="1" ht="11.25" customHeight="1">
      <c r="A252" s="45" t="s">
        <v>422</v>
      </c>
      <c r="B252" s="59">
        <v>45334448</v>
      </c>
      <c r="C252" s="42"/>
      <c r="D252" s="42"/>
      <c r="E252" s="42"/>
      <c r="F252" s="3"/>
      <c r="G252" s="51" t="s">
        <v>756</v>
      </c>
      <c r="H252" s="83">
        <v>0</v>
      </c>
      <c r="I252" s="3"/>
      <c r="J252" s="77"/>
      <c r="K252" s="77"/>
      <c r="M252" s="95"/>
      <c r="N252" s="95"/>
      <c r="O252" s="95"/>
      <c r="P252" s="95"/>
      <c r="Q252" s="95"/>
      <c r="R252" s="95"/>
      <c r="S252" s="95"/>
    </row>
    <row r="253" spans="1:19" s="1" customFormat="1" ht="11.25" customHeight="1">
      <c r="A253" s="7" t="s">
        <v>750</v>
      </c>
      <c r="B253" s="98">
        <v>0</v>
      </c>
      <c r="C253" s="8"/>
      <c r="D253" s="8"/>
      <c r="E253" s="19">
        <v>0</v>
      </c>
      <c r="F253" s="3"/>
      <c r="G253" s="51" t="s">
        <v>14</v>
      </c>
      <c r="H253" s="83">
        <v>5334448</v>
      </c>
      <c r="I253" s="3"/>
      <c r="J253" s="77"/>
      <c r="K253" s="77"/>
      <c r="M253" s="95"/>
      <c r="N253" s="95"/>
      <c r="O253" s="95"/>
      <c r="P253" s="95"/>
      <c r="Q253" s="95"/>
      <c r="R253" s="95"/>
      <c r="S253" s="95"/>
    </row>
    <row r="254" spans="1:19" s="1" customFormat="1" ht="11.25" customHeight="1">
      <c r="A254" s="7" t="s">
        <v>751</v>
      </c>
      <c r="B254" s="98">
        <v>9430000</v>
      </c>
      <c r="C254" s="8"/>
      <c r="D254" s="8"/>
      <c r="E254" s="19" t="s">
        <v>58</v>
      </c>
      <c r="F254" s="3"/>
      <c r="G254" s="51" t="s">
        <v>467</v>
      </c>
      <c r="H254" s="83">
        <v>40000000</v>
      </c>
      <c r="I254" s="3"/>
      <c r="J254" s="77"/>
      <c r="K254" s="77"/>
      <c r="P254" s="95"/>
      <c r="Q254" s="95"/>
      <c r="R254" s="95"/>
      <c r="S254" s="95"/>
    </row>
    <row r="255" spans="1:19" s="1" customFormat="1" ht="11.25" customHeight="1">
      <c r="A255" s="7" t="s">
        <v>742</v>
      </c>
      <c r="B255" s="98">
        <v>6100000</v>
      </c>
      <c r="C255" s="8"/>
      <c r="D255" s="8"/>
      <c r="E255" s="19">
        <v>200000</v>
      </c>
      <c r="F255" s="3"/>
      <c r="G255" s="52" t="s">
        <v>34</v>
      </c>
      <c r="H255" s="12">
        <v>45334448</v>
      </c>
      <c r="I255" s="3"/>
      <c r="J255" s="77"/>
      <c r="K255" s="77"/>
      <c r="L255" s="3"/>
      <c r="M255" s="3"/>
      <c r="N255" s="3"/>
      <c r="O255" s="3"/>
      <c r="P255" s="95"/>
      <c r="Q255" s="95"/>
      <c r="R255" s="95"/>
      <c r="S255" s="95"/>
    </row>
    <row r="256" spans="1:19" s="1" customFormat="1">
      <c r="A256" s="7" t="s">
        <v>743</v>
      </c>
      <c r="B256" s="98">
        <v>1900000</v>
      </c>
      <c r="C256" s="8"/>
      <c r="D256" s="8"/>
      <c r="E256" s="19" t="s">
        <v>58</v>
      </c>
      <c r="F256" s="3"/>
      <c r="G256" s="2"/>
      <c r="H256" s="3"/>
      <c r="I256" s="3"/>
      <c r="J256" s="77"/>
      <c r="K256" s="77"/>
      <c r="P256" s="95"/>
      <c r="Q256" s="95"/>
      <c r="R256" s="95"/>
      <c r="S256" s="95"/>
    </row>
    <row r="257" spans="1:19" s="1" customFormat="1">
      <c r="A257" s="43" t="s">
        <v>32</v>
      </c>
      <c r="B257" s="60">
        <v>62764448</v>
      </c>
      <c r="C257" s="44"/>
      <c r="D257" s="44"/>
      <c r="E257" s="44"/>
      <c r="F257" s="3"/>
      <c r="G257" s="2"/>
      <c r="H257" s="3"/>
      <c r="I257" s="3"/>
      <c r="J257" s="77"/>
      <c r="K257" s="77"/>
      <c r="P257" s="95"/>
      <c r="Q257" s="95"/>
      <c r="R257" s="95"/>
      <c r="S257" s="95"/>
    </row>
    <row r="258" spans="1:19" s="1" customFormat="1">
      <c r="A258" s="42" t="s">
        <v>474</v>
      </c>
      <c r="B258" s="135">
        <v>8818177</v>
      </c>
      <c r="C258" s="137"/>
      <c r="D258" s="42" t="s">
        <v>58</v>
      </c>
      <c r="E258" s="42" t="s">
        <v>58</v>
      </c>
      <c r="F258" s="3"/>
      <c r="G258" s="2"/>
      <c r="H258" s="3"/>
      <c r="I258" s="3"/>
      <c r="J258" s="77"/>
      <c r="K258" s="77"/>
      <c r="P258" s="95"/>
      <c r="Q258" s="95"/>
      <c r="R258" s="95"/>
      <c r="S258" s="95"/>
    </row>
    <row r="259" spans="1:19" s="1" customFormat="1">
      <c r="A259" s="42" t="s">
        <v>757</v>
      </c>
      <c r="B259" s="135">
        <v>0</v>
      </c>
      <c r="C259" s="137"/>
      <c r="D259" s="42"/>
      <c r="E259" s="42"/>
      <c r="F259" s="3"/>
      <c r="G259" s="2"/>
      <c r="H259" s="3"/>
      <c r="I259" s="3"/>
      <c r="J259" s="77"/>
      <c r="K259" s="77"/>
      <c r="P259" s="95"/>
      <c r="Q259" s="95"/>
      <c r="R259" s="95"/>
      <c r="S259" s="95"/>
    </row>
    <row r="260" spans="1:19" s="1" customFormat="1" ht="11.25" customHeight="1">
      <c r="A260" s="42" t="s">
        <v>574</v>
      </c>
      <c r="B260" s="61">
        <v>43000</v>
      </c>
      <c r="C260" s="137"/>
      <c r="D260" s="42"/>
      <c r="E260" s="46"/>
      <c r="F260" s="3"/>
      <c r="G260" s="9" t="s">
        <v>40</v>
      </c>
      <c r="H260" s="10" t="s">
        <v>6</v>
      </c>
      <c r="I260" s="3"/>
      <c r="J260" s="54" t="s">
        <v>45</v>
      </c>
      <c r="K260" s="63">
        <v>2724395</v>
      </c>
      <c r="P260" s="95"/>
      <c r="Q260" s="95"/>
      <c r="R260" s="95"/>
      <c r="S260" s="95"/>
    </row>
    <row r="261" spans="1:19" s="1" customFormat="1" ht="11.25" customHeight="1">
      <c r="A261" s="42" t="s">
        <v>476</v>
      </c>
      <c r="B261" s="61">
        <v>52000</v>
      </c>
      <c r="C261" s="137"/>
      <c r="D261" s="42"/>
      <c r="E261" s="42"/>
      <c r="F261" s="3"/>
      <c r="G261" s="17" t="s">
        <v>43</v>
      </c>
      <c r="H261" s="11">
        <v>331179069</v>
      </c>
      <c r="I261" s="3"/>
      <c r="J261" s="53" t="s">
        <v>462</v>
      </c>
      <c r="K261" s="67">
        <v>3812989</v>
      </c>
      <c r="L261" s="3"/>
      <c r="P261" s="95"/>
      <c r="Q261" s="95"/>
      <c r="R261" s="95"/>
      <c r="S261" s="95"/>
    </row>
    <row r="262" spans="1:19" s="1" customFormat="1" ht="11.25" customHeight="1">
      <c r="A262" s="42" t="s">
        <v>477</v>
      </c>
      <c r="B262" s="61">
        <v>79217</v>
      </c>
      <c r="C262" s="137"/>
      <c r="D262" s="42"/>
      <c r="E262" s="42"/>
      <c r="F262" s="3"/>
      <c r="G262" s="17" t="s">
        <v>478</v>
      </c>
      <c r="H262" s="73">
        <v>331179069</v>
      </c>
      <c r="I262" s="3"/>
      <c r="J262" s="53" t="s">
        <v>58</v>
      </c>
      <c r="K262" s="62" t="s">
        <v>58</v>
      </c>
      <c r="P262" s="95"/>
      <c r="Q262" s="95"/>
      <c r="R262" s="95"/>
      <c r="S262" s="95"/>
    </row>
    <row r="263" spans="1:19" s="1" customFormat="1">
      <c r="A263" s="42" t="s">
        <v>479</v>
      </c>
      <c r="B263" s="80">
        <v>9596444</v>
      </c>
      <c r="C263" s="137"/>
      <c r="D263" s="42"/>
      <c r="E263" s="134"/>
      <c r="F263" s="3"/>
      <c r="G263" s="2"/>
      <c r="H263" s="2"/>
      <c r="I263" s="3"/>
      <c r="J263" s="53"/>
      <c r="K263" s="74"/>
      <c r="P263" s="95"/>
      <c r="Q263" s="95"/>
      <c r="R263" s="95"/>
      <c r="S263" s="95"/>
    </row>
    <row r="264" spans="1:19" s="1" customFormat="1">
      <c r="A264" s="47" t="s">
        <v>41</v>
      </c>
      <c r="B264" s="14">
        <v>18414621</v>
      </c>
      <c r="C264" s="48"/>
      <c r="D264" s="48"/>
      <c r="E264" s="48"/>
      <c r="F264" s="3"/>
      <c r="G264" s="2"/>
      <c r="H264" s="2"/>
      <c r="I264" s="3"/>
      <c r="J264" s="53"/>
      <c r="K264" s="74"/>
      <c r="P264" s="95"/>
      <c r="Q264" s="95"/>
      <c r="R264" s="95"/>
      <c r="S264" s="95"/>
    </row>
    <row r="265" spans="1:19" s="1" customFormat="1">
      <c r="A265" s="47" t="s">
        <v>403</v>
      </c>
      <c r="B265" s="15">
        <v>250000000</v>
      </c>
      <c r="C265" s="48"/>
      <c r="D265" s="48"/>
      <c r="E265" s="48"/>
      <c r="F265" s="3"/>
      <c r="G265" s="2"/>
      <c r="H265" s="3"/>
      <c r="I265" s="3"/>
      <c r="J265" s="53" t="s">
        <v>58</v>
      </c>
      <c r="K265" s="62" t="s">
        <v>58</v>
      </c>
      <c r="P265" s="95"/>
      <c r="Q265" s="95"/>
      <c r="R265" s="95"/>
      <c r="S265" s="95"/>
    </row>
    <row r="266" spans="1:19" s="1" customFormat="1" ht="14.25" customHeight="1">
      <c r="A266" s="49" t="s">
        <v>47</v>
      </c>
      <c r="B266" s="16">
        <v>331179069</v>
      </c>
      <c r="C266" s="50"/>
      <c r="D266" s="50"/>
      <c r="E266" s="50"/>
      <c r="F266" s="3"/>
      <c r="G266" s="2"/>
      <c r="H266" s="2"/>
      <c r="I266" s="3"/>
      <c r="J266" s="55" t="s">
        <v>50</v>
      </c>
      <c r="K266" s="63">
        <v>4641600</v>
      </c>
      <c r="P266" s="95"/>
      <c r="Q266" s="95"/>
      <c r="R266" s="95"/>
      <c r="S266" s="95"/>
    </row>
    <row r="267" spans="1:19" s="1" customFormat="1">
      <c r="A267" s="49" t="s">
        <v>49</v>
      </c>
      <c r="B267" s="16">
        <v>331179069</v>
      </c>
      <c r="C267" s="50"/>
      <c r="D267" s="50"/>
      <c r="E267" s="50"/>
      <c r="F267" s="3"/>
      <c r="G267" s="2"/>
      <c r="H267" s="2"/>
      <c r="I267" s="3"/>
      <c r="J267" s="56" t="s">
        <v>61</v>
      </c>
      <c r="K267" s="64">
        <v>1917205</v>
      </c>
      <c r="P267" s="95"/>
      <c r="Q267" s="95"/>
      <c r="R267" s="95"/>
      <c r="S267" s="95"/>
    </row>
    <row r="268" spans="1:19" s="1" customFormat="1">
      <c r="A268" s="150" t="s">
        <v>771</v>
      </c>
      <c r="B268" s="151"/>
      <c r="C268" s="151"/>
      <c r="D268" s="151"/>
      <c r="E268" s="152"/>
      <c r="F268" s="3"/>
      <c r="G268" s="2"/>
      <c r="H268" s="2"/>
      <c r="I268" s="3"/>
      <c r="P268" s="95"/>
      <c r="Q268" s="95"/>
      <c r="R268" s="95"/>
      <c r="S268" s="95"/>
    </row>
    <row r="269" spans="1:19">
      <c r="B269" s="1"/>
      <c r="F269" s="1"/>
      <c r="H269" s="1"/>
      <c r="I269" s="1"/>
      <c r="J269" s="1"/>
      <c r="K269" s="1"/>
      <c r="P269" s="95"/>
      <c r="Q269" s="95"/>
      <c r="R269" s="95"/>
      <c r="S269" s="95"/>
    </row>
    <row r="270" spans="1:19">
      <c r="B270" s="1"/>
      <c r="F270" s="1"/>
      <c r="H270" s="1"/>
      <c r="I270" s="1"/>
      <c r="P270" s="95"/>
      <c r="Q270" s="95"/>
      <c r="R270" s="95"/>
      <c r="S270" s="95"/>
    </row>
  </sheetData>
  <mergeCells count="52">
    <mergeCell ref="G250:H250"/>
    <mergeCell ref="A184:E184"/>
    <mergeCell ref="J43:K43"/>
    <mergeCell ref="A43:E43"/>
    <mergeCell ref="A100:E100"/>
    <mergeCell ref="G63:H63"/>
    <mergeCell ref="A63:E63"/>
    <mergeCell ref="A121:E121"/>
    <mergeCell ref="J228:K228"/>
    <mergeCell ref="A229:E229"/>
    <mergeCell ref="A250:E250"/>
    <mergeCell ref="J123:K123"/>
    <mergeCell ref="J207:K207"/>
    <mergeCell ref="A208:E208"/>
    <mergeCell ref="G229:H229"/>
    <mergeCell ref="A145:E145"/>
    <mergeCell ref="J83:K83"/>
    <mergeCell ref="A80:E80"/>
    <mergeCell ref="G187:H187"/>
    <mergeCell ref="A163:E163"/>
    <mergeCell ref="A226:E226"/>
    <mergeCell ref="J144:K144"/>
    <mergeCell ref="J102:K102"/>
    <mergeCell ref="J249:K249"/>
    <mergeCell ref="A124:E124"/>
    <mergeCell ref="G166:H166"/>
    <mergeCell ref="J186:K186"/>
    <mergeCell ref="A187:E187"/>
    <mergeCell ref="A205:E205"/>
    <mergeCell ref="A247:E247"/>
    <mergeCell ref="J165:K165"/>
    <mergeCell ref="A142:E142"/>
    <mergeCell ref="A166:E166"/>
    <mergeCell ref="G208:H208"/>
    <mergeCell ref="J3:K3"/>
    <mergeCell ref="A20:E20"/>
    <mergeCell ref="J63:K63"/>
    <mergeCell ref="A23:E23"/>
    <mergeCell ref="J23:K23"/>
    <mergeCell ref="A40:E40"/>
    <mergeCell ref="A60:E60"/>
    <mergeCell ref="G43:H43"/>
    <mergeCell ref="A1:E1"/>
    <mergeCell ref="A103:E103"/>
    <mergeCell ref="G23:H23"/>
    <mergeCell ref="G145:H145"/>
    <mergeCell ref="G124:H124"/>
    <mergeCell ref="G3:H3"/>
    <mergeCell ref="A3:E3"/>
    <mergeCell ref="G83:H83"/>
    <mergeCell ref="A83:E83"/>
    <mergeCell ref="G103:H103"/>
  </mergeCells>
  <phoneticPr fontId="2" type="noConversion"/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288"/>
  <sheetViews>
    <sheetView workbookViewId="0">
      <selection activeCell="D23" sqref="D23"/>
    </sheetView>
  </sheetViews>
  <sheetFormatPr defaultRowHeight="13.5"/>
  <cols>
    <col min="1" max="1" width="44.88671875" bestFit="1" customWidth="1"/>
    <col min="2" max="2" width="9.44140625" bestFit="1" customWidth="1"/>
    <col min="5" max="5" width="7.6640625" bestFit="1" customWidth="1"/>
    <col min="6" max="6" width="4.44140625" customWidth="1"/>
    <col min="7" max="7" width="15.33203125" bestFit="1" customWidth="1"/>
    <col min="8" max="8" width="8.21875" bestFit="1" customWidth="1"/>
    <col min="9" max="9" width="4.44140625" customWidth="1"/>
    <col min="10" max="10" width="22.88671875" bestFit="1" customWidth="1"/>
    <col min="11" max="11" width="7.88671875" bestFit="1" customWidth="1"/>
    <col min="12" max="12" width="8.88671875" style="1" customWidth="1"/>
    <col min="13" max="13" width="4.21875" style="1" customWidth="1"/>
    <col min="14" max="14" width="41.21875" style="1" customWidth="1"/>
    <col min="15" max="15" width="8.88671875" style="1" customWidth="1"/>
    <col min="16" max="17" width="8.44140625" style="1" bestFit="1" customWidth="1"/>
    <col min="18" max="18" width="9.109375" style="1" customWidth="1"/>
    <col min="19" max="19" width="8.21875" style="1" bestFit="1" customWidth="1"/>
  </cols>
  <sheetData>
    <row r="1" spans="1:19" ht="13.5" customHeight="1">
      <c r="A1" s="391" t="s">
        <v>772</v>
      </c>
      <c r="B1" s="386"/>
      <c r="C1" s="386"/>
      <c r="D1" s="386"/>
      <c r="E1" s="387"/>
      <c r="I1" s="1"/>
      <c r="J1" s="1"/>
      <c r="K1" s="1"/>
      <c r="P1" s="95"/>
      <c r="Q1" s="95"/>
      <c r="R1" s="95"/>
      <c r="S1" s="95"/>
    </row>
    <row r="2" spans="1:19">
      <c r="B2" s="1"/>
      <c r="F2" s="1"/>
      <c r="H2" s="1"/>
      <c r="I2" s="1"/>
      <c r="J2" s="1"/>
      <c r="K2" s="1"/>
      <c r="P2" s="95"/>
      <c r="Q2" s="95"/>
      <c r="R2" s="95"/>
      <c r="S2" s="95"/>
    </row>
    <row r="3" spans="1:19" s="1" customFormat="1" ht="13.5" customHeight="1">
      <c r="A3" s="434" t="s">
        <v>640</v>
      </c>
      <c r="B3" s="386"/>
      <c r="C3" s="386"/>
      <c r="D3" s="386"/>
      <c r="E3" s="387"/>
      <c r="F3" s="2"/>
      <c r="G3" s="389" t="s">
        <v>3</v>
      </c>
      <c r="H3" s="387"/>
      <c r="I3" s="3"/>
      <c r="J3" s="388" t="s">
        <v>711</v>
      </c>
      <c r="K3" s="387"/>
      <c r="L3" s="3"/>
      <c r="N3" s="3"/>
      <c r="O3" s="3"/>
      <c r="P3" s="95"/>
      <c r="Q3" s="95"/>
      <c r="R3" s="95"/>
      <c r="S3" s="95"/>
    </row>
    <row r="4" spans="1:19" s="1" customFormat="1">
      <c r="A4" s="4" t="s">
        <v>5</v>
      </c>
      <c r="B4" s="5" t="s">
        <v>6</v>
      </c>
      <c r="C4" s="6" t="s">
        <v>7</v>
      </c>
      <c r="D4" s="6" t="s">
        <v>8</v>
      </c>
      <c r="E4" s="6" t="s">
        <v>9</v>
      </c>
      <c r="F4" s="2"/>
      <c r="G4" s="9" t="s">
        <v>399</v>
      </c>
      <c r="H4" s="10" t="s">
        <v>6</v>
      </c>
      <c r="I4" s="3"/>
      <c r="J4" s="65" t="s">
        <v>11</v>
      </c>
      <c r="K4" s="65" t="s">
        <v>6</v>
      </c>
      <c r="P4" s="95"/>
      <c r="Q4" s="95"/>
      <c r="R4" s="95"/>
      <c r="S4" s="95"/>
    </row>
    <row r="5" spans="1:19" s="1" customFormat="1" ht="11.25" customHeight="1">
      <c r="A5" s="45" t="s">
        <v>773</v>
      </c>
      <c r="B5" s="59">
        <f>H8</f>
        <v>45334448</v>
      </c>
      <c r="C5" s="42"/>
      <c r="D5" s="42"/>
      <c r="E5" s="42"/>
      <c r="F5" s="3"/>
      <c r="G5" s="51" t="s">
        <v>756</v>
      </c>
      <c r="H5" s="83">
        <v>0</v>
      </c>
      <c r="I5" s="3"/>
      <c r="J5" s="53" t="s">
        <v>16</v>
      </c>
      <c r="K5" s="67">
        <v>1859867</v>
      </c>
      <c r="P5" s="95"/>
      <c r="Q5" s="95"/>
      <c r="R5" s="95"/>
      <c r="S5" s="95"/>
    </row>
    <row r="6" spans="1:19" s="1" customFormat="1" ht="11.25" customHeight="1">
      <c r="A6" s="7" t="s">
        <v>750</v>
      </c>
      <c r="B6" s="98">
        <v>0</v>
      </c>
      <c r="C6" s="8"/>
      <c r="D6" s="8"/>
      <c r="E6" s="19">
        <v>0</v>
      </c>
      <c r="F6" s="3"/>
      <c r="G6" s="51" t="s">
        <v>14</v>
      </c>
      <c r="H6" s="83">
        <v>45334448</v>
      </c>
      <c r="I6" s="3"/>
      <c r="J6" s="66" t="s">
        <v>774</v>
      </c>
      <c r="K6" s="68">
        <v>864528</v>
      </c>
      <c r="P6" s="95"/>
      <c r="Q6" s="95"/>
      <c r="R6" s="95"/>
      <c r="S6" s="95"/>
    </row>
    <row r="7" spans="1:19" s="1" customFormat="1" ht="11.25" customHeight="1">
      <c r="A7" s="7" t="s">
        <v>751</v>
      </c>
      <c r="B7" s="98">
        <v>9430000</v>
      </c>
      <c r="C7" s="8"/>
      <c r="D7" s="8"/>
      <c r="E7" s="19" t="s">
        <v>58</v>
      </c>
      <c r="F7" s="3"/>
      <c r="G7" s="51" t="s">
        <v>58</v>
      </c>
      <c r="H7" s="74" t="s">
        <v>58</v>
      </c>
      <c r="I7" s="3"/>
      <c r="J7" s="66" t="s">
        <v>775</v>
      </c>
      <c r="K7" s="68">
        <v>141831</v>
      </c>
      <c r="P7" s="95"/>
      <c r="Q7" s="95"/>
      <c r="R7" s="95"/>
      <c r="S7" s="95"/>
    </row>
    <row r="8" spans="1:19" s="1" customFormat="1" ht="11.25" customHeight="1">
      <c r="A8" s="7" t="s">
        <v>742</v>
      </c>
      <c r="B8" s="98">
        <f>B71+E8</f>
        <v>6100000</v>
      </c>
      <c r="C8" s="8"/>
      <c r="D8" s="8"/>
      <c r="E8" s="19">
        <v>200000</v>
      </c>
      <c r="F8" s="3"/>
      <c r="G8" s="52" t="s">
        <v>34</v>
      </c>
      <c r="H8" s="12">
        <f>SUM(H5:H6)</f>
        <v>45334448</v>
      </c>
      <c r="I8" s="3"/>
      <c r="J8" s="77"/>
      <c r="K8" s="77"/>
      <c r="L8" s="3"/>
      <c r="N8" s="3"/>
      <c r="O8" s="3"/>
      <c r="P8" s="95"/>
      <c r="Q8" s="95"/>
      <c r="R8" s="95"/>
      <c r="S8" s="95"/>
    </row>
    <row r="9" spans="1:19" s="1" customFormat="1">
      <c r="A9" s="7" t="s">
        <v>743</v>
      </c>
      <c r="B9" s="98">
        <v>1900000</v>
      </c>
      <c r="C9" s="8"/>
      <c r="D9" s="8"/>
      <c r="E9" s="19" t="s">
        <v>58</v>
      </c>
      <c r="F9" s="3"/>
      <c r="G9" s="2"/>
      <c r="H9" s="3"/>
      <c r="I9" s="3"/>
      <c r="J9" s="77"/>
      <c r="K9" s="77"/>
      <c r="P9" s="95"/>
      <c r="Q9" s="95"/>
      <c r="R9" s="95"/>
      <c r="S9" s="95"/>
    </row>
    <row r="10" spans="1:19" s="1" customFormat="1">
      <c r="A10" s="43" t="s">
        <v>32</v>
      </c>
      <c r="B10" s="60">
        <f>SUM(B5:B9)</f>
        <v>62764448</v>
      </c>
      <c r="C10" s="44"/>
      <c r="D10" s="44"/>
      <c r="E10" s="44"/>
      <c r="F10" s="3"/>
      <c r="G10" s="2"/>
      <c r="H10" s="3"/>
      <c r="I10" s="3"/>
      <c r="J10" s="77"/>
      <c r="K10" s="77"/>
      <c r="P10" s="95"/>
      <c r="Q10" s="95"/>
      <c r="R10" s="95"/>
      <c r="S10" s="95"/>
    </row>
    <row r="11" spans="1:19" s="1" customFormat="1">
      <c r="A11" s="42" t="s">
        <v>474</v>
      </c>
      <c r="B11" s="135">
        <v>8818177</v>
      </c>
      <c r="C11" s="137"/>
      <c r="D11" s="42" t="s">
        <v>58</v>
      </c>
      <c r="E11" s="42" t="s">
        <v>58</v>
      </c>
      <c r="F11" s="3"/>
      <c r="G11" s="2"/>
      <c r="H11" s="3"/>
      <c r="I11" s="3"/>
      <c r="J11" s="77"/>
      <c r="K11" s="77"/>
      <c r="P11" s="95"/>
      <c r="Q11" s="95"/>
      <c r="R11" s="95"/>
      <c r="S11" s="95"/>
    </row>
    <row r="12" spans="1:19" s="1" customFormat="1">
      <c r="A12" s="42" t="s">
        <v>757</v>
      </c>
      <c r="B12" s="135">
        <v>0</v>
      </c>
      <c r="C12" s="137"/>
      <c r="D12" s="42"/>
      <c r="E12" s="42"/>
      <c r="F12" s="3"/>
      <c r="G12" s="2"/>
      <c r="H12" s="3"/>
      <c r="I12" s="3"/>
      <c r="J12" s="77"/>
      <c r="K12" s="77"/>
      <c r="P12" s="95"/>
      <c r="Q12" s="95"/>
      <c r="R12" s="95"/>
      <c r="S12" s="95"/>
    </row>
    <row r="13" spans="1:19" s="1" customFormat="1" ht="11.25" customHeight="1">
      <c r="A13" s="42" t="s">
        <v>574</v>
      </c>
      <c r="B13" s="61">
        <v>43000</v>
      </c>
      <c r="C13" s="137"/>
      <c r="D13" s="42"/>
      <c r="E13" s="46"/>
      <c r="F13" s="3"/>
      <c r="G13" s="9" t="s">
        <v>40</v>
      </c>
      <c r="H13" s="10" t="s">
        <v>6</v>
      </c>
      <c r="I13" s="3"/>
      <c r="J13" s="77"/>
      <c r="K13" s="77"/>
      <c r="P13" s="95"/>
      <c r="Q13" s="95"/>
      <c r="R13" s="95"/>
      <c r="S13" s="95"/>
    </row>
    <row r="14" spans="1:19" s="1" customFormat="1" ht="11.25" customHeight="1">
      <c r="A14" s="42" t="s">
        <v>476</v>
      </c>
      <c r="B14" s="61">
        <v>52000</v>
      </c>
      <c r="C14" s="137"/>
      <c r="D14" s="42"/>
      <c r="E14" s="42"/>
      <c r="F14" s="3"/>
      <c r="G14" s="17" t="s">
        <v>43</v>
      </c>
      <c r="H14" s="11">
        <f>B19-B252</f>
        <v>331179069</v>
      </c>
      <c r="I14" s="3"/>
      <c r="J14" s="54" t="s">
        <v>45</v>
      </c>
      <c r="K14" s="63">
        <f>K5+K6+K11</f>
        <v>2724395</v>
      </c>
      <c r="L14" s="3"/>
      <c r="P14" s="95"/>
      <c r="Q14" s="95"/>
      <c r="R14" s="95"/>
      <c r="S14" s="95"/>
    </row>
    <row r="15" spans="1:19" s="1" customFormat="1" ht="11.25" customHeight="1">
      <c r="A15" s="42" t="s">
        <v>477</v>
      </c>
      <c r="B15" s="61">
        <v>79217</v>
      </c>
      <c r="C15" s="137"/>
      <c r="D15" s="42"/>
      <c r="E15" s="42"/>
      <c r="F15" s="3"/>
      <c r="G15" s="17" t="s">
        <v>478</v>
      </c>
      <c r="H15" s="73">
        <f>B20-B253</f>
        <v>331179069</v>
      </c>
      <c r="I15" s="3"/>
      <c r="J15" s="53" t="s">
        <v>462</v>
      </c>
      <c r="K15" s="67">
        <v>4641600</v>
      </c>
      <c r="P15" s="95"/>
      <c r="Q15" s="95"/>
      <c r="R15" s="95"/>
      <c r="S15" s="95"/>
    </row>
    <row r="16" spans="1:19" s="1" customFormat="1">
      <c r="A16" s="42" t="s">
        <v>479</v>
      </c>
      <c r="B16" s="135">
        <v>9596444</v>
      </c>
      <c r="C16" s="137"/>
      <c r="D16" s="42"/>
      <c r="E16" s="134"/>
      <c r="F16" s="3"/>
      <c r="G16" s="2"/>
      <c r="H16" s="2"/>
      <c r="I16" s="3"/>
      <c r="J16" s="53" t="s">
        <v>58</v>
      </c>
      <c r="K16" s="62" t="s">
        <v>58</v>
      </c>
      <c r="P16" s="95"/>
      <c r="Q16" s="95"/>
      <c r="R16" s="95"/>
      <c r="S16" s="95"/>
    </row>
    <row r="17" spans="1:19" s="1" customFormat="1">
      <c r="A17" s="47" t="s">
        <v>41</v>
      </c>
      <c r="B17" s="14">
        <f>SUM(B11:B12)+B16</f>
        <v>18414621</v>
      </c>
      <c r="C17" s="48"/>
      <c r="D17" s="48"/>
      <c r="E17" s="48"/>
      <c r="F17" s="3"/>
      <c r="G17" s="2"/>
      <c r="H17" s="2"/>
      <c r="I17" s="3"/>
      <c r="J17" s="53"/>
      <c r="K17" s="74"/>
      <c r="P17" s="95"/>
      <c r="Q17" s="95"/>
      <c r="R17" s="95"/>
      <c r="S17" s="95"/>
    </row>
    <row r="18" spans="1:19" s="1" customFormat="1">
      <c r="A18" s="47" t="s">
        <v>403</v>
      </c>
      <c r="B18" s="15">
        <v>250000000</v>
      </c>
      <c r="C18" s="48"/>
      <c r="D18" s="48"/>
      <c r="E18" s="48"/>
      <c r="F18" s="3"/>
      <c r="G18" s="2"/>
      <c r="H18" s="3"/>
      <c r="I18" s="3"/>
      <c r="J18" s="53"/>
      <c r="K18" s="74"/>
      <c r="P18" s="95"/>
      <c r="Q18" s="95"/>
      <c r="R18" s="95"/>
      <c r="S18" s="95"/>
    </row>
    <row r="19" spans="1:19" s="1" customFormat="1" ht="14.25" customHeight="1">
      <c r="A19" s="49" t="s">
        <v>47</v>
      </c>
      <c r="B19" s="16">
        <f>B10+B17+B18</f>
        <v>331179069</v>
      </c>
      <c r="C19" s="50"/>
      <c r="D19" s="50"/>
      <c r="E19" s="50"/>
      <c r="F19" s="3"/>
      <c r="G19" s="2"/>
      <c r="H19" s="2"/>
      <c r="I19" s="3"/>
      <c r="J19" s="53" t="s">
        <v>58</v>
      </c>
      <c r="K19" s="62" t="s">
        <v>58</v>
      </c>
      <c r="P19" s="95"/>
      <c r="Q19" s="95"/>
      <c r="R19" s="95"/>
      <c r="S19" s="95"/>
    </row>
    <row r="20" spans="1:19" s="1" customFormat="1">
      <c r="A20" s="49" t="s">
        <v>49</v>
      </c>
      <c r="B20" s="16">
        <f>B10+B17+B18</f>
        <v>331179069</v>
      </c>
      <c r="C20" s="50"/>
      <c r="D20" s="50"/>
      <c r="E20" s="50"/>
      <c r="F20" s="3"/>
      <c r="G20" s="2"/>
      <c r="H20" s="2"/>
      <c r="I20" s="3"/>
      <c r="J20" s="55" t="s">
        <v>50</v>
      </c>
      <c r="K20" s="63">
        <f>SUM(K15:K18)</f>
        <v>4641600</v>
      </c>
      <c r="P20" s="95"/>
      <c r="Q20" s="95"/>
      <c r="R20" s="95"/>
      <c r="S20" s="95"/>
    </row>
    <row r="21" spans="1:19" s="1" customFormat="1">
      <c r="A21" s="385" t="s">
        <v>771</v>
      </c>
      <c r="B21" s="386"/>
      <c r="C21" s="386"/>
      <c r="D21" s="386"/>
      <c r="E21" s="387"/>
      <c r="F21" s="3"/>
      <c r="G21" s="2"/>
      <c r="H21" s="2"/>
      <c r="I21" s="3"/>
      <c r="J21" s="56" t="s">
        <v>61</v>
      </c>
      <c r="K21" s="64">
        <f>K20-K14</f>
        <v>1917205</v>
      </c>
      <c r="P21" s="95"/>
      <c r="Q21" s="95"/>
      <c r="R21" s="95"/>
      <c r="S21" s="95"/>
    </row>
    <row r="22" spans="1:19">
      <c r="B22" s="1"/>
      <c r="F22" s="1"/>
      <c r="H22" s="1"/>
      <c r="I22" s="1"/>
      <c r="J22" s="1"/>
      <c r="K22" s="1"/>
      <c r="P22" s="95"/>
      <c r="Q22" s="95"/>
      <c r="R22" s="95"/>
      <c r="S22" s="95"/>
    </row>
    <row r="23" spans="1:19">
      <c r="B23" s="1"/>
      <c r="F23" s="1"/>
      <c r="H23" s="1"/>
      <c r="I23" s="1"/>
      <c r="J23" s="1"/>
      <c r="K23" s="1"/>
      <c r="P23" s="95"/>
      <c r="Q23" s="95"/>
      <c r="R23" s="95"/>
      <c r="S23" s="95"/>
    </row>
    <row r="24" spans="1:19" s="1" customFormat="1" ht="13.5" customHeight="1">
      <c r="A24" s="434" t="s">
        <v>776</v>
      </c>
      <c r="B24" s="386"/>
      <c r="C24" s="386"/>
      <c r="D24" s="386"/>
      <c r="E24" s="387"/>
      <c r="F24" s="2"/>
      <c r="G24" s="389" t="s">
        <v>3</v>
      </c>
      <c r="H24" s="387"/>
      <c r="I24" s="3"/>
      <c r="J24" s="388" t="s">
        <v>715</v>
      </c>
      <c r="K24" s="387"/>
      <c r="L24" s="3"/>
      <c r="N24" s="3"/>
      <c r="O24" s="3"/>
      <c r="P24" s="95"/>
      <c r="Q24" s="95"/>
      <c r="R24" s="95"/>
      <c r="S24" s="95"/>
    </row>
    <row r="25" spans="1:19" s="1" customFormat="1">
      <c r="A25" s="4" t="s">
        <v>5</v>
      </c>
      <c r="B25" s="5" t="s">
        <v>6</v>
      </c>
      <c r="C25" s="6" t="s">
        <v>7</v>
      </c>
      <c r="D25" s="6" t="s">
        <v>8</v>
      </c>
      <c r="E25" s="6" t="s">
        <v>9</v>
      </c>
      <c r="F25" s="2"/>
      <c r="G25" s="9" t="s">
        <v>399</v>
      </c>
      <c r="H25" s="10" t="s">
        <v>6</v>
      </c>
      <c r="I25" s="3"/>
      <c r="J25" s="65" t="s">
        <v>11</v>
      </c>
      <c r="K25" s="65" t="s">
        <v>6</v>
      </c>
      <c r="P25" s="95"/>
      <c r="Q25" s="95"/>
      <c r="R25" s="95"/>
      <c r="S25" s="95"/>
    </row>
    <row r="26" spans="1:19" s="1" customFormat="1" ht="11.25" customHeight="1">
      <c r="A26" s="45" t="s">
        <v>773</v>
      </c>
      <c r="B26" s="59">
        <f>H29</f>
        <v>43490639</v>
      </c>
      <c r="C26" s="42"/>
      <c r="D26" s="42"/>
      <c r="E26" s="42"/>
      <c r="F26" s="3"/>
      <c r="G26" s="51" t="s">
        <v>756</v>
      </c>
      <c r="H26" s="83">
        <v>10172</v>
      </c>
      <c r="I26" s="3"/>
      <c r="J26" s="53" t="s">
        <v>16</v>
      </c>
      <c r="K26" s="67">
        <v>1859867</v>
      </c>
      <c r="P26" s="95"/>
      <c r="Q26" s="95"/>
      <c r="R26" s="95"/>
      <c r="S26" s="95"/>
    </row>
    <row r="27" spans="1:19" s="1" customFormat="1" ht="11.25" customHeight="1">
      <c r="A27" s="7" t="s">
        <v>750</v>
      </c>
      <c r="B27" s="98">
        <v>0</v>
      </c>
      <c r="C27" s="8"/>
      <c r="D27" s="8"/>
      <c r="E27" s="19">
        <v>0</v>
      </c>
      <c r="F27" s="3"/>
      <c r="G27" s="51" t="s">
        <v>14</v>
      </c>
      <c r="H27" s="83">
        <v>43480467</v>
      </c>
      <c r="I27" s="3"/>
      <c r="J27" s="66" t="s">
        <v>774</v>
      </c>
      <c r="K27" s="68">
        <v>864528</v>
      </c>
      <c r="P27" s="95"/>
      <c r="Q27" s="95"/>
      <c r="R27" s="95"/>
      <c r="S27" s="95"/>
    </row>
    <row r="28" spans="1:19" s="1" customFormat="1" ht="11.25" customHeight="1">
      <c r="A28" s="7" t="s">
        <v>751</v>
      </c>
      <c r="B28" s="98">
        <v>9430000</v>
      </c>
      <c r="C28" s="8"/>
      <c r="D28" s="8"/>
      <c r="E28" s="19" t="s">
        <v>58</v>
      </c>
      <c r="F28" s="3"/>
      <c r="G28" s="51" t="s">
        <v>58</v>
      </c>
      <c r="H28" s="74" t="s">
        <v>58</v>
      </c>
      <c r="I28" s="3"/>
      <c r="J28" s="66" t="s">
        <v>775</v>
      </c>
      <c r="K28" s="68">
        <v>141831</v>
      </c>
      <c r="P28" s="95"/>
      <c r="Q28" s="95"/>
      <c r="R28" s="95"/>
      <c r="S28" s="95"/>
    </row>
    <row r="29" spans="1:19" s="1" customFormat="1" ht="11.25" customHeight="1">
      <c r="A29" s="7" t="s">
        <v>742</v>
      </c>
      <c r="B29" s="98">
        <f>B92+E29</f>
        <v>5900000</v>
      </c>
      <c r="C29" s="8"/>
      <c r="D29" s="8"/>
      <c r="E29" s="19">
        <v>200000</v>
      </c>
      <c r="F29" s="3"/>
      <c r="G29" s="52" t="s">
        <v>34</v>
      </c>
      <c r="H29" s="12">
        <f>SUM(H26:H27)</f>
        <v>43490639</v>
      </c>
      <c r="I29" s="3"/>
      <c r="J29" s="77"/>
      <c r="K29" s="77"/>
      <c r="L29" s="3"/>
      <c r="N29" s="3"/>
      <c r="O29" s="3"/>
      <c r="P29" s="95"/>
      <c r="Q29" s="95"/>
      <c r="R29" s="95"/>
      <c r="S29" s="95"/>
    </row>
    <row r="30" spans="1:19" s="1" customFormat="1">
      <c r="A30" s="7" t="s">
        <v>743</v>
      </c>
      <c r="B30" s="98">
        <v>1900000</v>
      </c>
      <c r="C30" s="8"/>
      <c r="D30" s="8"/>
      <c r="E30" s="19" t="s">
        <v>58</v>
      </c>
      <c r="F30" s="3"/>
      <c r="G30" s="2"/>
      <c r="H30" s="3"/>
      <c r="I30" s="3"/>
      <c r="J30" s="77"/>
      <c r="K30" s="77"/>
      <c r="P30" s="95"/>
      <c r="Q30" s="95"/>
      <c r="R30" s="95"/>
      <c r="S30" s="95"/>
    </row>
    <row r="31" spans="1:19" s="1" customFormat="1">
      <c r="A31" s="43" t="s">
        <v>32</v>
      </c>
      <c r="B31" s="60">
        <f>SUM(B26:B30)</f>
        <v>60720639</v>
      </c>
      <c r="C31" s="44"/>
      <c r="D31" s="44"/>
      <c r="E31" s="44"/>
      <c r="F31" s="3"/>
      <c r="G31" s="2"/>
      <c r="H31" s="3"/>
      <c r="I31" s="3"/>
      <c r="J31" s="77"/>
      <c r="K31" s="77"/>
      <c r="P31" s="95"/>
      <c r="Q31" s="95"/>
      <c r="R31" s="95"/>
      <c r="S31" s="95"/>
    </row>
    <row r="32" spans="1:19" s="1" customFormat="1">
      <c r="A32" s="42" t="s">
        <v>474</v>
      </c>
      <c r="B32" s="135">
        <v>8818177</v>
      </c>
      <c r="C32" s="137"/>
      <c r="D32" s="42" t="s">
        <v>58</v>
      </c>
      <c r="E32" s="42" t="s">
        <v>58</v>
      </c>
      <c r="F32" s="3"/>
      <c r="G32" s="2"/>
      <c r="H32" s="3"/>
      <c r="I32" s="3"/>
      <c r="J32" s="77"/>
      <c r="K32" s="77"/>
      <c r="P32" s="95"/>
      <c r="Q32" s="95"/>
      <c r="R32" s="95"/>
      <c r="S32" s="95"/>
    </row>
    <row r="33" spans="1:19" s="1" customFormat="1">
      <c r="A33" s="42" t="s">
        <v>757</v>
      </c>
      <c r="B33" s="135">
        <v>0</v>
      </c>
      <c r="C33" s="137"/>
      <c r="D33" s="42"/>
      <c r="E33" s="42"/>
      <c r="F33" s="3"/>
      <c r="G33" s="2"/>
      <c r="H33" s="3"/>
      <c r="I33" s="3"/>
      <c r="J33" s="77"/>
      <c r="K33" s="77"/>
      <c r="P33" s="95"/>
      <c r="Q33" s="95"/>
      <c r="R33" s="95"/>
      <c r="S33" s="95"/>
    </row>
    <row r="34" spans="1:19" s="1" customFormat="1" ht="11.25" customHeight="1">
      <c r="A34" s="42" t="s">
        <v>574</v>
      </c>
      <c r="B34" s="61">
        <v>43000</v>
      </c>
      <c r="C34" s="137"/>
      <c r="D34" s="42"/>
      <c r="E34" s="46"/>
      <c r="F34" s="3"/>
      <c r="G34" s="9" t="s">
        <v>40</v>
      </c>
      <c r="H34" s="10" t="s">
        <v>6</v>
      </c>
      <c r="I34" s="3"/>
      <c r="J34" s="77"/>
      <c r="K34" s="77"/>
      <c r="P34" s="95"/>
      <c r="Q34" s="95"/>
      <c r="R34" s="95"/>
      <c r="S34" s="95"/>
    </row>
    <row r="35" spans="1:19" s="1" customFormat="1" ht="11.25" customHeight="1">
      <c r="A35" s="42" t="s">
        <v>476</v>
      </c>
      <c r="B35" s="61">
        <v>52000</v>
      </c>
      <c r="C35" s="137"/>
      <c r="D35" s="42"/>
      <c r="E35" s="42"/>
      <c r="F35" s="3"/>
      <c r="G35" s="17" t="s">
        <v>43</v>
      </c>
      <c r="H35" s="11">
        <f>B40-B273</f>
        <v>13135896</v>
      </c>
      <c r="I35" s="3"/>
      <c r="J35" s="54" t="s">
        <v>45</v>
      </c>
      <c r="K35" s="63">
        <f>K26+K27+K32</f>
        <v>2724395</v>
      </c>
      <c r="L35" s="3"/>
      <c r="P35" s="95"/>
      <c r="Q35" s="95"/>
      <c r="R35" s="95"/>
      <c r="S35" s="95"/>
    </row>
    <row r="36" spans="1:19" s="1" customFormat="1" ht="11.25" customHeight="1">
      <c r="A36" s="42" t="s">
        <v>477</v>
      </c>
      <c r="B36" s="61">
        <v>79217</v>
      </c>
      <c r="C36" s="137"/>
      <c r="D36" s="42"/>
      <c r="E36" s="42"/>
      <c r="F36" s="3"/>
      <c r="G36" s="17" t="s">
        <v>478</v>
      </c>
      <c r="H36" s="73">
        <f>B41-B274</f>
        <v>329135260</v>
      </c>
      <c r="I36" s="3"/>
      <c r="J36" s="53" t="s">
        <v>462</v>
      </c>
      <c r="K36" s="67">
        <v>4641600</v>
      </c>
      <c r="P36" s="95"/>
      <c r="Q36" s="95"/>
      <c r="R36" s="95"/>
      <c r="S36" s="95"/>
    </row>
    <row r="37" spans="1:19" s="1" customFormat="1">
      <c r="A37" s="42" t="s">
        <v>479</v>
      </c>
      <c r="B37" s="135">
        <v>9596444</v>
      </c>
      <c r="C37" s="137"/>
      <c r="D37" s="42"/>
      <c r="E37" s="134"/>
      <c r="F37" s="3"/>
      <c r="G37" s="2"/>
      <c r="H37" s="2"/>
      <c r="I37" s="3"/>
      <c r="J37" s="53" t="s">
        <v>58</v>
      </c>
      <c r="K37" s="62" t="s">
        <v>58</v>
      </c>
      <c r="P37" s="95"/>
      <c r="Q37" s="95"/>
      <c r="R37" s="95"/>
      <c r="S37" s="95"/>
    </row>
    <row r="38" spans="1:19" s="1" customFormat="1">
      <c r="A38" s="47" t="s">
        <v>41</v>
      </c>
      <c r="B38" s="14">
        <f>SUM(B32:B33)+B37</f>
        <v>18414621</v>
      </c>
      <c r="C38" s="48"/>
      <c r="D38" s="48"/>
      <c r="E38" s="48"/>
      <c r="F38" s="3"/>
      <c r="G38" s="2"/>
      <c r="H38" s="2"/>
      <c r="I38" s="3"/>
      <c r="J38" s="53"/>
      <c r="K38" s="74"/>
      <c r="P38" s="95"/>
      <c r="Q38" s="95"/>
      <c r="R38" s="95"/>
      <c r="S38" s="95"/>
    </row>
    <row r="39" spans="1:19" s="1" customFormat="1">
      <c r="A39" s="47" t="s">
        <v>403</v>
      </c>
      <c r="B39" s="15">
        <v>250000000</v>
      </c>
      <c r="C39" s="48"/>
      <c r="D39" s="48"/>
      <c r="E39" s="48"/>
      <c r="F39" s="3"/>
      <c r="G39" s="2"/>
      <c r="H39" s="3"/>
      <c r="I39" s="3"/>
      <c r="J39" s="53"/>
      <c r="K39" s="74"/>
      <c r="P39" s="95"/>
      <c r="Q39" s="95"/>
      <c r="R39" s="95"/>
      <c r="S39" s="95"/>
    </row>
    <row r="40" spans="1:19" s="1" customFormat="1" ht="14.25" customHeight="1">
      <c r="A40" s="49" t="s">
        <v>47</v>
      </c>
      <c r="B40" s="16">
        <f>B31+B38+B39</f>
        <v>329135260</v>
      </c>
      <c r="C40" s="50"/>
      <c r="D40" s="50"/>
      <c r="E40" s="50"/>
      <c r="F40" s="3"/>
      <c r="G40" s="2"/>
      <c r="H40" s="2"/>
      <c r="I40" s="3"/>
      <c r="J40" s="53" t="s">
        <v>58</v>
      </c>
      <c r="K40" s="62" t="s">
        <v>58</v>
      </c>
      <c r="P40" s="95"/>
      <c r="Q40" s="95"/>
      <c r="R40" s="95"/>
      <c r="S40" s="95"/>
    </row>
    <row r="41" spans="1:19" s="1" customFormat="1">
      <c r="A41" s="49" t="s">
        <v>49</v>
      </c>
      <c r="B41" s="16">
        <f>B31+B38+B39</f>
        <v>329135260</v>
      </c>
      <c r="C41" s="50"/>
      <c r="D41" s="50"/>
      <c r="E41" s="50"/>
      <c r="F41" s="3"/>
      <c r="G41" s="2"/>
      <c r="H41" s="2"/>
      <c r="I41" s="3"/>
      <c r="J41" s="55" t="s">
        <v>50</v>
      </c>
      <c r="K41" s="63">
        <f>SUM(K36:K39)</f>
        <v>4641600</v>
      </c>
      <c r="P41" s="95"/>
      <c r="Q41" s="95"/>
      <c r="R41" s="95"/>
      <c r="S41" s="95"/>
    </row>
    <row r="42" spans="1:19" s="1" customFormat="1">
      <c r="A42" s="385" t="s">
        <v>777</v>
      </c>
      <c r="B42" s="386"/>
      <c r="C42" s="386"/>
      <c r="D42" s="386"/>
      <c r="E42" s="387"/>
      <c r="F42" s="3"/>
      <c r="G42" s="2"/>
      <c r="H42" s="2"/>
      <c r="I42" s="3"/>
      <c r="J42" s="56" t="s">
        <v>61</v>
      </c>
      <c r="K42" s="64">
        <f>K41-K35</f>
        <v>1917205</v>
      </c>
      <c r="P42" s="95"/>
      <c r="Q42" s="95"/>
      <c r="R42" s="95"/>
      <c r="S42" s="95"/>
    </row>
    <row r="43" spans="1:19">
      <c r="B43" s="1"/>
      <c r="F43" s="1"/>
      <c r="H43" s="1"/>
      <c r="I43" s="1"/>
      <c r="J43" s="1"/>
      <c r="K43" s="1"/>
      <c r="P43" s="95"/>
      <c r="Q43" s="95"/>
      <c r="R43" s="95"/>
      <c r="S43" s="95"/>
    </row>
    <row r="44" spans="1:19">
      <c r="B44" s="1"/>
      <c r="F44" s="1"/>
      <c r="H44" s="1"/>
      <c r="I44" s="1"/>
      <c r="J44" s="1"/>
      <c r="K44" s="1"/>
      <c r="P44" s="95"/>
      <c r="Q44" s="95"/>
      <c r="R44" s="95"/>
      <c r="S44" s="95"/>
    </row>
    <row r="45" spans="1:19" s="1" customFormat="1" ht="13.5" customHeight="1">
      <c r="A45" s="434" t="s">
        <v>778</v>
      </c>
      <c r="B45" s="386"/>
      <c r="C45" s="386"/>
      <c r="D45" s="386"/>
      <c r="E45" s="387"/>
      <c r="F45" s="2"/>
      <c r="G45" s="389" t="s">
        <v>3</v>
      </c>
      <c r="H45" s="387"/>
      <c r="I45" s="3"/>
      <c r="J45" s="388" t="s">
        <v>718</v>
      </c>
      <c r="K45" s="387"/>
      <c r="L45" s="3"/>
      <c r="N45" s="3"/>
      <c r="O45" s="3"/>
      <c r="P45" s="95"/>
      <c r="Q45" s="95"/>
      <c r="R45" s="95"/>
      <c r="S45" s="95"/>
    </row>
    <row r="46" spans="1:19" s="1" customFormat="1">
      <c r="A46" s="4" t="s">
        <v>5</v>
      </c>
      <c r="B46" s="5" t="s">
        <v>6</v>
      </c>
      <c r="C46" s="6" t="s">
        <v>7</v>
      </c>
      <c r="D46" s="6" t="s">
        <v>8</v>
      </c>
      <c r="E46" s="6" t="s">
        <v>9</v>
      </c>
      <c r="F46" s="2"/>
      <c r="G46" s="9" t="s">
        <v>399</v>
      </c>
      <c r="H46" s="10" t="s">
        <v>6</v>
      </c>
      <c r="I46" s="3"/>
      <c r="J46" s="65" t="s">
        <v>11</v>
      </c>
      <c r="K46" s="65" t="s">
        <v>6</v>
      </c>
      <c r="P46" s="95"/>
      <c r="Q46" s="95"/>
      <c r="R46" s="95"/>
      <c r="S46" s="95"/>
    </row>
    <row r="47" spans="1:19" s="1" customFormat="1" ht="11.25" customHeight="1">
      <c r="A47" s="45" t="s">
        <v>773</v>
      </c>
      <c r="B47" s="59">
        <f>H50</f>
        <v>41806254</v>
      </c>
      <c r="C47" s="42"/>
      <c r="D47" s="42"/>
      <c r="E47" s="42"/>
      <c r="F47" s="3"/>
      <c r="G47" s="51" t="s">
        <v>756</v>
      </c>
      <c r="H47" s="83">
        <v>10172</v>
      </c>
      <c r="I47" s="3"/>
      <c r="J47" s="53" t="s">
        <v>16</v>
      </c>
      <c r="K47" s="67">
        <v>1859867</v>
      </c>
      <c r="P47" s="95"/>
      <c r="Q47" s="95"/>
      <c r="R47" s="95"/>
      <c r="S47" s="95"/>
    </row>
    <row r="48" spans="1:19" s="1" customFormat="1" ht="11.25" customHeight="1">
      <c r="A48" s="7" t="s">
        <v>750</v>
      </c>
      <c r="B48" s="98">
        <v>0</v>
      </c>
      <c r="C48" s="8"/>
      <c r="D48" s="8"/>
      <c r="E48" s="19">
        <v>0</v>
      </c>
      <c r="F48" s="3"/>
      <c r="G48" s="51" t="s">
        <v>14</v>
      </c>
      <c r="H48" s="83">
        <v>41796082</v>
      </c>
      <c r="I48" s="3"/>
      <c r="J48" s="66" t="s">
        <v>774</v>
      </c>
      <c r="K48" s="68">
        <v>864528</v>
      </c>
      <c r="P48" s="95"/>
      <c r="Q48" s="95"/>
      <c r="R48" s="95"/>
      <c r="S48" s="95"/>
    </row>
    <row r="49" spans="1:19" s="1" customFormat="1" ht="11.25" customHeight="1">
      <c r="A49" s="7" t="s">
        <v>751</v>
      </c>
      <c r="B49" s="98">
        <f>B91+E49</f>
        <v>9430000</v>
      </c>
      <c r="C49" s="8"/>
      <c r="D49" s="8"/>
      <c r="E49" s="19">
        <v>410000</v>
      </c>
      <c r="F49" s="3"/>
      <c r="G49" s="51" t="s">
        <v>58</v>
      </c>
      <c r="H49" s="74" t="s">
        <v>58</v>
      </c>
      <c r="I49" s="3"/>
      <c r="J49" s="66" t="s">
        <v>775</v>
      </c>
      <c r="K49" s="68">
        <v>141831</v>
      </c>
      <c r="P49" s="95"/>
      <c r="Q49" s="95"/>
      <c r="R49" s="95"/>
      <c r="S49" s="95"/>
    </row>
    <row r="50" spans="1:19" s="1" customFormat="1" ht="11.25" customHeight="1">
      <c r="A50" s="7" t="s">
        <v>742</v>
      </c>
      <c r="B50" s="98">
        <f>B92+E50</f>
        <v>5900000</v>
      </c>
      <c r="C50" s="8"/>
      <c r="D50" s="8"/>
      <c r="E50" s="19">
        <v>200000</v>
      </c>
      <c r="F50" s="3"/>
      <c r="G50" s="52" t="s">
        <v>34</v>
      </c>
      <c r="H50" s="12">
        <f>SUM(H47:H48)</f>
        <v>41806254</v>
      </c>
      <c r="I50" s="3"/>
      <c r="J50" s="77"/>
      <c r="K50" s="77"/>
      <c r="L50" s="3"/>
      <c r="N50" s="3"/>
      <c r="O50" s="3"/>
      <c r="P50" s="95"/>
      <c r="Q50" s="95"/>
      <c r="R50" s="95"/>
      <c r="S50" s="95"/>
    </row>
    <row r="51" spans="1:19" s="1" customFormat="1">
      <c r="A51" s="7" t="s">
        <v>743</v>
      </c>
      <c r="B51" s="98">
        <v>1900000</v>
      </c>
      <c r="C51" s="8"/>
      <c r="D51" s="8"/>
      <c r="E51" s="19" t="s">
        <v>58</v>
      </c>
      <c r="F51" s="3"/>
      <c r="G51" s="2"/>
      <c r="H51" s="3"/>
      <c r="I51" s="3"/>
      <c r="J51" s="77"/>
      <c r="K51" s="77"/>
      <c r="P51" s="95"/>
      <c r="Q51" s="95"/>
      <c r="R51" s="95"/>
      <c r="S51" s="95"/>
    </row>
    <row r="52" spans="1:19" s="1" customFormat="1">
      <c r="A52" s="43" t="s">
        <v>32</v>
      </c>
      <c r="B52" s="60">
        <f>SUM(B47:B51)</f>
        <v>59036254</v>
      </c>
      <c r="C52" s="44"/>
      <c r="D52" s="44"/>
      <c r="E52" s="44"/>
      <c r="F52" s="3"/>
      <c r="G52" s="2"/>
      <c r="H52" s="3"/>
      <c r="I52" s="3"/>
      <c r="J52" s="77"/>
      <c r="K52" s="77"/>
      <c r="P52" s="95"/>
      <c r="Q52" s="95"/>
      <c r="R52" s="95"/>
      <c r="S52" s="95"/>
    </row>
    <row r="53" spans="1:19" s="1" customFormat="1">
      <c r="A53" s="42" t="s">
        <v>474</v>
      </c>
      <c r="B53" s="135">
        <v>8818177</v>
      </c>
      <c r="C53" s="137"/>
      <c r="D53" s="42" t="s">
        <v>58</v>
      </c>
      <c r="E53" s="42" t="s">
        <v>58</v>
      </c>
      <c r="F53" s="3"/>
      <c r="G53" s="2"/>
      <c r="H53" s="3"/>
      <c r="I53" s="3"/>
      <c r="J53" s="77"/>
      <c r="K53" s="77"/>
      <c r="P53" s="95"/>
      <c r="Q53" s="95"/>
      <c r="R53" s="95"/>
      <c r="S53" s="95"/>
    </row>
    <row r="54" spans="1:19" s="1" customFormat="1">
      <c r="A54" s="42" t="s">
        <v>757</v>
      </c>
      <c r="B54" s="135">
        <v>0</v>
      </c>
      <c r="C54" s="137"/>
      <c r="D54" s="42"/>
      <c r="E54" s="42"/>
      <c r="F54" s="3"/>
      <c r="G54" s="2"/>
      <c r="H54" s="3"/>
      <c r="I54" s="3"/>
      <c r="J54" s="77"/>
      <c r="K54" s="77"/>
      <c r="P54" s="95"/>
      <c r="Q54" s="95"/>
      <c r="R54" s="95"/>
      <c r="S54" s="95"/>
    </row>
    <row r="55" spans="1:19" s="1" customFormat="1" ht="11.25" customHeight="1">
      <c r="A55" s="42" t="s">
        <v>574</v>
      </c>
      <c r="B55" s="61">
        <v>43000</v>
      </c>
      <c r="C55" s="137"/>
      <c r="D55" s="42"/>
      <c r="E55" s="46"/>
      <c r="F55" s="3"/>
      <c r="G55" s="9" t="s">
        <v>40</v>
      </c>
      <c r="H55" s="10" t="s">
        <v>6</v>
      </c>
      <c r="I55" s="3"/>
      <c r="J55" s="77"/>
      <c r="K55" s="77"/>
      <c r="P55" s="95"/>
      <c r="Q55" s="95"/>
      <c r="R55" s="95"/>
      <c r="S55" s="95"/>
    </row>
    <row r="56" spans="1:19" s="1" customFormat="1" ht="11.25" customHeight="1">
      <c r="A56" s="42" t="s">
        <v>476</v>
      </c>
      <c r="B56" s="61">
        <v>52000</v>
      </c>
      <c r="C56" s="137"/>
      <c r="D56" s="42"/>
      <c r="E56" s="42"/>
      <c r="F56" s="3"/>
      <c r="G56" s="17" t="s">
        <v>43</v>
      </c>
      <c r="H56" s="11">
        <f>B61-B273</f>
        <v>11451511</v>
      </c>
      <c r="I56" s="3"/>
      <c r="J56" s="54" t="s">
        <v>45</v>
      </c>
      <c r="K56" s="63">
        <f>K47+K48+K53</f>
        <v>2724395</v>
      </c>
      <c r="L56" s="3"/>
      <c r="P56" s="95"/>
      <c r="Q56" s="95"/>
      <c r="R56" s="95"/>
      <c r="S56" s="95"/>
    </row>
    <row r="57" spans="1:19" s="1" customFormat="1" ht="11.25" customHeight="1">
      <c r="A57" s="42" t="s">
        <v>477</v>
      </c>
      <c r="B57" s="61">
        <v>79217</v>
      </c>
      <c r="C57" s="137"/>
      <c r="D57" s="42"/>
      <c r="E57" s="42"/>
      <c r="F57" s="3"/>
      <c r="G57" s="17" t="s">
        <v>478</v>
      </c>
      <c r="H57" s="73">
        <f>B62-B274</f>
        <v>327450875</v>
      </c>
      <c r="I57" s="3"/>
      <c r="J57" s="53" t="s">
        <v>462</v>
      </c>
      <c r="K57" s="67">
        <v>4641600</v>
      </c>
      <c r="P57" s="95"/>
      <c r="Q57" s="95"/>
      <c r="R57" s="95"/>
      <c r="S57" s="95"/>
    </row>
    <row r="58" spans="1:19" s="1" customFormat="1">
      <c r="A58" s="42" t="s">
        <v>479</v>
      </c>
      <c r="B58" s="135">
        <v>9596444</v>
      </c>
      <c r="C58" s="137"/>
      <c r="D58" s="42"/>
      <c r="E58" s="134"/>
      <c r="F58" s="3"/>
      <c r="G58" s="2"/>
      <c r="H58" s="2"/>
      <c r="I58" s="3"/>
      <c r="J58" s="53" t="s">
        <v>58</v>
      </c>
      <c r="K58" s="62" t="s">
        <v>58</v>
      </c>
      <c r="P58" s="95"/>
      <c r="Q58" s="95"/>
      <c r="R58" s="95"/>
      <c r="S58" s="95"/>
    </row>
    <row r="59" spans="1:19" s="1" customFormat="1">
      <c r="A59" s="47" t="s">
        <v>41</v>
      </c>
      <c r="B59" s="14">
        <f>SUM(B53:B54)+B58</f>
        <v>18414621</v>
      </c>
      <c r="C59" s="48"/>
      <c r="D59" s="48"/>
      <c r="E59" s="48"/>
      <c r="F59" s="3"/>
      <c r="G59" s="2"/>
      <c r="H59" s="2"/>
      <c r="I59" s="3"/>
      <c r="J59" s="53"/>
      <c r="K59" s="74"/>
      <c r="P59" s="95"/>
      <c r="Q59" s="95"/>
      <c r="R59" s="95"/>
      <c r="S59" s="95"/>
    </row>
    <row r="60" spans="1:19" s="1" customFormat="1">
      <c r="A60" s="47" t="s">
        <v>403</v>
      </c>
      <c r="B60" s="15">
        <v>250000000</v>
      </c>
      <c r="C60" s="48"/>
      <c r="D60" s="48"/>
      <c r="E60" s="48"/>
      <c r="F60" s="3"/>
      <c r="G60" s="2"/>
      <c r="H60" s="3"/>
      <c r="I60" s="3"/>
      <c r="J60" s="53"/>
      <c r="K60" s="74"/>
      <c r="P60" s="95"/>
      <c r="Q60" s="95"/>
      <c r="R60" s="95"/>
      <c r="S60" s="95"/>
    </row>
    <row r="61" spans="1:19" s="1" customFormat="1" ht="14.25" customHeight="1">
      <c r="A61" s="49" t="s">
        <v>47</v>
      </c>
      <c r="B61" s="16">
        <f>B52+B59+B60</f>
        <v>327450875</v>
      </c>
      <c r="C61" s="50"/>
      <c r="D61" s="50"/>
      <c r="E61" s="50"/>
      <c r="F61" s="3"/>
      <c r="G61" s="2"/>
      <c r="H61" s="2"/>
      <c r="I61" s="3"/>
      <c r="J61" s="53" t="s">
        <v>58</v>
      </c>
      <c r="K61" s="62" t="s">
        <v>58</v>
      </c>
      <c r="P61" s="95"/>
      <c r="Q61" s="95"/>
      <c r="R61" s="95"/>
      <c r="S61" s="95"/>
    </row>
    <row r="62" spans="1:19" s="1" customFormat="1">
      <c r="A62" s="49" t="s">
        <v>49</v>
      </c>
      <c r="B62" s="16">
        <f>B52+B59+B60</f>
        <v>327450875</v>
      </c>
      <c r="C62" s="50"/>
      <c r="D62" s="50"/>
      <c r="E62" s="50"/>
      <c r="F62" s="3"/>
      <c r="G62" s="2"/>
      <c r="H62" s="2"/>
      <c r="I62" s="3"/>
      <c r="J62" s="55" t="s">
        <v>50</v>
      </c>
      <c r="K62" s="63">
        <f>SUM(K57:K60)</f>
        <v>4641600</v>
      </c>
      <c r="P62" s="95"/>
      <c r="Q62" s="95"/>
      <c r="R62" s="95"/>
      <c r="S62" s="95"/>
    </row>
    <row r="63" spans="1:19" s="1" customFormat="1">
      <c r="A63" s="385" t="s">
        <v>779</v>
      </c>
      <c r="B63" s="386"/>
      <c r="C63" s="386"/>
      <c r="D63" s="386"/>
      <c r="E63" s="387"/>
      <c r="F63" s="3"/>
      <c r="G63" s="2"/>
      <c r="H63" s="2"/>
      <c r="I63" s="3"/>
      <c r="J63" s="56" t="s">
        <v>61</v>
      </c>
      <c r="K63" s="64">
        <f>K62-K56</f>
        <v>1917205</v>
      </c>
      <c r="P63" s="95"/>
      <c r="Q63" s="95"/>
      <c r="R63" s="95"/>
      <c r="S63" s="95"/>
    </row>
    <row r="64" spans="1:19">
      <c r="B64" s="1"/>
      <c r="F64" s="1"/>
      <c r="H64" s="1"/>
      <c r="I64" s="1"/>
      <c r="J64" s="1"/>
      <c r="K64" s="1"/>
      <c r="P64" s="95"/>
      <c r="Q64" s="95"/>
      <c r="R64" s="95"/>
      <c r="S64" s="95"/>
    </row>
    <row r="65" spans="1:19">
      <c r="B65" s="1"/>
      <c r="F65" s="1"/>
      <c r="H65" s="1"/>
      <c r="I65" s="1"/>
      <c r="J65" s="1"/>
      <c r="K65" s="1"/>
      <c r="P65" s="95"/>
      <c r="Q65" s="95"/>
      <c r="R65" s="95"/>
      <c r="S65" s="95"/>
    </row>
    <row r="66" spans="1:19" s="1" customFormat="1" ht="13.5" customHeight="1">
      <c r="A66" s="434" t="s">
        <v>780</v>
      </c>
      <c r="B66" s="386"/>
      <c r="C66" s="386"/>
      <c r="D66" s="386"/>
      <c r="E66" s="387"/>
      <c r="F66" s="2"/>
      <c r="G66" s="389" t="s">
        <v>3</v>
      </c>
      <c r="H66" s="387"/>
      <c r="I66" s="3"/>
      <c r="J66" s="388" t="s">
        <v>676</v>
      </c>
      <c r="K66" s="387"/>
      <c r="L66" s="3"/>
      <c r="N66" s="3"/>
      <c r="O66" s="3"/>
      <c r="P66" s="95"/>
      <c r="Q66" s="95"/>
      <c r="R66" s="95"/>
      <c r="S66" s="95"/>
    </row>
    <row r="67" spans="1:19" s="1" customFormat="1">
      <c r="A67" s="4" t="s">
        <v>5</v>
      </c>
      <c r="B67" s="5" t="s">
        <v>6</v>
      </c>
      <c r="C67" s="6" t="s">
        <v>7</v>
      </c>
      <c r="D67" s="6" t="s">
        <v>8</v>
      </c>
      <c r="E67" s="6" t="s">
        <v>9</v>
      </c>
      <c r="F67" s="2"/>
      <c r="G67" s="9" t="s">
        <v>399</v>
      </c>
      <c r="H67" s="10" t="s">
        <v>6</v>
      </c>
      <c r="I67" s="3"/>
      <c r="J67" s="65" t="s">
        <v>11</v>
      </c>
      <c r="K67" s="65" t="s">
        <v>6</v>
      </c>
      <c r="P67" s="95"/>
      <c r="Q67" s="95"/>
      <c r="R67" s="95"/>
      <c r="S67" s="95"/>
    </row>
    <row r="68" spans="1:19" s="1" customFormat="1" ht="11.25" customHeight="1">
      <c r="A68" s="45" t="s">
        <v>773</v>
      </c>
      <c r="B68" s="59">
        <f>H71</f>
        <v>41463082</v>
      </c>
      <c r="C68" s="42"/>
      <c r="D68" s="42"/>
      <c r="E68" s="42"/>
      <c r="F68" s="3"/>
      <c r="G68" s="51" t="s">
        <v>756</v>
      </c>
      <c r="H68" s="83">
        <v>10172</v>
      </c>
      <c r="I68" s="3"/>
      <c r="J68" s="53" t="s">
        <v>16</v>
      </c>
      <c r="K68" s="67">
        <v>1859867</v>
      </c>
      <c r="P68" s="95"/>
      <c r="Q68" s="95"/>
      <c r="R68" s="95"/>
      <c r="S68" s="95"/>
    </row>
    <row r="69" spans="1:19" s="1" customFormat="1" ht="11.25" customHeight="1">
      <c r="A69" s="7" t="s">
        <v>750</v>
      </c>
      <c r="B69" s="98">
        <v>0</v>
      </c>
      <c r="C69" s="8"/>
      <c r="D69" s="8"/>
      <c r="E69" s="19">
        <v>0</v>
      </c>
      <c r="F69" s="3"/>
      <c r="G69" s="51" t="s">
        <v>14</v>
      </c>
      <c r="H69" s="83">
        <v>41452910</v>
      </c>
      <c r="I69" s="3"/>
      <c r="J69" s="66" t="s">
        <v>774</v>
      </c>
      <c r="K69" s="68">
        <v>864528</v>
      </c>
      <c r="P69" s="95"/>
      <c r="Q69" s="95"/>
      <c r="R69" s="95"/>
      <c r="S69" s="95"/>
    </row>
    <row r="70" spans="1:19" s="1" customFormat="1" ht="11.25" customHeight="1">
      <c r="A70" s="7" t="s">
        <v>751</v>
      </c>
      <c r="B70" s="98">
        <f>B91+E70</f>
        <v>9430000</v>
      </c>
      <c r="C70" s="8"/>
      <c r="D70" s="8"/>
      <c r="E70" s="19">
        <v>410000</v>
      </c>
      <c r="F70" s="3"/>
      <c r="G70" s="51" t="s">
        <v>58</v>
      </c>
      <c r="H70" s="74" t="s">
        <v>58</v>
      </c>
      <c r="I70" s="3"/>
      <c r="J70" s="66" t="s">
        <v>775</v>
      </c>
      <c r="K70" s="68">
        <v>141831</v>
      </c>
      <c r="P70" s="95"/>
      <c r="Q70" s="95"/>
      <c r="R70" s="95"/>
      <c r="S70" s="95"/>
    </row>
    <row r="71" spans="1:19" s="1" customFormat="1" ht="11.25" customHeight="1">
      <c r="A71" s="7" t="s">
        <v>742</v>
      </c>
      <c r="B71" s="98">
        <f>B92+E71</f>
        <v>5900000</v>
      </c>
      <c r="C71" s="8"/>
      <c r="D71" s="8"/>
      <c r="E71" s="19">
        <v>200000</v>
      </c>
      <c r="F71" s="3"/>
      <c r="G71" s="52" t="s">
        <v>34</v>
      </c>
      <c r="H71" s="12">
        <f>SUM(H68:H69)</f>
        <v>41463082</v>
      </c>
      <c r="I71" s="3"/>
      <c r="J71" s="77"/>
      <c r="K71" s="77"/>
      <c r="L71" s="3"/>
      <c r="N71" s="3"/>
      <c r="O71" s="3"/>
      <c r="P71" s="95"/>
      <c r="Q71" s="95"/>
      <c r="R71" s="95"/>
      <c r="S71" s="95"/>
    </row>
    <row r="72" spans="1:19" s="1" customFormat="1">
      <c r="A72" s="7" t="s">
        <v>743</v>
      </c>
      <c r="B72" s="98">
        <v>1900000</v>
      </c>
      <c r="C72" s="8"/>
      <c r="D72" s="8"/>
      <c r="E72" s="19" t="s">
        <v>58</v>
      </c>
      <c r="F72" s="3"/>
      <c r="G72" s="2"/>
      <c r="H72" s="3"/>
      <c r="I72" s="3"/>
      <c r="J72" s="77"/>
      <c r="K72" s="77"/>
      <c r="P72" s="95"/>
      <c r="Q72" s="95"/>
      <c r="R72" s="95"/>
      <c r="S72" s="95"/>
    </row>
    <row r="73" spans="1:19" s="1" customFormat="1">
      <c r="A73" s="43" t="s">
        <v>32</v>
      </c>
      <c r="B73" s="60">
        <f>SUM(B68:B72)</f>
        <v>58693082</v>
      </c>
      <c r="C73" s="44"/>
      <c r="D73" s="44"/>
      <c r="E73" s="44"/>
      <c r="F73" s="3"/>
      <c r="G73" s="2"/>
      <c r="H73" s="3"/>
      <c r="I73" s="3"/>
      <c r="J73" s="77"/>
      <c r="K73" s="77"/>
      <c r="P73" s="95"/>
      <c r="Q73" s="95"/>
      <c r="R73" s="95"/>
      <c r="S73" s="95"/>
    </row>
    <row r="74" spans="1:19" s="1" customFormat="1">
      <c r="A74" s="42" t="s">
        <v>474</v>
      </c>
      <c r="B74" s="135">
        <v>8818177</v>
      </c>
      <c r="C74" s="137"/>
      <c r="D74" s="42" t="s">
        <v>58</v>
      </c>
      <c r="E74" s="42" t="s">
        <v>58</v>
      </c>
      <c r="F74" s="3"/>
      <c r="G74" s="2"/>
      <c r="H74" s="3"/>
      <c r="I74" s="3"/>
      <c r="J74" s="77"/>
      <c r="K74" s="77"/>
      <c r="P74" s="95"/>
      <c r="Q74" s="95"/>
      <c r="R74" s="95"/>
      <c r="S74" s="95"/>
    </row>
    <row r="75" spans="1:19" s="1" customFormat="1">
      <c r="A75" s="42" t="s">
        <v>757</v>
      </c>
      <c r="B75" s="135">
        <v>0</v>
      </c>
      <c r="C75" s="137"/>
      <c r="D75" s="42"/>
      <c r="E75" s="42"/>
      <c r="F75" s="3"/>
      <c r="G75" s="2"/>
      <c r="H75" s="3"/>
      <c r="I75" s="3"/>
      <c r="J75" s="77"/>
      <c r="K75" s="77"/>
      <c r="P75" s="95"/>
      <c r="Q75" s="95"/>
      <c r="R75" s="95"/>
      <c r="S75" s="95"/>
    </row>
    <row r="76" spans="1:19" s="1" customFormat="1" ht="11.25" customHeight="1">
      <c r="A76" s="42" t="s">
        <v>574</v>
      </c>
      <c r="B76" s="61">
        <v>43000</v>
      </c>
      <c r="C76" s="137"/>
      <c r="D76" s="42"/>
      <c r="E76" s="46"/>
      <c r="F76" s="3"/>
      <c r="G76" s="9" t="s">
        <v>40</v>
      </c>
      <c r="H76" s="10" t="s">
        <v>6</v>
      </c>
      <c r="I76" s="3"/>
      <c r="J76" s="77"/>
      <c r="K76" s="77"/>
      <c r="P76" s="95"/>
      <c r="Q76" s="95"/>
      <c r="R76" s="95"/>
      <c r="S76" s="95"/>
    </row>
    <row r="77" spans="1:19" s="1" customFormat="1" ht="11.25" customHeight="1">
      <c r="A77" s="42" t="s">
        <v>476</v>
      </c>
      <c r="B77" s="61">
        <v>52000</v>
      </c>
      <c r="C77" s="137"/>
      <c r="D77" s="42"/>
      <c r="E77" s="42"/>
      <c r="F77" s="3"/>
      <c r="G77" s="17" t="s">
        <v>43</v>
      </c>
      <c r="H77" s="11">
        <f>B82-B272</f>
        <v>11108339</v>
      </c>
      <c r="I77" s="3"/>
      <c r="J77" s="54" t="s">
        <v>45</v>
      </c>
      <c r="K77" s="63">
        <f>K68+K69+K74</f>
        <v>2724395</v>
      </c>
      <c r="L77" s="3"/>
      <c r="P77" s="95"/>
      <c r="Q77" s="95"/>
      <c r="R77" s="95"/>
      <c r="S77" s="95"/>
    </row>
    <row r="78" spans="1:19" s="1" customFormat="1" ht="11.25" customHeight="1">
      <c r="A78" s="42" t="s">
        <v>477</v>
      </c>
      <c r="B78" s="61">
        <v>79217</v>
      </c>
      <c r="C78" s="137"/>
      <c r="D78" s="42"/>
      <c r="E78" s="42"/>
      <c r="F78" s="3"/>
      <c r="G78" s="17" t="s">
        <v>478</v>
      </c>
      <c r="H78" s="73">
        <f>B83-B273</f>
        <v>11108339</v>
      </c>
      <c r="I78" s="3"/>
      <c r="J78" s="53" t="s">
        <v>462</v>
      </c>
      <c r="K78" s="67">
        <v>4641600</v>
      </c>
      <c r="P78" s="95"/>
      <c r="Q78" s="95"/>
      <c r="R78" s="95"/>
      <c r="S78" s="95"/>
    </row>
    <row r="79" spans="1:19" s="1" customFormat="1">
      <c r="A79" s="42" t="s">
        <v>479</v>
      </c>
      <c r="B79" s="135">
        <v>9596444</v>
      </c>
      <c r="C79" s="137"/>
      <c r="D79" s="42"/>
      <c r="E79" s="134"/>
      <c r="F79" s="3"/>
      <c r="G79" s="2"/>
      <c r="H79" s="2"/>
      <c r="I79" s="3"/>
      <c r="J79" s="53" t="s">
        <v>58</v>
      </c>
      <c r="K79" s="62" t="s">
        <v>58</v>
      </c>
      <c r="P79" s="95"/>
      <c r="Q79" s="95"/>
      <c r="R79" s="95"/>
      <c r="S79" s="95"/>
    </row>
    <row r="80" spans="1:19" s="1" customFormat="1">
      <c r="A80" s="47" t="s">
        <v>41</v>
      </c>
      <c r="B80" s="14">
        <f>SUM(B74:B75)+B79</f>
        <v>18414621</v>
      </c>
      <c r="C80" s="48"/>
      <c r="D80" s="48"/>
      <c r="E80" s="48"/>
      <c r="F80" s="3"/>
      <c r="G80" s="2"/>
      <c r="H80" s="2"/>
      <c r="I80" s="3"/>
      <c r="J80" s="53"/>
      <c r="K80" s="74"/>
      <c r="P80" s="95"/>
      <c r="Q80" s="95"/>
      <c r="R80" s="95"/>
      <c r="S80" s="95"/>
    </row>
    <row r="81" spans="1:19" s="1" customFormat="1">
      <c r="A81" s="47" t="s">
        <v>403</v>
      </c>
      <c r="B81" s="15">
        <v>250000000</v>
      </c>
      <c r="C81" s="48"/>
      <c r="D81" s="48"/>
      <c r="E81" s="48"/>
      <c r="F81" s="3"/>
      <c r="G81" s="2"/>
      <c r="H81" s="3"/>
      <c r="I81" s="3"/>
      <c r="J81" s="53"/>
      <c r="K81" s="74"/>
      <c r="P81" s="95"/>
      <c r="Q81" s="95"/>
      <c r="R81" s="95"/>
      <c r="S81" s="95"/>
    </row>
    <row r="82" spans="1:19" s="1" customFormat="1" ht="14.25" customHeight="1">
      <c r="A82" s="49" t="s">
        <v>47</v>
      </c>
      <c r="B82" s="16">
        <f>B73+B80+B81</f>
        <v>327107703</v>
      </c>
      <c r="C82" s="50"/>
      <c r="D82" s="50"/>
      <c r="E82" s="50"/>
      <c r="F82" s="3"/>
      <c r="G82" s="2"/>
      <c r="H82" s="2"/>
      <c r="I82" s="3"/>
      <c r="J82" s="53" t="s">
        <v>58</v>
      </c>
      <c r="K82" s="62" t="s">
        <v>58</v>
      </c>
      <c r="P82" s="95"/>
      <c r="Q82" s="95"/>
      <c r="R82" s="95"/>
      <c r="S82" s="95"/>
    </row>
    <row r="83" spans="1:19" s="1" customFormat="1">
      <c r="A83" s="49" t="s">
        <v>49</v>
      </c>
      <c r="B83" s="16">
        <f>B73+B80+B81</f>
        <v>327107703</v>
      </c>
      <c r="C83" s="50"/>
      <c r="D83" s="50"/>
      <c r="E83" s="50"/>
      <c r="F83" s="3"/>
      <c r="G83" s="2"/>
      <c r="H83" s="2"/>
      <c r="I83" s="3"/>
      <c r="J83" s="55" t="s">
        <v>50</v>
      </c>
      <c r="K83" s="63">
        <f>SUM(K78:K81)</f>
        <v>4641600</v>
      </c>
      <c r="P83" s="95"/>
      <c r="Q83" s="95"/>
      <c r="R83" s="95"/>
      <c r="S83" s="95"/>
    </row>
    <row r="84" spans="1:19" s="1" customFormat="1">
      <c r="A84" s="385" t="s">
        <v>781</v>
      </c>
      <c r="B84" s="386"/>
      <c r="C84" s="386"/>
      <c r="D84" s="386"/>
      <c r="E84" s="387"/>
      <c r="F84" s="3"/>
      <c r="G84" s="2"/>
      <c r="H84" s="2"/>
      <c r="I84" s="3"/>
      <c r="J84" s="56" t="s">
        <v>61</v>
      </c>
      <c r="K84" s="64">
        <f>K83-K77</f>
        <v>1917205</v>
      </c>
      <c r="P84" s="95"/>
      <c r="Q84" s="95"/>
      <c r="R84" s="95"/>
      <c r="S84" s="95"/>
    </row>
    <row r="85" spans="1:19" s="1" customFormat="1" ht="13.5" customHeight="1">
      <c r="F85" s="3"/>
      <c r="G85" s="2"/>
      <c r="H85" s="2"/>
      <c r="I85" s="3"/>
      <c r="P85" s="95"/>
      <c r="Q85" s="95"/>
      <c r="R85" s="95"/>
      <c r="S85" s="95"/>
    </row>
    <row r="86" spans="1:19">
      <c r="B86" s="1"/>
      <c r="F86" s="1"/>
      <c r="H86" s="1"/>
      <c r="I86" s="1"/>
      <c r="J86" s="1"/>
      <c r="K86" s="1"/>
      <c r="P86" s="95"/>
      <c r="Q86" s="95"/>
      <c r="R86" s="95"/>
      <c r="S86" s="95"/>
    </row>
    <row r="87" spans="1:19" s="1" customFormat="1" ht="13.5" customHeight="1">
      <c r="A87" s="434" t="s">
        <v>782</v>
      </c>
      <c r="B87" s="386"/>
      <c r="C87" s="386"/>
      <c r="D87" s="386"/>
      <c r="E87" s="387"/>
      <c r="F87" s="2"/>
      <c r="G87" s="389" t="s">
        <v>3</v>
      </c>
      <c r="H87" s="387"/>
      <c r="I87" s="3"/>
      <c r="J87" s="388" t="s">
        <v>681</v>
      </c>
      <c r="K87" s="387"/>
      <c r="L87" s="3"/>
      <c r="N87" s="3"/>
      <c r="O87" s="3"/>
      <c r="P87" s="95"/>
      <c r="Q87" s="95"/>
      <c r="R87" s="95"/>
      <c r="S87" s="95"/>
    </row>
    <row r="88" spans="1:19" s="1" customFormat="1">
      <c r="A88" s="4" t="s">
        <v>5</v>
      </c>
      <c r="B88" s="5" t="s">
        <v>6</v>
      </c>
      <c r="C88" s="6" t="s">
        <v>7</v>
      </c>
      <c r="D88" s="6" t="s">
        <v>8</v>
      </c>
      <c r="E88" s="6" t="s">
        <v>9</v>
      </c>
      <c r="F88" s="2"/>
      <c r="G88" s="9" t="s">
        <v>399</v>
      </c>
      <c r="H88" s="10" t="s">
        <v>6</v>
      </c>
      <c r="I88" s="3"/>
      <c r="J88" s="65" t="s">
        <v>11</v>
      </c>
      <c r="K88" s="65" t="s">
        <v>6</v>
      </c>
      <c r="P88" s="95"/>
      <c r="Q88" s="95"/>
      <c r="R88" s="95"/>
      <c r="S88" s="95"/>
    </row>
    <row r="89" spans="1:19" s="1" customFormat="1" ht="11.25" customHeight="1">
      <c r="A89" s="45" t="s">
        <v>773</v>
      </c>
      <c r="B89" s="59">
        <f>H92</f>
        <v>40064579</v>
      </c>
      <c r="C89" s="42"/>
      <c r="D89" s="42"/>
      <c r="E89" s="42"/>
      <c r="F89" s="3"/>
      <c r="G89" s="51" t="s">
        <v>756</v>
      </c>
      <c r="H89" s="83">
        <v>10172</v>
      </c>
      <c r="I89" s="3"/>
      <c r="J89" s="53" t="s">
        <v>16</v>
      </c>
      <c r="K89" s="67">
        <v>1859867</v>
      </c>
      <c r="P89" s="95"/>
      <c r="Q89" s="95"/>
      <c r="R89" s="95"/>
      <c r="S89" s="95"/>
    </row>
    <row r="90" spans="1:19" s="1" customFormat="1" ht="11.25" customHeight="1">
      <c r="A90" s="7" t="s">
        <v>750</v>
      </c>
      <c r="B90" s="98">
        <v>0</v>
      </c>
      <c r="C90" s="8"/>
      <c r="D90" s="8"/>
      <c r="E90" s="19">
        <v>0</v>
      </c>
      <c r="F90" s="3"/>
      <c r="G90" s="51" t="s">
        <v>14</v>
      </c>
      <c r="H90" s="83">
        <v>40054407</v>
      </c>
      <c r="I90" s="3"/>
      <c r="J90" s="66" t="s">
        <v>774</v>
      </c>
      <c r="K90" s="68">
        <v>864528</v>
      </c>
      <c r="P90" s="95"/>
      <c r="Q90" s="95"/>
      <c r="R90" s="95"/>
      <c r="S90" s="95"/>
    </row>
    <row r="91" spans="1:19" s="1" customFormat="1" ht="11.25" customHeight="1">
      <c r="A91" s="7" t="s">
        <v>751</v>
      </c>
      <c r="B91" s="98">
        <f>B112+E91</f>
        <v>9020000</v>
      </c>
      <c r="C91" s="8"/>
      <c r="D91" s="8"/>
      <c r="E91" s="19">
        <v>410000</v>
      </c>
      <c r="F91" s="3"/>
      <c r="G91" s="51" t="s">
        <v>58</v>
      </c>
      <c r="H91" s="74" t="s">
        <v>58</v>
      </c>
      <c r="I91" s="3"/>
      <c r="J91" s="66" t="s">
        <v>775</v>
      </c>
      <c r="K91" s="68">
        <v>141831</v>
      </c>
      <c r="P91" s="95"/>
      <c r="Q91" s="95"/>
      <c r="R91" s="95"/>
      <c r="S91" s="95"/>
    </row>
    <row r="92" spans="1:19" s="1" customFormat="1" ht="11.25" customHeight="1">
      <c r="A92" s="7" t="s">
        <v>742</v>
      </c>
      <c r="B92" s="98">
        <f>B113+E92</f>
        <v>5700000</v>
      </c>
      <c r="C92" s="8"/>
      <c r="D92" s="8"/>
      <c r="E92" s="19">
        <v>200000</v>
      </c>
      <c r="F92" s="3"/>
      <c r="G92" s="52" t="s">
        <v>34</v>
      </c>
      <c r="H92" s="12">
        <f>SUM(H89:H90)</f>
        <v>40064579</v>
      </c>
      <c r="I92" s="3"/>
      <c r="J92" s="77"/>
      <c r="K92" s="77"/>
      <c r="L92" s="3"/>
      <c r="N92" s="3"/>
      <c r="O92" s="3"/>
      <c r="P92" s="95"/>
      <c r="Q92" s="95"/>
      <c r="R92" s="95"/>
      <c r="S92" s="95"/>
    </row>
    <row r="93" spans="1:19" s="1" customFormat="1">
      <c r="A93" s="7" t="s">
        <v>743</v>
      </c>
      <c r="B93" s="98">
        <v>1900000</v>
      </c>
      <c r="C93" s="8"/>
      <c r="D93" s="8"/>
      <c r="E93" s="19" t="s">
        <v>58</v>
      </c>
      <c r="F93" s="3"/>
      <c r="G93" s="2"/>
      <c r="H93" s="3"/>
      <c r="I93" s="3"/>
      <c r="J93" s="77"/>
      <c r="K93" s="77"/>
      <c r="P93" s="95"/>
      <c r="Q93" s="95"/>
      <c r="R93" s="95"/>
      <c r="S93" s="95"/>
    </row>
    <row r="94" spans="1:19" s="1" customFormat="1">
      <c r="A94" s="43" t="s">
        <v>32</v>
      </c>
      <c r="B94" s="60">
        <f>SUM(B89:B93)</f>
        <v>56684579</v>
      </c>
      <c r="C94" s="44"/>
      <c r="D94" s="44"/>
      <c r="E94" s="44"/>
      <c r="F94" s="3"/>
      <c r="G94" s="2"/>
      <c r="H94" s="3"/>
      <c r="I94" s="3"/>
      <c r="J94" s="77"/>
      <c r="K94" s="77"/>
      <c r="P94" s="95"/>
      <c r="Q94" s="95"/>
      <c r="R94" s="95"/>
      <c r="S94" s="95"/>
    </row>
    <row r="95" spans="1:19" s="1" customFormat="1">
      <c r="A95" s="42" t="s">
        <v>474</v>
      </c>
      <c r="B95" s="135">
        <v>8818177</v>
      </c>
      <c r="C95" s="137"/>
      <c r="D95" s="42" t="s">
        <v>58</v>
      </c>
      <c r="E95" s="42" t="s">
        <v>58</v>
      </c>
      <c r="F95" s="3"/>
      <c r="G95" s="2"/>
      <c r="H95" s="3"/>
      <c r="I95" s="3"/>
      <c r="J95" s="77"/>
      <c r="K95" s="77"/>
      <c r="P95" s="95"/>
      <c r="Q95" s="95"/>
      <c r="R95" s="95"/>
      <c r="S95" s="95"/>
    </row>
    <row r="96" spans="1:19" s="1" customFormat="1">
      <c r="A96" s="42" t="s">
        <v>757</v>
      </c>
      <c r="B96" s="135">
        <v>0</v>
      </c>
      <c r="C96" s="137"/>
      <c r="D96" s="42"/>
      <c r="E96" s="42"/>
      <c r="F96" s="3"/>
      <c r="G96" s="2"/>
      <c r="H96" s="3"/>
      <c r="I96" s="3"/>
      <c r="J96" s="77"/>
      <c r="K96" s="77"/>
      <c r="P96" s="95"/>
      <c r="Q96" s="95"/>
      <c r="R96" s="95"/>
      <c r="S96" s="95"/>
    </row>
    <row r="97" spans="1:19" s="1" customFormat="1" ht="11.25" customHeight="1">
      <c r="A97" s="42" t="s">
        <v>574</v>
      </c>
      <c r="B97" s="61">
        <v>43000</v>
      </c>
      <c r="C97" s="137"/>
      <c r="D97" s="42"/>
      <c r="E97" s="46"/>
      <c r="F97" s="3"/>
      <c r="G97" s="9" t="s">
        <v>40</v>
      </c>
      <c r="H97" s="10" t="s">
        <v>6</v>
      </c>
      <c r="I97" s="3"/>
      <c r="J97" s="77"/>
      <c r="K97" s="77"/>
      <c r="P97" s="95"/>
      <c r="Q97" s="95"/>
      <c r="R97" s="95"/>
      <c r="S97" s="95"/>
    </row>
    <row r="98" spans="1:19" s="1" customFormat="1" ht="11.25" customHeight="1">
      <c r="A98" s="42" t="s">
        <v>476</v>
      </c>
      <c r="B98" s="61">
        <v>52000</v>
      </c>
      <c r="C98" s="137"/>
      <c r="D98" s="42"/>
      <c r="E98" s="42"/>
      <c r="F98" s="3"/>
      <c r="G98" s="17" t="s">
        <v>43</v>
      </c>
      <c r="H98" s="11">
        <f>B103-B293</f>
        <v>325099200</v>
      </c>
      <c r="I98" s="3"/>
      <c r="J98" s="54" t="s">
        <v>45</v>
      </c>
      <c r="K98" s="63">
        <f>K89+K90+K95</f>
        <v>2724395</v>
      </c>
      <c r="P98" s="95"/>
      <c r="Q98" s="95"/>
      <c r="R98" s="95"/>
      <c r="S98" s="95"/>
    </row>
    <row r="99" spans="1:19" s="1" customFormat="1" ht="11.25" customHeight="1">
      <c r="A99" s="42" t="s">
        <v>477</v>
      </c>
      <c r="B99" s="61">
        <v>79217</v>
      </c>
      <c r="C99" s="137"/>
      <c r="D99" s="42"/>
      <c r="E99" s="42"/>
      <c r="F99" s="3"/>
      <c r="G99" s="17" t="s">
        <v>478</v>
      </c>
      <c r="H99" s="73">
        <f>B104-B294</f>
        <v>325099200</v>
      </c>
      <c r="I99" s="3"/>
      <c r="J99" s="53" t="s">
        <v>462</v>
      </c>
      <c r="K99" s="67">
        <v>4641600</v>
      </c>
      <c r="P99" s="95"/>
      <c r="Q99" s="95"/>
      <c r="R99" s="95"/>
      <c r="S99" s="95"/>
    </row>
    <row r="100" spans="1:19" s="1" customFormat="1">
      <c r="A100" s="42" t="s">
        <v>479</v>
      </c>
      <c r="B100" s="135">
        <v>9596444</v>
      </c>
      <c r="C100" s="137"/>
      <c r="D100" s="42"/>
      <c r="E100" s="134"/>
      <c r="F100" s="3"/>
      <c r="G100" s="2"/>
      <c r="H100" s="2"/>
      <c r="I100" s="3"/>
      <c r="J100" s="53" t="s">
        <v>58</v>
      </c>
      <c r="K100" s="62" t="s">
        <v>58</v>
      </c>
      <c r="P100" s="95"/>
      <c r="Q100" s="95"/>
      <c r="R100" s="95"/>
      <c r="S100" s="95"/>
    </row>
    <row r="101" spans="1:19" s="1" customFormat="1">
      <c r="A101" s="47" t="s">
        <v>41</v>
      </c>
      <c r="B101" s="14">
        <f>SUM(B95:B96)+B100</f>
        <v>18414621</v>
      </c>
      <c r="C101" s="48"/>
      <c r="D101" s="48"/>
      <c r="E101" s="48"/>
      <c r="F101" s="3"/>
      <c r="G101" s="2"/>
      <c r="H101" s="2"/>
      <c r="I101" s="3"/>
      <c r="J101" s="53"/>
      <c r="K101" s="74"/>
      <c r="P101" s="95"/>
      <c r="Q101" s="95"/>
      <c r="R101" s="95"/>
      <c r="S101" s="95"/>
    </row>
    <row r="102" spans="1:19" s="1" customFormat="1">
      <c r="A102" s="47" t="s">
        <v>403</v>
      </c>
      <c r="B102" s="15">
        <v>250000000</v>
      </c>
      <c r="C102" s="48"/>
      <c r="D102" s="48"/>
      <c r="E102" s="48"/>
      <c r="F102" s="3"/>
      <c r="G102" s="2"/>
      <c r="H102" s="3"/>
      <c r="I102" s="3"/>
      <c r="J102" s="53"/>
      <c r="K102" s="74"/>
      <c r="P102" s="95"/>
      <c r="Q102" s="95"/>
      <c r="R102" s="95"/>
      <c r="S102" s="95"/>
    </row>
    <row r="103" spans="1:19" s="1" customFormat="1" ht="14.25" customHeight="1">
      <c r="A103" s="49" t="s">
        <v>47</v>
      </c>
      <c r="B103" s="16">
        <f>B94+B101+B102</f>
        <v>325099200</v>
      </c>
      <c r="C103" s="50"/>
      <c r="D103" s="50"/>
      <c r="E103" s="50"/>
      <c r="F103" s="3"/>
      <c r="G103" s="2"/>
      <c r="H103" s="2"/>
      <c r="I103" s="3"/>
      <c r="J103" s="53" t="s">
        <v>58</v>
      </c>
      <c r="K103" s="62" t="s">
        <v>58</v>
      </c>
      <c r="P103" s="95"/>
      <c r="Q103" s="95"/>
      <c r="R103" s="95"/>
      <c r="S103" s="95"/>
    </row>
    <row r="104" spans="1:19" s="1" customFormat="1">
      <c r="A104" s="49" t="s">
        <v>49</v>
      </c>
      <c r="B104" s="16">
        <f>B94+B101+B102</f>
        <v>325099200</v>
      </c>
      <c r="C104" s="50"/>
      <c r="D104" s="50"/>
      <c r="E104" s="50"/>
      <c r="F104" s="3"/>
      <c r="G104" s="2"/>
      <c r="H104" s="2"/>
      <c r="I104" s="3"/>
      <c r="J104" s="55" t="s">
        <v>50</v>
      </c>
      <c r="K104" s="63">
        <f>SUM(K99:K102)</f>
        <v>4641600</v>
      </c>
      <c r="P104" s="95"/>
      <c r="Q104" s="95"/>
      <c r="R104" s="95"/>
      <c r="S104" s="95"/>
    </row>
    <row r="105" spans="1:19" s="1" customFormat="1">
      <c r="A105" s="385" t="s">
        <v>783</v>
      </c>
      <c r="B105" s="386"/>
      <c r="C105" s="386"/>
      <c r="D105" s="386"/>
      <c r="E105" s="387"/>
      <c r="F105" s="3"/>
      <c r="G105" s="2"/>
      <c r="H105" s="2"/>
      <c r="I105" s="3"/>
      <c r="J105" s="56" t="s">
        <v>61</v>
      </c>
      <c r="K105" s="64">
        <f>K104-K98</f>
        <v>1917205</v>
      </c>
      <c r="P105" s="95"/>
      <c r="Q105" s="95"/>
      <c r="R105" s="95"/>
      <c r="S105" s="95"/>
    </row>
    <row r="106" spans="1:19" s="1" customFormat="1" ht="13.5" customHeight="1">
      <c r="F106" s="3"/>
      <c r="G106" s="2"/>
      <c r="H106" s="2"/>
      <c r="I106" s="3"/>
      <c r="P106" s="95"/>
      <c r="Q106" s="95"/>
      <c r="R106" s="95"/>
      <c r="S106" s="95"/>
    </row>
    <row r="107" spans="1:19">
      <c r="B107" s="1"/>
      <c r="F107" s="1"/>
      <c r="H107" s="1"/>
      <c r="I107" s="1"/>
      <c r="J107" s="1"/>
      <c r="K107" s="1"/>
      <c r="P107" s="95"/>
      <c r="Q107" s="95"/>
      <c r="R107" s="95"/>
      <c r="S107" s="95"/>
    </row>
    <row r="108" spans="1:19" s="1" customFormat="1" ht="13.5" customHeight="1">
      <c r="A108" s="434" t="s">
        <v>784</v>
      </c>
      <c r="B108" s="386"/>
      <c r="C108" s="386"/>
      <c r="D108" s="386"/>
      <c r="E108" s="387"/>
      <c r="F108" s="2"/>
      <c r="G108" s="389" t="s">
        <v>3</v>
      </c>
      <c r="H108" s="387"/>
      <c r="I108" s="3"/>
      <c r="J108" s="388" t="s">
        <v>685</v>
      </c>
      <c r="K108" s="387"/>
      <c r="L108" s="3"/>
      <c r="N108" s="3"/>
      <c r="O108" s="3"/>
      <c r="P108" s="95"/>
      <c r="Q108" s="95"/>
      <c r="R108" s="95"/>
      <c r="S108" s="95"/>
    </row>
    <row r="109" spans="1:19" s="1" customFormat="1">
      <c r="A109" s="4" t="s">
        <v>5</v>
      </c>
      <c r="B109" s="5" t="s">
        <v>6</v>
      </c>
      <c r="C109" s="6" t="s">
        <v>7</v>
      </c>
      <c r="D109" s="6" t="s">
        <v>8</v>
      </c>
      <c r="E109" s="6" t="s">
        <v>9</v>
      </c>
      <c r="F109" s="2"/>
      <c r="G109" s="9" t="s">
        <v>399</v>
      </c>
      <c r="H109" s="10" t="s">
        <v>6</v>
      </c>
      <c r="I109" s="3"/>
      <c r="J109" s="65" t="s">
        <v>11</v>
      </c>
      <c r="K109" s="65" t="s">
        <v>6</v>
      </c>
      <c r="P109" s="95"/>
      <c r="Q109" s="95"/>
      <c r="R109" s="95"/>
      <c r="S109" s="95"/>
    </row>
    <row r="110" spans="1:19" s="1" customFormat="1" ht="11.25" customHeight="1">
      <c r="A110" s="45" t="s">
        <v>773</v>
      </c>
      <c r="B110" s="59">
        <f>H113</f>
        <v>36094027</v>
      </c>
      <c r="C110" s="42"/>
      <c r="D110" s="42"/>
      <c r="E110" s="42"/>
      <c r="F110" s="3"/>
      <c r="G110" s="51" t="s">
        <v>756</v>
      </c>
      <c r="H110" s="83">
        <v>10172</v>
      </c>
      <c r="I110" s="3"/>
      <c r="J110" s="53" t="s">
        <v>16</v>
      </c>
      <c r="K110" s="67">
        <v>1859867</v>
      </c>
      <c r="P110" s="95"/>
      <c r="Q110" s="95"/>
      <c r="R110" s="95"/>
      <c r="S110" s="95"/>
    </row>
    <row r="111" spans="1:19" s="1" customFormat="1" ht="11.25" customHeight="1">
      <c r="A111" s="7" t="s">
        <v>750</v>
      </c>
      <c r="B111" s="98">
        <f>B258</f>
        <v>1500000</v>
      </c>
      <c r="C111" s="8"/>
      <c r="D111" s="8"/>
      <c r="E111" s="19">
        <v>0</v>
      </c>
      <c r="F111" s="3"/>
      <c r="G111" s="51" t="s">
        <v>14</v>
      </c>
      <c r="H111" s="83">
        <v>36083855</v>
      </c>
      <c r="I111" s="3"/>
      <c r="J111" s="66" t="s">
        <v>774</v>
      </c>
      <c r="K111" s="68">
        <v>864528</v>
      </c>
      <c r="P111" s="95"/>
      <c r="Q111" s="95"/>
      <c r="R111" s="95"/>
      <c r="S111" s="95"/>
    </row>
    <row r="112" spans="1:19" s="1" customFormat="1" ht="11.25" customHeight="1">
      <c r="A112" s="7" t="s">
        <v>751</v>
      </c>
      <c r="B112" s="98">
        <f>B133+E112</f>
        <v>8610000</v>
      </c>
      <c r="C112" s="8"/>
      <c r="D112" s="8"/>
      <c r="E112" s="19">
        <v>410000</v>
      </c>
      <c r="F112" s="3"/>
      <c r="G112" s="51" t="s">
        <v>58</v>
      </c>
      <c r="H112" s="74" t="s">
        <v>58</v>
      </c>
      <c r="I112" s="3"/>
      <c r="J112" s="66" t="s">
        <v>775</v>
      </c>
      <c r="K112" s="68">
        <v>141831</v>
      </c>
      <c r="P112" s="95"/>
      <c r="Q112" s="95"/>
      <c r="R112" s="95"/>
      <c r="S112" s="95"/>
    </row>
    <row r="113" spans="1:19" s="1" customFormat="1" ht="11.25" customHeight="1">
      <c r="A113" s="7" t="s">
        <v>742</v>
      </c>
      <c r="B113" s="98">
        <f>B134+E113</f>
        <v>5500000</v>
      </c>
      <c r="C113" s="8"/>
      <c r="D113" s="8"/>
      <c r="E113" s="19">
        <v>200000</v>
      </c>
      <c r="F113" s="3"/>
      <c r="G113" s="52" t="s">
        <v>34</v>
      </c>
      <c r="H113" s="12">
        <f>SUM(H110:H111)</f>
        <v>36094027</v>
      </c>
      <c r="I113" s="3"/>
      <c r="J113" s="77"/>
      <c r="K113" s="77"/>
      <c r="L113" s="3"/>
      <c r="N113" s="3"/>
      <c r="O113" s="3"/>
      <c r="P113" s="95"/>
      <c r="Q113" s="95"/>
      <c r="R113" s="95"/>
      <c r="S113" s="95"/>
    </row>
    <row r="114" spans="1:19" s="1" customFormat="1">
      <c r="A114" s="7" t="s">
        <v>743</v>
      </c>
      <c r="B114" s="98">
        <v>1900000</v>
      </c>
      <c r="C114" s="8"/>
      <c r="D114" s="8"/>
      <c r="E114" s="19" t="s">
        <v>58</v>
      </c>
      <c r="F114" s="3"/>
      <c r="G114" s="2"/>
      <c r="H114" s="3"/>
      <c r="I114" s="3"/>
      <c r="J114" s="77"/>
      <c r="K114" s="77"/>
      <c r="P114" s="95"/>
      <c r="Q114" s="95"/>
      <c r="R114" s="95"/>
      <c r="S114" s="95"/>
    </row>
    <row r="115" spans="1:19" s="1" customFormat="1">
      <c r="A115" s="43" t="s">
        <v>32</v>
      </c>
      <c r="B115" s="60">
        <f>SUM(B110:B114)</f>
        <v>53604027</v>
      </c>
      <c r="C115" s="44"/>
      <c r="D115" s="44"/>
      <c r="E115" s="44"/>
      <c r="F115" s="3"/>
      <c r="G115" s="2"/>
      <c r="H115" s="3"/>
      <c r="I115" s="3"/>
      <c r="J115" s="77"/>
      <c r="K115" s="77"/>
      <c r="P115" s="95"/>
      <c r="Q115" s="95"/>
      <c r="R115" s="95"/>
      <c r="S115" s="95"/>
    </row>
    <row r="116" spans="1:19" s="1" customFormat="1">
      <c r="A116" s="42" t="s">
        <v>474</v>
      </c>
      <c r="B116" s="135">
        <v>8818177</v>
      </c>
      <c r="C116" s="137"/>
      <c r="D116" s="42" t="s">
        <v>58</v>
      </c>
      <c r="E116" s="42" t="s">
        <v>58</v>
      </c>
      <c r="F116" s="3"/>
      <c r="G116" s="2"/>
      <c r="H116" s="3"/>
      <c r="I116" s="3"/>
      <c r="J116" s="77"/>
      <c r="K116" s="77"/>
      <c r="P116" s="95"/>
      <c r="Q116" s="95"/>
      <c r="R116" s="95"/>
      <c r="S116" s="95"/>
    </row>
    <row r="117" spans="1:19" s="1" customFormat="1">
      <c r="A117" s="42" t="s">
        <v>757</v>
      </c>
      <c r="B117" s="135">
        <v>0</v>
      </c>
      <c r="C117" s="137"/>
      <c r="D117" s="42"/>
      <c r="E117" s="42"/>
      <c r="F117" s="3"/>
      <c r="G117" s="2"/>
      <c r="H117" s="3"/>
      <c r="I117" s="3"/>
      <c r="J117" s="77"/>
      <c r="K117" s="77"/>
      <c r="P117" s="95"/>
      <c r="Q117" s="95"/>
      <c r="R117" s="95"/>
      <c r="S117" s="95"/>
    </row>
    <row r="118" spans="1:19" s="1" customFormat="1" ht="11.25" customHeight="1">
      <c r="A118" s="42" t="s">
        <v>574</v>
      </c>
      <c r="B118" s="61">
        <v>43000</v>
      </c>
      <c r="C118" s="137"/>
      <c r="D118" s="42"/>
      <c r="E118" s="46"/>
      <c r="F118" s="3"/>
      <c r="G118" s="9" t="s">
        <v>40</v>
      </c>
      <c r="H118" s="10" t="s">
        <v>6</v>
      </c>
      <c r="I118" s="3"/>
      <c r="J118" s="77"/>
      <c r="K118" s="77"/>
      <c r="P118" s="95"/>
      <c r="Q118" s="95"/>
      <c r="R118" s="95"/>
      <c r="S118" s="95"/>
    </row>
    <row r="119" spans="1:19" s="1" customFormat="1" ht="11.25" customHeight="1">
      <c r="A119" s="42" t="s">
        <v>476</v>
      </c>
      <c r="B119" s="61">
        <v>52000</v>
      </c>
      <c r="C119" s="137"/>
      <c r="D119" s="42"/>
      <c r="E119" s="42"/>
      <c r="F119" s="3"/>
      <c r="G119" s="17" t="s">
        <v>43</v>
      </c>
      <c r="H119" s="11">
        <f>B124-B293</f>
        <v>322018648</v>
      </c>
      <c r="I119" s="3"/>
      <c r="J119" s="54" t="s">
        <v>45</v>
      </c>
      <c r="K119" s="63">
        <f>K110+K111+K116</f>
        <v>2724395</v>
      </c>
      <c r="P119" s="95"/>
      <c r="Q119" s="95"/>
      <c r="R119" s="95"/>
      <c r="S119" s="95"/>
    </row>
    <row r="120" spans="1:19" s="1" customFormat="1" ht="11.25" customHeight="1">
      <c r="A120" s="42" t="s">
        <v>477</v>
      </c>
      <c r="B120" s="61">
        <v>79217</v>
      </c>
      <c r="C120" s="137"/>
      <c r="D120" s="42"/>
      <c r="E120" s="42"/>
      <c r="F120" s="3"/>
      <c r="G120" s="17" t="s">
        <v>478</v>
      </c>
      <c r="H120" s="73">
        <f>B125-B294</f>
        <v>322018648</v>
      </c>
      <c r="I120" s="3"/>
      <c r="J120" s="53" t="s">
        <v>462</v>
      </c>
      <c r="K120" s="67">
        <v>4641600</v>
      </c>
      <c r="P120" s="95"/>
      <c r="Q120" s="95"/>
      <c r="R120" s="95"/>
      <c r="S120" s="95"/>
    </row>
    <row r="121" spans="1:19" s="1" customFormat="1">
      <c r="A121" s="42" t="s">
        <v>479</v>
      </c>
      <c r="B121" s="135">
        <v>9596444</v>
      </c>
      <c r="C121" s="137"/>
      <c r="D121" s="42"/>
      <c r="E121" s="134"/>
      <c r="F121" s="3"/>
      <c r="G121" s="2"/>
      <c r="H121" s="2"/>
      <c r="I121" s="3"/>
      <c r="J121" s="53" t="s">
        <v>58</v>
      </c>
      <c r="K121" s="62" t="s">
        <v>58</v>
      </c>
      <c r="P121" s="95"/>
      <c r="Q121" s="95"/>
      <c r="R121" s="95"/>
      <c r="S121" s="95"/>
    </row>
    <row r="122" spans="1:19" s="1" customFormat="1">
      <c r="A122" s="47" t="s">
        <v>41</v>
      </c>
      <c r="B122" s="14">
        <f>SUM(B116:B117)+B121</f>
        <v>18414621</v>
      </c>
      <c r="C122" s="48"/>
      <c r="D122" s="48"/>
      <c r="E122" s="48"/>
      <c r="F122" s="3"/>
      <c r="G122" s="2"/>
      <c r="H122" s="2"/>
      <c r="I122" s="3"/>
      <c r="J122" s="53"/>
      <c r="K122" s="74"/>
      <c r="P122" s="95"/>
      <c r="Q122" s="95"/>
      <c r="R122" s="95"/>
      <c r="S122" s="95"/>
    </row>
    <row r="123" spans="1:19" s="1" customFormat="1">
      <c r="A123" s="47" t="s">
        <v>403</v>
      </c>
      <c r="B123" s="15">
        <v>250000000</v>
      </c>
      <c r="C123" s="48"/>
      <c r="D123" s="48"/>
      <c r="E123" s="48"/>
      <c r="F123" s="3"/>
      <c r="G123" s="2"/>
      <c r="H123" s="3"/>
      <c r="I123" s="3"/>
      <c r="J123" s="53"/>
      <c r="K123" s="74"/>
      <c r="P123" s="95"/>
      <c r="Q123" s="95"/>
      <c r="R123" s="95"/>
      <c r="S123" s="95"/>
    </row>
    <row r="124" spans="1:19" s="1" customFormat="1" ht="14.25" customHeight="1">
      <c r="A124" s="49" t="s">
        <v>47</v>
      </c>
      <c r="B124" s="16">
        <f>B115+B122+B123</f>
        <v>322018648</v>
      </c>
      <c r="C124" s="50"/>
      <c r="D124" s="50"/>
      <c r="E124" s="50"/>
      <c r="F124" s="3"/>
      <c r="G124" s="2"/>
      <c r="H124" s="2"/>
      <c r="I124" s="3"/>
      <c r="J124" s="53" t="s">
        <v>58</v>
      </c>
      <c r="K124" s="62" t="s">
        <v>58</v>
      </c>
      <c r="P124" s="95"/>
      <c r="Q124" s="95"/>
      <c r="R124" s="95"/>
      <c r="S124" s="95"/>
    </row>
    <row r="125" spans="1:19" s="1" customFormat="1">
      <c r="A125" s="49" t="s">
        <v>49</v>
      </c>
      <c r="B125" s="16">
        <f>B115+B122+B123</f>
        <v>322018648</v>
      </c>
      <c r="C125" s="50"/>
      <c r="D125" s="50"/>
      <c r="E125" s="50"/>
      <c r="F125" s="3"/>
      <c r="G125" s="2"/>
      <c r="H125" s="2"/>
      <c r="I125" s="3"/>
      <c r="J125" s="55" t="s">
        <v>50</v>
      </c>
      <c r="K125" s="63">
        <f>SUM(K120:K123)</f>
        <v>4641600</v>
      </c>
      <c r="P125" s="95"/>
      <c r="Q125" s="95"/>
      <c r="R125" s="95"/>
      <c r="S125" s="95"/>
    </row>
    <row r="126" spans="1:19" s="1" customFormat="1">
      <c r="A126" s="385" t="s">
        <v>785</v>
      </c>
      <c r="B126" s="386"/>
      <c r="C126" s="386"/>
      <c r="D126" s="386"/>
      <c r="E126" s="387"/>
      <c r="F126" s="3"/>
      <c r="G126" s="2"/>
      <c r="H126" s="2"/>
      <c r="I126" s="3"/>
      <c r="J126" s="56" t="s">
        <v>61</v>
      </c>
      <c r="K126" s="64">
        <f>K125-K119</f>
        <v>1917205</v>
      </c>
      <c r="P126" s="95"/>
      <c r="Q126" s="95"/>
      <c r="R126" s="95"/>
      <c r="S126" s="95"/>
    </row>
    <row r="127" spans="1:19" s="1" customFormat="1" ht="13.5" customHeight="1">
      <c r="F127" s="3"/>
      <c r="G127" s="2"/>
      <c r="H127" s="2"/>
      <c r="I127" s="3"/>
      <c r="P127" s="95"/>
      <c r="Q127" s="95"/>
      <c r="R127" s="95"/>
      <c r="S127" s="95"/>
    </row>
    <row r="128" spans="1:19">
      <c r="B128" s="1"/>
      <c r="F128" s="1"/>
      <c r="H128" s="1"/>
      <c r="I128" s="1"/>
      <c r="J128" s="1"/>
      <c r="K128" s="1"/>
      <c r="P128" s="95"/>
      <c r="Q128" s="95"/>
      <c r="R128" s="95"/>
      <c r="S128" s="95"/>
    </row>
    <row r="129" spans="1:19" s="1" customFormat="1" ht="13.5" customHeight="1">
      <c r="A129" s="434" t="s">
        <v>786</v>
      </c>
      <c r="B129" s="386"/>
      <c r="C129" s="386"/>
      <c r="D129" s="386"/>
      <c r="E129" s="387"/>
      <c r="F129" s="2"/>
      <c r="G129" s="389" t="s">
        <v>3</v>
      </c>
      <c r="H129" s="387"/>
      <c r="I129" s="3"/>
      <c r="J129" s="388" t="s">
        <v>689</v>
      </c>
      <c r="K129" s="387"/>
      <c r="L129" s="3"/>
      <c r="N129" s="3"/>
      <c r="O129" s="3"/>
      <c r="P129" s="95"/>
      <c r="Q129" s="95"/>
      <c r="R129" s="95"/>
      <c r="S129" s="95"/>
    </row>
    <row r="130" spans="1:19" s="1" customFormat="1">
      <c r="A130" s="4" t="s">
        <v>5</v>
      </c>
      <c r="B130" s="5" t="s">
        <v>6</v>
      </c>
      <c r="C130" s="6" t="s">
        <v>7</v>
      </c>
      <c r="D130" s="6" t="s">
        <v>8</v>
      </c>
      <c r="E130" s="6" t="s">
        <v>9</v>
      </c>
      <c r="F130" s="2"/>
      <c r="G130" s="9" t="s">
        <v>399</v>
      </c>
      <c r="H130" s="10" t="s">
        <v>6</v>
      </c>
      <c r="I130" s="3"/>
      <c r="J130" s="65" t="s">
        <v>11</v>
      </c>
      <c r="K130" s="65" t="s">
        <v>6</v>
      </c>
      <c r="P130" s="95"/>
      <c r="Q130" s="95"/>
      <c r="R130" s="95"/>
      <c r="S130" s="95"/>
    </row>
    <row r="131" spans="1:19" s="1" customFormat="1" ht="11.25" customHeight="1">
      <c r="A131" s="45" t="s">
        <v>773</v>
      </c>
      <c r="B131" s="59">
        <f>H134</f>
        <v>35124900</v>
      </c>
      <c r="C131" s="42"/>
      <c r="D131" s="42"/>
      <c r="E131" s="42"/>
      <c r="F131" s="3"/>
      <c r="G131" s="51" t="s">
        <v>756</v>
      </c>
      <c r="H131" s="83">
        <v>10172</v>
      </c>
      <c r="I131" s="3"/>
      <c r="J131" s="53" t="s">
        <v>16</v>
      </c>
      <c r="K131" s="67">
        <v>1859867</v>
      </c>
      <c r="P131" s="95"/>
      <c r="Q131" s="95"/>
      <c r="R131" s="95"/>
      <c r="S131" s="95"/>
    </row>
    <row r="132" spans="1:19" s="1" customFormat="1" ht="11.25" customHeight="1">
      <c r="A132" s="7" t="s">
        <v>750</v>
      </c>
      <c r="B132" s="98">
        <f>B258</f>
        <v>1500000</v>
      </c>
      <c r="C132" s="8"/>
      <c r="D132" s="8"/>
      <c r="E132" s="19">
        <v>0</v>
      </c>
      <c r="F132" s="3"/>
      <c r="G132" s="51" t="s">
        <v>14</v>
      </c>
      <c r="H132" s="83">
        <v>35114728</v>
      </c>
      <c r="I132" s="3"/>
      <c r="J132" s="66" t="s">
        <v>774</v>
      </c>
      <c r="K132" s="68">
        <v>864528</v>
      </c>
      <c r="P132" s="95"/>
      <c r="Q132" s="95"/>
      <c r="R132" s="95"/>
      <c r="S132" s="95"/>
    </row>
    <row r="133" spans="1:19" s="1" customFormat="1" ht="11.25" customHeight="1">
      <c r="A133" s="7" t="s">
        <v>751</v>
      </c>
      <c r="B133" s="98">
        <f>B154+E133</f>
        <v>8200000</v>
      </c>
      <c r="C133" s="8"/>
      <c r="D133" s="8"/>
      <c r="E133" s="19">
        <v>410000</v>
      </c>
      <c r="F133" s="3"/>
      <c r="G133" s="51" t="s">
        <v>58</v>
      </c>
      <c r="H133" s="74" t="s">
        <v>58</v>
      </c>
      <c r="I133" s="3"/>
      <c r="J133" s="66" t="s">
        <v>775</v>
      </c>
      <c r="K133" s="68">
        <v>141831</v>
      </c>
      <c r="P133" s="95"/>
      <c r="Q133" s="95"/>
      <c r="R133" s="95"/>
      <c r="S133" s="95"/>
    </row>
    <row r="134" spans="1:19" s="1" customFormat="1" ht="11.25" customHeight="1">
      <c r="A134" s="7" t="s">
        <v>742</v>
      </c>
      <c r="B134" s="98">
        <f>B155+E134</f>
        <v>5300000</v>
      </c>
      <c r="C134" s="8"/>
      <c r="D134" s="8"/>
      <c r="E134" s="19">
        <v>200000</v>
      </c>
      <c r="F134" s="3"/>
      <c r="G134" s="52" t="s">
        <v>34</v>
      </c>
      <c r="H134" s="12">
        <f>SUM(H131:H133)</f>
        <v>35124900</v>
      </c>
      <c r="I134" s="3"/>
      <c r="J134" s="77"/>
      <c r="K134" s="77"/>
      <c r="L134" s="3"/>
      <c r="N134" s="3"/>
      <c r="O134" s="3"/>
      <c r="P134" s="95"/>
      <c r="Q134" s="95"/>
      <c r="R134" s="95"/>
      <c r="S134" s="95"/>
    </row>
    <row r="135" spans="1:19" s="1" customFormat="1">
      <c r="A135" s="7" t="s">
        <v>743</v>
      </c>
      <c r="B135" s="98">
        <v>1900000</v>
      </c>
      <c r="C135" s="8"/>
      <c r="D135" s="8"/>
      <c r="E135" s="19" t="s">
        <v>58</v>
      </c>
      <c r="F135" s="3"/>
      <c r="G135" s="2"/>
      <c r="H135" s="3"/>
      <c r="I135" s="3"/>
      <c r="J135" s="77"/>
      <c r="K135" s="77"/>
      <c r="P135" s="95"/>
      <c r="Q135" s="95"/>
      <c r="R135" s="95"/>
      <c r="S135" s="95"/>
    </row>
    <row r="136" spans="1:19" s="1" customFormat="1">
      <c r="A136" s="43" t="s">
        <v>32</v>
      </c>
      <c r="B136" s="60">
        <f>SUM(B131:B135)</f>
        <v>52024900</v>
      </c>
      <c r="C136" s="44"/>
      <c r="D136" s="44"/>
      <c r="E136" s="44"/>
      <c r="F136" s="3"/>
      <c r="G136" s="2"/>
      <c r="H136" s="3"/>
      <c r="I136" s="3"/>
      <c r="J136" s="77"/>
      <c r="K136" s="77"/>
      <c r="P136" s="95"/>
      <c r="Q136" s="95"/>
      <c r="R136" s="95"/>
      <c r="S136" s="95"/>
    </row>
    <row r="137" spans="1:19" s="1" customFormat="1">
      <c r="A137" s="42" t="s">
        <v>474</v>
      </c>
      <c r="B137" s="135">
        <v>8818177</v>
      </c>
      <c r="C137" s="137"/>
      <c r="D137" s="42" t="s">
        <v>58</v>
      </c>
      <c r="E137" s="42" t="s">
        <v>58</v>
      </c>
      <c r="F137" s="3"/>
      <c r="G137" s="2"/>
      <c r="H137" s="3"/>
      <c r="I137" s="3"/>
      <c r="J137" s="77"/>
      <c r="K137" s="77"/>
      <c r="P137" s="95"/>
      <c r="Q137" s="95"/>
      <c r="R137" s="95"/>
      <c r="S137" s="95"/>
    </row>
    <row r="138" spans="1:19" s="1" customFormat="1">
      <c r="A138" s="42" t="s">
        <v>757</v>
      </c>
      <c r="B138" s="135">
        <v>0</v>
      </c>
      <c r="C138" s="137"/>
      <c r="D138" s="42"/>
      <c r="E138" s="42"/>
      <c r="F138" s="3"/>
      <c r="G138" s="2"/>
      <c r="H138" s="3"/>
      <c r="I138" s="3"/>
      <c r="J138" s="77"/>
      <c r="K138" s="77"/>
      <c r="P138" s="95"/>
      <c r="Q138" s="95"/>
      <c r="R138" s="95"/>
      <c r="S138" s="95"/>
    </row>
    <row r="139" spans="1:19" s="1" customFormat="1" ht="11.25" customHeight="1">
      <c r="A139" s="42" t="s">
        <v>574</v>
      </c>
      <c r="B139" s="61">
        <v>43000</v>
      </c>
      <c r="C139" s="137"/>
      <c r="D139" s="42"/>
      <c r="E139" s="46"/>
      <c r="F139" s="3"/>
      <c r="G139" s="9" t="s">
        <v>40</v>
      </c>
      <c r="H139" s="10" t="s">
        <v>6</v>
      </c>
      <c r="I139" s="3"/>
      <c r="J139" s="77"/>
      <c r="K139" s="77"/>
      <c r="P139" s="95"/>
      <c r="Q139" s="95"/>
      <c r="R139" s="95"/>
      <c r="S139" s="95"/>
    </row>
    <row r="140" spans="1:19" s="1" customFormat="1" ht="11.25" customHeight="1">
      <c r="A140" s="42" t="s">
        <v>476</v>
      </c>
      <c r="B140" s="61">
        <v>52000</v>
      </c>
      <c r="C140" s="137"/>
      <c r="D140" s="42"/>
      <c r="E140" s="42"/>
      <c r="F140" s="3"/>
      <c r="G140" s="17" t="s">
        <v>43</v>
      </c>
      <c r="H140" s="11">
        <f>B145-B293</f>
        <v>320439521</v>
      </c>
      <c r="I140" s="3"/>
      <c r="J140" s="54" t="s">
        <v>45</v>
      </c>
      <c r="K140" s="63">
        <f>K131+K132+K137</f>
        <v>2724395</v>
      </c>
      <c r="P140" s="95"/>
      <c r="Q140" s="95"/>
      <c r="R140" s="95"/>
      <c r="S140" s="95"/>
    </row>
    <row r="141" spans="1:19" s="1" customFormat="1" ht="11.25" customHeight="1">
      <c r="A141" s="42" t="s">
        <v>477</v>
      </c>
      <c r="B141" s="61">
        <v>79217</v>
      </c>
      <c r="C141" s="137"/>
      <c r="D141" s="42"/>
      <c r="E141" s="42"/>
      <c r="F141" s="3"/>
      <c r="G141" s="17" t="s">
        <v>478</v>
      </c>
      <c r="H141" s="73">
        <f>B146-B294</f>
        <v>320439521</v>
      </c>
      <c r="I141" s="3"/>
      <c r="J141" s="53" t="s">
        <v>462</v>
      </c>
      <c r="K141" s="67">
        <v>4641600</v>
      </c>
      <c r="P141" s="95"/>
      <c r="Q141" s="95"/>
      <c r="R141" s="95"/>
      <c r="S141" s="95"/>
    </row>
    <row r="142" spans="1:19" s="1" customFormat="1">
      <c r="A142" s="42" t="s">
        <v>479</v>
      </c>
      <c r="B142" s="135">
        <v>9596444</v>
      </c>
      <c r="C142" s="137"/>
      <c r="D142" s="42"/>
      <c r="E142" s="134"/>
      <c r="F142" s="3"/>
      <c r="G142" s="2"/>
      <c r="H142" s="2"/>
      <c r="I142" s="3"/>
      <c r="J142" s="53" t="s">
        <v>58</v>
      </c>
      <c r="K142" s="62" t="s">
        <v>58</v>
      </c>
      <c r="P142" s="95"/>
      <c r="Q142" s="95"/>
      <c r="R142" s="95"/>
      <c r="S142" s="95"/>
    </row>
    <row r="143" spans="1:19" s="1" customFormat="1">
      <c r="A143" s="47" t="s">
        <v>41</v>
      </c>
      <c r="B143" s="14">
        <f>SUM(B137:B138)+B142</f>
        <v>18414621</v>
      </c>
      <c r="C143" s="48"/>
      <c r="D143" s="48"/>
      <c r="E143" s="48"/>
      <c r="F143" s="3"/>
      <c r="G143" s="2"/>
      <c r="H143" s="2"/>
      <c r="I143" s="3"/>
      <c r="J143" s="53"/>
      <c r="K143" s="74"/>
      <c r="P143" s="95"/>
      <c r="Q143" s="95"/>
      <c r="R143" s="95"/>
      <c r="S143" s="95"/>
    </row>
    <row r="144" spans="1:19" s="1" customFormat="1">
      <c r="A144" s="47" t="s">
        <v>403</v>
      </c>
      <c r="B144" s="15">
        <v>250000000</v>
      </c>
      <c r="C144" s="48"/>
      <c r="D144" s="48"/>
      <c r="E144" s="48"/>
      <c r="F144" s="3"/>
      <c r="G144" s="2"/>
      <c r="H144" s="3"/>
      <c r="I144" s="3"/>
      <c r="J144" s="53"/>
      <c r="K144" s="74"/>
      <c r="P144" s="95"/>
      <c r="Q144" s="95"/>
      <c r="R144" s="95"/>
      <c r="S144" s="95"/>
    </row>
    <row r="145" spans="1:19" s="1" customFormat="1" ht="14.25" customHeight="1">
      <c r="A145" s="49" t="s">
        <v>47</v>
      </c>
      <c r="B145" s="16">
        <f>B136+B143+B144</f>
        <v>320439521</v>
      </c>
      <c r="C145" s="50"/>
      <c r="D145" s="50"/>
      <c r="E145" s="50"/>
      <c r="F145" s="3"/>
      <c r="G145" s="2"/>
      <c r="H145" s="2"/>
      <c r="I145" s="3"/>
      <c r="J145" s="53" t="s">
        <v>58</v>
      </c>
      <c r="K145" s="62" t="s">
        <v>58</v>
      </c>
      <c r="P145" s="95"/>
      <c r="Q145" s="95"/>
      <c r="R145" s="95"/>
      <c r="S145" s="95"/>
    </row>
    <row r="146" spans="1:19" s="1" customFormat="1">
      <c r="A146" s="49" t="s">
        <v>49</v>
      </c>
      <c r="B146" s="16">
        <f>B136+B143+B144</f>
        <v>320439521</v>
      </c>
      <c r="C146" s="50"/>
      <c r="D146" s="50"/>
      <c r="E146" s="50"/>
      <c r="F146" s="3"/>
      <c r="G146" s="2"/>
      <c r="H146" s="2"/>
      <c r="I146" s="3"/>
      <c r="J146" s="55" t="s">
        <v>50</v>
      </c>
      <c r="K146" s="63">
        <f>SUM(K141:K144)</f>
        <v>4641600</v>
      </c>
      <c r="P146" s="95"/>
      <c r="Q146" s="95"/>
      <c r="R146" s="95"/>
      <c r="S146" s="95"/>
    </row>
    <row r="147" spans="1:19" s="1" customFormat="1">
      <c r="A147" s="385" t="s">
        <v>787</v>
      </c>
      <c r="B147" s="386"/>
      <c r="C147" s="386"/>
      <c r="D147" s="386"/>
      <c r="E147" s="387"/>
      <c r="F147" s="3"/>
      <c r="G147" s="2"/>
      <c r="H147" s="2"/>
      <c r="I147" s="3"/>
      <c r="J147" s="56" t="s">
        <v>61</v>
      </c>
      <c r="K147" s="64">
        <f>K146-K140</f>
        <v>1917205</v>
      </c>
      <c r="P147" s="95"/>
      <c r="Q147" s="95"/>
      <c r="R147" s="95"/>
      <c r="S147" s="95"/>
    </row>
    <row r="148" spans="1:19" s="1" customFormat="1" ht="13.5" customHeight="1">
      <c r="F148" s="3"/>
      <c r="G148" s="2"/>
      <c r="H148" s="2"/>
      <c r="I148" s="3"/>
      <c r="P148" s="95"/>
      <c r="Q148" s="95"/>
      <c r="R148" s="95"/>
      <c r="S148" s="95"/>
    </row>
    <row r="149" spans="1:19">
      <c r="B149" s="1"/>
      <c r="F149" s="1"/>
      <c r="H149" s="1"/>
      <c r="I149" s="1"/>
      <c r="J149" s="1"/>
      <c r="K149" s="1"/>
      <c r="P149" s="95"/>
      <c r="Q149" s="95"/>
      <c r="R149" s="95"/>
      <c r="S149" s="95"/>
    </row>
    <row r="150" spans="1:19" s="1" customFormat="1" ht="13.5" customHeight="1">
      <c r="A150" s="434" t="s">
        <v>788</v>
      </c>
      <c r="B150" s="386"/>
      <c r="C150" s="386"/>
      <c r="D150" s="386"/>
      <c r="E150" s="387"/>
      <c r="F150" s="2"/>
      <c r="G150" s="389" t="s">
        <v>3</v>
      </c>
      <c r="H150" s="387"/>
      <c r="I150" s="3"/>
      <c r="J150" s="388" t="s">
        <v>693</v>
      </c>
      <c r="K150" s="387"/>
      <c r="L150" s="3"/>
      <c r="N150" s="3"/>
      <c r="O150" s="3"/>
      <c r="P150" s="95"/>
      <c r="Q150" s="95"/>
      <c r="R150" s="95"/>
      <c r="S150" s="95"/>
    </row>
    <row r="151" spans="1:19" s="1" customFormat="1">
      <c r="A151" s="4" t="s">
        <v>5</v>
      </c>
      <c r="B151" s="5" t="s">
        <v>6</v>
      </c>
      <c r="C151" s="6" t="s">
        <v>7</v>
      </c>
      <c r="D151" s="6" t="s">
        <v>8</v>
      </c>
      <c r="E151" s="6" t="s">
        <v>9</v>
      </c>
      <c r="F151" s="2"/>
      <c r="G151" s="9" t="s">
        <v>399</v>
      </c>
      <c r="H151" s="10" t="s">
        <v>6</v>
      </c>
      <c r="I151" s="3"/>
      <c r="J151" s="65" t="s">
        <v>11</v>
      </c>
      <c r="K151" s="65" t="s">
        <v>6</v>
      </c>
      <c r="P151" s="95"/>
      <c r="Q151" s="95"/>
      <c r="R151" s="95"/>
      <c r="S151" s="95"/>
    </row>
    <row r="152" spans="1:19" s="1" customFormat="1" ht="11.25" customHeight="1">
      <c r="A152" s="45" t="s">
        <v>773</v>
      </c>
      <c r="B152" s="59">
        <f>H155</f>
        <v>34094278</v>
      </c>
      <c r="C152" s="42"/>
      <c r="D152" s="42"/>
      <c r="E152" s="42"/>
      <c r="F152" s="3"/>
      <c r="G152" s="51" t="s">
        <v>756</v>
      </c>
      <c r="H152" s="83">
        <v>10172</v>
      </c>
      <c r="I152" s="3"/>
      <c r="J152" s="53" t="s">
        <v>16</v>
      </c>
      <c r="K152" s="67">
        <v>1859867</v>
      </c>
      <c r="P152" s="95"/>
      <c r="Q152" s="95"/>
      <c r="R152" s="95"/>
      <c r="S152" s="95"/>
    </row>
    <row r="153" spans="1:19" s="1" customFormat="1" ht="11.25" customHeight="1">
      <c r="A153" s="7" t="s">
        <v>750</v>
      </c>
      <c r="B153" s="98">
        <f>B258</f>
        <v>1500000</v>
      </c>
      <c r="C153" s="8"/>
      <c r="D153" s="8"/>
      <c r="E153" s="19">
        <v>0</v>
      </c>
      <c r="F153" s="3"/>
      <c r="G153" s="51" t="s">
        <v>14</v>
      </c>
      <c r="H153" s="83">
        <v>34084106</v>
      </c>
      <c r="I153" s="3"/>
      <c r="J153" s="66" t="s">
        <v>774</v>
      </c>
      <c r="K153" s="68">
        <v>864528</v>
      </c>
      <c r="P153" s="95"/>
      <c r="Q153" s="95"/>
      <c r="R153" s="95"/>
      <c r="S153" s="95"/>
    </row>
    <row r="154" spans="1:19" s="1" customFormat="1" ht="11.25" customHeight="1">
      <c r="A154" s="7" t="s">
        <v>751</v>
      </c>
      <c r="B154" s="98">
        <f>B175+E154</f>
        <v>7790000</v>
      </c>
      <c r="C154" s="8"/>
      <c r="D154" s="8"/>
      <c r="E154" s="19">
        <v>410000</v>
      </c>
      <c r="F154" s="3"/>
      <c r="G154" s="51" t="s">
        <v>58</v>
      </c>
      <c r="H154" s="74" t="s">
        <v>58</v>
      </c>
      <c r="I154" s="3"/>
      <c r="J154" s="66" t="s">
        <v>775</v>
      </c>
      <c r="K154" s="68">
        <v>141831</v>
      </c>
      <c r="P154" s="95"/>
      <c r="Q154" s="95"/>
      <c r="R154" s="95"/>
      <c r="S154" s="95"/>
    </row>
    <row r="155" spans="1:19" s="1" customFormat="1" ht="11.25" customHeight="1">
      <c r="A155" s="7" t="s">
        <v>742</v>
      </c>
      <c r="B155" s="98">
        <f>B176+E155</f>
        <v>5100000</v>
      </c>
      <c r="C155" s="8"/>
      <c r="D155" s="8"/>
      <c r="E155" s="19">
        <v>200000</v>
      </c>
      <c r="F155" s="3"/>
      <c r="G155" s="52" t="s">
        <v>34</v>
      </c>
      <c r="H155" s="12">
        <f>SUM(H152:H154)</f>
        <v>34094278</v>
      </c>
      <c r="I155" s="3"/>
      <c r="J155" s="77"/>
      <c r="K155" s="77"/>
      <c r="L155" s="3"/>
      <c r="N155" s="3"/>
      <c r="O155" s="3"/>
      <c r="P155" s="95"/>
      <c r="Q155" s="95"/>
      <c r="R155" s="95"/>
      <c r="S155" s="95"/>
    </row>
    <row r="156" spans="1:19" s="1" customFormat="1">
      <c r="A156" s="7" t="s">
        <v>743</v>
      </c>
      <c r="B156" s="98">
        <v>1900000</v>
      </c>
      <c r="C156" s="8"/>
      <c r="D156" s="8"/>
      <c r="E156" s="19" t="s">
        <v>58</v>
      </c>
      <c r="F156" s="3"/>
      <c r="G156" s="2"/>
      <c r="H156" s="3"/>
      <c r="I156" s="3"/>
      <c r="J156" s="77"/>
      <c r="K156" s="77"/>
      <c r="P156" s="95"/>
      <c r="Q156" s="95"/>
      <c r="R156" s="95"/>
      <c r="S156" s="95"/>
    </row>
    <row r="157" spans="1:19" s="1" customFormat="1">
      <c r="A157" s="43" t="s">
        <v>32</v>
      </c>
      <c r="B157" s="60">
        <f>SUM(B152:B156)</f>
        <v>50384278</v>
      </c>
      <c r="C157" s="44"/>
      <c r="D157" s="44"/>
      <c r="E157" s="44"/>
      <c r="F157" s="3"/>
      <c r="G157" s="2"/>
      <c r="H157" s="3"/>
      <c r="I157" s="3"/>
      <c r="J157" s="77"/>
      <c r="K157" s="77"/>
      <c r="P157" s="95"/>
      <c r="Q157" s="95"/>
      <c r="R157" s="95"/>
      <c r="S157" s="95"/>
    </row>
    <row r="158" spans="1:19" s="1" customFormat="1">
      <c r="A158" s="42" t="s">
        <v>474</v>
      </c>
      <c r="B158" s="135">
        <v>8818177</v>
      </c>
      <c r="C158" s="137"/>
      <c r="D158" s="42" t="s">
        <v>58</v>
      </c>
      <c r="E158" s="42" t="s">
        <v>58</v>
      </c>
      <c r="F158" s="3"/>
      <c r="G158" s="2"/>
      <c r="H158" s="3"/>
      <c r="I158" s="3"/>
      <c r="J158" s="77"/>
      <c r="K158" s="77"/>
      <c r="P158" s="95"/>
      <c r="Q158" s="95"/>
      <c r="R158" s="95"/>
      <c r="S158" s="95"/>
    </row>
    <row r="159" spans="1:19" s="1" customFormat="1">
      <c r="A159" s="42" t="s">
        <v>757</v>
      </c>
      <c r="B159" s="135">
        <v>0</v>
      </c>
      <c r="C159" s="137"/>
      <c r="D159" s="42"/>
      <c r="E159" s="42"/>
      <c r="F159" s="3"/>
      <c r="G159" s="2"/>
      <c r="H159" s="3"/>
      <c r="I159" s="3"/>
      <c r="J159" s="77"/>
      <c r="K159" s="77"/>
      <c r="P159" s="95"/>
      <c r="Q159" s="95"/>
      <c r="R159" s="95"/>
      <c r="S159" s="95"/>
    </row>
    <row r="160" spans="1:19" s="1" customFormat="1" ht="11.25" customHeight="1">
      <c r="A160" s="42" t="s">
        <v>574</v>
      </c>
      <c r="B160" s="61">
        <v>43000</v>
      </c>
      <c r="C160" s="137"/>
      <c r="D160" s="42"/>
      <c r="E160" s="46"/>
      <c r="F160" s="3"/>
      <c r="G160" s="9" t="s">
        <v>40</v>
      </c>
      <c r="H160" s="10" t="s">
        <v>6</v>
      </c>
      <c r="I160" s="3"/>
      <c r="J160" s="77"/>
      <c r="K160" s="77"/>
      <c r="P160" s="95"/>
      <c r="Q160" s="95"/>
      <c r="R160" s="95"/>
      <c r="S160" s="95"/>
    </row>
    <row r="161" spans="1:19" s="1" customFormat="1" ht="11.25" customHeight="1">
      <c r="A161" s="42" t="s">
        <v>476</v>
      </c>
      <c r="B161" s="61">
        <v>52000</v>
      </c>
      <c r="C161" s="137"/>
      <c r="D161" s="42"/>
      <c r="E161" s="42"/>
      <c r="F161" s="3"/>
      <c r="G161" s="17" t="s">
        <v>43</v>
      </c>
      <c r="H161" s="11">
        <f>B166-B293</f>
        <v>318798899</v>
      </c>
      <c r="I161" s="3"/>
      <c r="J161" s="54" t="s">
        <v>45</v>
      </c>
      <c r="K161" s="63">
        <f>K152+K153+K158</f>
        <v>2724395</v>
      </c>
      <c r="P161" s="95"/>
      <c r="Q161" s="95"/>
      <c r="R161" s="95"/>
      <c r="S161" s="95"/>
    </row>
    <row r="162" spans="1:19" s="1" customFormat="1" ht="11.25" customHeight="1">
      <c r="A162" s="42" t="s">
        <v>477</v>
      </c>
      <c r="B162" s="61">
        <v>79217</v>
      </c>
      <c r="C162" s="137"/>
      <c r="D162" s="42"/>
      <c r="E162" s="42"/>
      <c r="F162" s="3"/>
      <c r="G162" s="17" t="s">
        <v>478</v>
      </c>
      <c r="H162" s="73">
        <f>B167-B294</f>
        <v>318798899</v>
      </c>
      <c r="I162" s="3"/>
      <c r="J162" s="53" t="s">
        <v>462</v>
      </c>
      <c r="K162" s="67">
        <v>4641600</v>
      </c>
      <c r="P162" s="95"/>
      <c r="Q162" s="95"/>
      <c r="R162" s="95"/>
      <c r="S162" s="95"/>
    </row>
    <row r="163" spans="1:19" s="1" customFormat="1">
      <c r="A163" s="42" t="s">
        <v>479</v>
      </c>
      <c r="B163" s="135">
        <v>9596444</v>
      </c>
      <c r="C163" s="137"/>
      <c r="D163" s="42"/>
      <c r="E163" s="134"/>
      <c r="F163" s="3"/>
      <c r="G163" s="2"/>
      <c r="H163" s="2"/>
      <c r="I163" s="3"/>
      <c r="J163" s="53" t="s">
        <v>58</v>
      </c>
      <c r="K163" s="62" t="s">
        <v>58</v>
      </c>
      <c r="P163" s="95"/>
      <c r="Q163" s="95"/>
      <c r="R163" s="95"/>
      <c r="S163" s="95"/>
    </row>
    <row r="164" spans="1:19" s="1" customFormat="1">
      <c r="A164" s="47" t="s">
        <v>41</v>
      </c>
      <c r="B164" s="14">
        <f>SUM(B158:B159)+B163</f>
        <v>18414621</v>
      </c>
      <c r="C164" s="48"/>
      <c r="D164" s="48"/>
      <c r="E164" s="48"/>
      <c r="F164" s="3"/>
      <c r="G164" s="2"/>
      <c r="H164" s="2"/>
      <c r="I164" s="3"/>
      <c r="J164" s="53"/>
      <c r="K164" s="74"/>
      <c r="P164" s="95"/>
      <c r="Q164" s="95"/>
      <c r="R164" s="95"/>
      <c r="S164" s="95"/>
    </row>
    <row r="165" spans="1:19" s="1" customFormat="1">
      <c r="A165" s="47" t="s">
        <v>403</v>
      </c>
      <c r="B165" s="15">
        <v>250000000</v>
      </c>
      <c r="C165" s="48"/>
      <c r="D165" s="48"/>
      <c r="E165" s="48"/>
      <c r="F165" s="3"/>
      <c r="G165" s="2"/>
      <c r="H165" s="3"/>
      <c r="I165" s="3"/>
      <c r="J165" s="53"/>
      <c r="K165" s="74"/>
      <c r="P165" s="95"/>
      <c r="Q165" s="95"/>
      <c r="R165" s="95"/>
      <c r="S165" s="95"/>
    </row>
    <row r="166" spans="1:19" s="1" customFormat="1" ht="14.25" customHeight="1">
      <c r="A166" s="49" t="s">
        <v>47</v>
      </c>
      <c r="B166" s="16">
        <f>B157+B164+B165</f>
        <v>318798899</v>
      </c>
      <c r="C166" s="50"/>
      <c r="D166" s="50"/>
      <c r="E166" s="50"/>
      <c r="F166" s="3"/>
      <c r="G166" s="2"/>
      <c r="H166" s="2"/>
      <c r="I166" s="3"/>
      <c r="J166" s="53" t="s">
        <v>58</v>
      </c>
      <c r="K166" s="62" t="s">
        <v>58</v>
      </c>
      <c r="P166" s="95"/>
      <c r="Q166" s="95"/>
      <c r="R166" s="95"/>
      <c r="S166" s="95"/>
    </row>
    <row r="167" spans="1:19" s="1" customFormat="1">
      <c r="A167" s="49" t="s">
        <v>49</v>
      </c>
      <c r="B167" s="16">
        <f>B157+B164+B165</f>
        <v>318798899</v>
      </c>
      <c r="C167" s="50"/>
      <c r="D167" s="50"/>
      <c r="E167" s="50"/>
      <c r="F167" s="3"/>
      <c r="G167" s="2"/>
      <c r="H167" s="2"/>
      <c r="I167" s="3"/>
      <c r="J167" s="55" t="s">
        <v>50</v>
      </c>
      <c r="K167" s="63">
        <f>SUM(K162:K165)</f>
        <v>4641600</v>
      </c>
      <c r="P167" s="95"/>
      <c r="Q167" s="95"/>
      <c r="R167" s="95"/>
      <c r="S167" s="95"/>
    </row>
    <row r="168" spans="1:19" s="1" customFormat="1">
      <c r="A168" s="385" t="s">
        <v>789</v>
      </c>
      <c r="B168" s="386"/>
      <c r="C168" s="386"/>
      <c r="D168" s="386"/>
      <c r="E168" s="387"/>
      <c r="F168" s="3"/>
      <c r="G168" s="2"/>
      <c r="H168" s="2"/>
      <c r="I168" s="3"/>
      <c r="J168" s="56" t="s">
        <v>61</v>
      </c>
      <c r="K168" s="64">
        <f>K167-K161</f>
        <v>1917205</v>
      </c>
      <c r="P168" s="95"/>
      <c r="Q168" s="95"/>
      <c r="R168" s="95"/>
      <c r="S168" s="95"/>
    </row>
    <row r="169" spans="1:19" s="1" customFormat="1" ht="13.5" customHeight="1">
      <c r="F169" s="3"/>
      <c r="G169" s="2"/>
      <c r="H169" s="2"/>
      <c r="I169" s="3"/>
      <c r="P169" s="95"/>
      <c r="Q169" s="95"/>
      <c r="R169" s="95"/>
      <c r="S169" s="95"/>
    </row>
    <row r="170" spans="1:19">
      <c r="B170" s="1"/>
      <c r="F170" s="1"/>
      <c r="H170" s="1"/>
      <c r="I170" s="1"/>
      <c r="J170" s="1"/>
      <c r="K170" s="1"/>
      <c r="P170" s="95"/>
      <c r="Q170" s="95"/>
      <c r="R170" s="95"/>
      <c r="S170" s="95"/>
    </row>
    <row r="171" spans="1:19" s="1" customFormat="1" ht="13.5" customHeight="1">
      <c r="A171" s="434" t="s">
        <v>790</v>
      </c>
      <c r="B171" s="386"/>
      <c r="C171" s="386"/>
      <c r="D171" s="386"/>
      <c r="E171" s="387"/>
      <c r="F171" s="2"/>
      <c r="G171" s="389" t="s">
        <v>3</v>
      </c>
      <c r="H171" s="387"/>
      <c r="I171" s="3"/>
      <c r="J171" s="388" t="s">
        <v>697</v>
      </c>
      <c r="K171" s="387"/>
      <c r="L171" s="3"/>
      <c r="N171" s="3"/>
      <c r="O171" s="3"/>
      <c r="P171" s="95"/>
      <c r="Q171" s="95"/>
      <c r="R171" s="95"/>
      <c r="S171" s="95"/>
    </row>
    <row r="172" spans="1:19" s="1" customFormat="1">
      <c r="A172" s="4" t="s">
        <v>5</v>
      </c>
      <c r="B172" s="5" t="s">
        <v>6</v>
      </c>
      <c r="C172" s="6" t="s">
        <v>7</v>
      </c>
      <c r="D172" s="6" t="s">
        <v>8</v>
      </c>
      <c r="E172" s="6" t="s">
        <v>9</v>
      </c>
      <c r="F172" s="2"/>
      <c r="G172" s="9" t="s">
        <v>399</v>
      </c>
      <c r="H172" s="10" t="s">
        <v>6</v>
      </c>
      <c r="I172" s="3"/>
      <c r="J172" s="65" t="s">
        <v>11</v>
      </c>
      <c r="K172" s="65" t="s">
        <v>6</v>
      </c>
      <c r="P172" s="95"/>
      <c r="Q172" s="95"/>
      <c r="R172" s="95"/>
      <c r="S172" s="95"/>
    </row>
    <row r="173" spans="1:19" s="1" customFormat="1" ht="11.25" customHeight="1">
      <c r="A173" s="45" t="s">
        <v>773</v>
      </c>
      <c r="B173" s="59">
        <f>H176</f>
        <v>33933766</v>
      </c>
      <c r="C173" s="42"/>
      <c r="D173" s="42"/>
      <c r="E173" s="42"/>
      <c r="F173" s="3"/>
      <c r="G173" s="51" t="s">
        <v>756</v>
      </c>
      <c r="H173" s="83">
        <v>10172</v>
      </c>
      <c r="I173" s="3"/>
      <c r="J173" s="53" t="s">
        <v>16</v>
      </c>
      <c r="K173" s="67">
        <v>1859867</v>
      </c>
      <c r="P173" s="95"/>
      <c r="Q173" s="95"/>
      <c r="R173" s="95"/>
      <c r="S173" s="95"/>
    </row>
    <row r="174" spans="1:19" s="1" customFormat="1" ht="11.25" customHeight="1">
      <c r="A174" s="7" t="s">
        <v>750</v>
      </c>
      <c r="B174" s="98">
        <f>B258+E174</f>
        <v>2000000</v>
      </c>
      <c r="C174" s="8"/>
      <c r="D174" s="8"/>
      <c r="E174" s="19">
        <v>500000</v>
      </c>
      <c r="F174" s="3"/>
      <c r="G174" s="51" t="s">
        <v>14</v>
      </c>
      <c r="H174" s="83">
        <v>33923594</v>
      </c>
      <c r="I174" s="3"/>
      <c r="J174" s="66" t="s">
        <v>774</v>
      </c>
      <c r="K174" s="68">
        <v>864528</v>
      </c>
      <c r="P174" s="95"/>
      <c r="Q174" s="95"/>
      <c r="R174" s="95"/>
      <c r="S174" s="95"/>
    </row>
    <row r="175" spans="1:19" s="1" customFormat="1" ht="11.25" customHeight="1">
      <c r="A175" s="7" t="s">
        <v>751</v>
      </c>
      <c r="B175" s="98">
        <f>B196+E175</f>
        <v>7380000</v>
      </c>
      <c r="C175" s="8"/>
      <c r="D175" s="8"/>
      <c r="E175" s="19">
        <v>410000</v>
      </c>
      <c r="F175" s="3"/>
      <c r="G175" s="51" t="s">
        <v>58</v>
      </c>
      <c r="H175" s="74" t="s">
        <v>58</v>
      </c>
      <c r="I175" s="3"/>
      <c r="J175" s="66" t="s">
        <v>775</v>
      </c>
      <c r="K175" s="68">
        <v>141831</v>
      </c>
      <c r="P175" s="95"/>
      <c r="Q175" s="95"/>
      <c r="R175" s="95"/>
      <c r="S175" s="95"/>
    </row>
    <row r="176" spans="1:19" s="1" customFormat="1" ht="11.25" customHeight="1">
      <c r="A176" s="7" t="s">
        <v>742</v>
      </c>
      <c r="B176" s="98">
        <f>B197+E176</f>
        <v>4900000</v>
      </c>
      <c r="C176" s="8"/>
      <c r="D176" s="8"/>
      <c r="E176" s="19">
        <v>200000</v>
      </c>
      <c r="F176" s="3"/>
      <c r="G176" s="52" t="s">
        <v>34</v>
      </c>
      <c r="H176" s="12">
        <f>SUM(H173:H175)</f>
        <v>33933766</v>
      </c>
      <c r="I176" s="3"/>
      <c r="J176" s="77"/>
      <c r="K176" s="77"/>
      <c r="L176" s="3"/>
      <c r="N176" s="3"/>
      <c r="O176" s="3"/>
      <c r="P176" s="95"/>
      <c r="Q176" s="95"/>
      <c r="R176" s="95"/>
      <c r="S176" s="95"/>
    </row>
    <row r="177" spans="1:19" s="1" customFormat="1">
      <c r="A177" s="7" t="s">
        <v>743</v>
      </c>
      <c r="B177" s="98">
        <v>1900000</v>
      </c>
      <c r="C177" s="8"/>
      <c r="D177" s="8"/>
      <c r="E177" s="19" t="s">
        <v>58</v>
      </c>
      <c r="F177" s="3"/>
      <c r="G177" s="2"/>
      <c r="H177" s="3"/>
      <c r="I177" s="3"/>
      <c r="J177" s="77"/>
      <c r="K177" s="77"/>
      <c r="P177" s="95"/>
      <c r="Q177" s="95"/>
      <c r="R177" s="95"/>
      <c r="S177" s="95"/>
    </row>
    <row r="178" spans="1:19" s="1" customFormat="1">
      <c r="A178" s="43" t="s">
        <v>32</v>
      </c>
      <c r="B178" s="60">
        <f>SUM(B173:B177)</f>
        <v>50113766</v>
      </c>
      <c r="C178" s="44"/>
      <c r="D178" s="44"/>
      <c r="E178" s="44"/>
      <c r="F178" s="3"/>
      <c r="G178" s="2"/>
      <c r="H178" s="3"/>
      <c r="I178" s="3"/>
      <c r="J178" s="77"/>
      <c r="K178" s="77"/>
      <c r="P178" s="95"/>
      <c r="Q178" s="95"/>
      <c r="R178" s="95"/>
      <c r="S178" s="95"/>
    </row>
    <row r="179" spans="1:19" s="1" customFormat="1">
      <c r="A179" s="42" t="s">
        <v>474</v>
      </c>
      <c r="B179" s="135">
        <v>8818177</v>
      </c>
      <c r="C179" s="137"/>
      <c r="D179" s="42" t="s">
        <v>58</v>
      </c>
      <c r="E179" s="42" t="s">
        <v>58</v>
      </c>
      <c r="F179" s="3"/>
      <c r="G179" s="2"/>
      <c r="H179" s="3"/>
      <c r="I179" s="3"/>
      <c r="J179" s="77"/>
      <c r="K179" s="77"/>
      <c r="P179" s="95"/>
      <c r="Q179" s="95"/>
      <c r="R179" s="95"/>
      <c r="S179" s="95"/>
    </row>
    <row r="180" spans="1:19" s="1" customFormat="1">
      <c r="A180" s="42" t="s">
        <v>757</v>
      </c>
      <c r="B180" s="135">
        <v>0</v>
      </c>
      <c r="C180" s="137"/>
      <c r="D180" s="42"/>
      <c r="E180" s="42"/>
      <c r="F180" s="3"/>
      <c r="G180" s="2"/>
      <c r="H180" s="3"/>
      <c r="I180" s="3"/>
      <c r="J180" s="77"/>
      <c r="K180" s="77"/>
      <c r="P180" s="95"/>
      <c r="Q180" s="95"/>
      <c r="R180" s="95"/>
      <c r="S180" s="95"/>
    </row>
    <row r="181" spans="1:19" s="1" customFormat="1" ht="11.25" customHeight="1">
      <c r="A181" s="42" t="s">
        <v>574</v>
      </c>
      <c r="B181" s="61">
        <v>43000</v>
      </c>
      <c r="C181" s="137"/>
      <c r="D181" s="42"/>
      <c r="E181" s="46"/>
      <c r="F181" s="3"/>
      <c r="G181" s="9" t="s">
        <v>40</v>
      </c>
      <c r="H181" s="10" t="s">
        <v>6</v>
      </c>
      <c r="I181" s="3"/>
      <c r="J181" s="77"/>
      <c r="K181" s="77"/>
      <c r="P181" s="95"/>
      <c r="Q181" s="95"/>
      <c r="R181" s="95"/>
      <c r="S181" s="95"/>
    </row>
    <row r="182" spans="1:19" s="1" customFormat="1" ht="11.25" customHeight="1">
      <c r="A182" s="42" t="s">
        <v>476</v>
      </c>
      <c r="B182" s="61">
        <v>52000</v>
      </c>
      <c r="C182" s="137"/>
      <c r="D182" s="42"/>
      <c r="E182" s="42"/>
      <c r="F182" s="3"/>
      <c r="G182" s="17" t="s">
        <v>43</v>
      </c>
      <c r="H182" s="11">
        <f>B187-B293</f>
        <v>318528387</v>
      </c>
      <c r="I182" s="3"/>
      <c r="J182" s="54" t="s">
        <v>45</v>
      </c>
      <c r="K182" s="63">
        <f>K173+K174+K179</f>
        <v>2724395</v>
      </c>
      <c r="P182" s="95"/>
      <c r="Q182" s="95"/>
      <c r="R182" s="95"/>
      <c r="S182" s="95"/>
    </row>
    <row r="183" spans="1:19" s="1" customFormat="1" ht="11.25" customHeight="1">
      <c r="A183" s="42" t="s">
        <v>477</v>
      </c>
      <c r="B183" s="61">
        <v>79217</v>
      </c>
      <c r="C183" s="137"/>
      <c r="D183" s="42"/>
      <c r="E183" s="42"/>
      <c r="F183" s="3"/>
      <c r="G183" s="17" t="s">
        <v>478</v>
      </c>
      <c r="H183" s="73">
        <f>B188-B294</f>
        <v>318528387</v>
      </c>
      <c r="I183" s="3"/>
      <c r="J183" s="53" t="s">
        <v>462</v>
      </c>
      <c r="K183" s="67">
        <v>4641600</v>
      </c>
      <c r="P183" s="95"/>
      <c r="Q183" s="95"/>
      <c r="R183" s="95"/>
      <c r="S183" s="95"/>
    </row>
    <row r="184" spans="1:19" s="1" customFormat="1">
      <c r="A184" s="42" t="s">
        <v>479</v>
      </c>
      <c r="B184" s="135">
        <v>9596444</v>
      </c>
      <c r="C184" s="137"/>
      <c r="D184" s="42"/>
      <c r="E184" s="134"/>
      <c r="F184" s="3"/>
      <c r="G184" s="2"/>
      <c r="H184" s="2"/>
      <c r="I184" s="3"/>
      <c r="J184" s="53" t="s">
        <v>58</v>
      </c>
      <c r="K184" s="62" t="s">
        <v>58</v>
      </c>
      <c r="P184" s="95"/>
      <c r="Q184" s="95"/>
      <c r="R184" s="95"/>
      <c r="S184" s="95"/>
    </row>
    <row r="185" spans="1:19" s="1" customFormat="1">
      <c r="A185" s="47" t="s">
        <v>41</v>
      </c>
      <c r="B185" s="14">
        <f>SUM(B179:B180)+B184</f>
        <v>18414621</v>
      </c>
      <c r="C185" s="48"/>
      <c r="D185" s="48"/>
      <c r="E185" s="48"/>
      <c r="F185" s="3"/>
      <c r="G185" s="2"/>
      <c r="H185" s="2"/>
      <c r="I185" s="3"/>
      <c r="J185" s="53"/>
      <c r="K185" s="74"/>
      <c r="P185" s="95"/>
      <c r="Q185" s="95"/>
      <c r="R185" s="95"/>
      <c r="S185" s="95"/>
    </row>
    <row r="186" spans="1:19" s="1" customFormat="1">
      <c r="A186" s="47" t="s">
        <v>403</v>
      </c>
      <c r="B186" s="15">
        <v>250000000</v>
      </c>
      <c r="C186" s="48"/>
      <c r="D186" s="48"/>
      <c r="E186" s="48"/>
      <c r="F186" s="3"/>
      <c r="G186" s="2"/>
      <c r="H186" s="3"/>
      <c r="I186" s="3"/>
      <c r="J186" s="53"/>
      <c r="K186" s="74"/>
      <c r="P186" s="95"/>
      <c r="Q186" s="95"/>
      <c r="R186" s="95"/>
      <c r="S186" s="95"/>
    </row>
    <row r="187" spans="1:19" s="1" customFormat="1" ht="14.25" customHeight="1">
      <c r="A187" s="49" t="s">
        <v>47</v>
      </c>
      <c r="B187" s="16">
        <f>B178+B185+B186</f>
        <v>318528387</v>
      </c>
      <c r="C187" s="50"/>
      <c r="D187" s="50"/>
      <c r="E187" s="50"/>
      <c r="F187" s="3"/>
      <c r="G187" s="2"/>
      <c r="H187" s="2"/>
      <c r="I187" s="3"/>
      <c r="J187" s="53" t="s">
        <v>58</v>
      </c>
      <c r="K187" s="62" t="s">
        <v>58</v>
      </c>
      <c r="P187" s="95"/>
      <c r="Q187" s="95"/>
      <c r="R187" s="95"/>
      <c r="S187" s="95"/>
    </row>
    <row r="188" spans="1:19" s="1" customFormat="1">
      <c r="A188" s="49" t="s">
        <v>49</v>
      </c>
      <c r="B188" s="16">
        <f>B178+B185+B186</f>
        <v>318528387</v>
      </c>
      <c r="C188" s="50"/>
      <c r="D188" s="50"/>
      <c r="E188" s="50"/>
      <c r="F188" s="3"/>
      <c r="G188" s="2"/>
      <c r="H188" s="2"/>
      <c r="I188" s="3"/>
      <c r="J188" s="55" t="s">
        <v>50</v>
      </c>
      <c r="K188" s="63">
        <f>SUM(K183:K186)</f>
        <v>4641600</v>
      </c>
      <c r="P188" s="95"/>
      <c r="Q188" s="95"/>
      <c r="R188" s="95"/>
      <c r="S188" s="95"/>
    </row>
    <row r="189" spans="1:19" s="1" customFormat="1">
      <c r="A189" s="385" t="s">
        <v>791</v>
      </c>
      <c r="B189" s="386"/>
      <c r="C189" s="386"/>
      <c r="D189" s="386"/>
      <c r="E189" s="387"/>
      <c r="F189" s="3"/>
      <c r="G189" s="2"/>
      <c r="H189" s="2"/>
      <c r="I189" s="3"/>
      <c r="J189" s="56" t="s">
        <v>61</v>
      </c>
      <c r="K189" s="64">
        <f>K188-K182</f>
        <v>1917205</v>
      </c>
      <c r="P189" s="95"/>
      <c r="Q189" s="95"/>
      <c r="R189" s="95"/>
      <c r="S189" s="95"/>
    </row>
    <row r="190" spans="1:19" s="1" customFormat="1" ht="13.5" customHeight="1">
      <c r="F190" s="3"/>
      <c r="G190" s="2"/>
      <c r="H190" s="2"/>
      <c r="I190" s="3"/>
      <c r="P190" s="95"/>
      <c r="Q190" s="95"/>
      <c r="R190" s="95"/>
      <c r="S190" s="95"/>
    </row>
    <row r="191" spans="1:19">
      <c r="B191" s="1"/>
      <c r="F191" s="1"/>
      <c r="H191" s="1"/>
      <c r="I191" s="1"/>
      <c r="J191" s="1"/>
      <c r="K191" s="1"/>
      <c r="P191" s="95"/>
      <c r="Q191" s="95"/>
      <c r="R191" s="95"/>
      <c r="S191" s="95"/>
    </row>
    <row r="192" spans="1:19" s="1" customFormat="1" ht="13.5" customHeight="1">
      <c r="A192" s="434" t="s">
        <v>792</v>
      </c>
      <c r="B192" s="386"/>
      <c r="C192" s="386"/>
      <c r="D192" s="386"/>
      <c r="E192" s="387"/>
      <c r="F192" s="2"/>
      <c r="G192" s="389" t="s">
        <v>3</v>
      </c>
      <c r="H192" s="387"/>
      <c r="I192" s="3"/>
      <c r="J192" s="388" t="s">
        <v>701</v>
      </c>
      <c r="K192" s="387"/>
      <c r="L192" s="3"/>
      <c r="N192" s="3"/>
      <c r="O192" s="3"/>
      <c r="P192" s="95"/>
      <c r="Q192" s="95"/>
      <c r="R192" s="95"/>
      <c r="S192" s="95"/>
    </row>
    <row r="193" spans="1:19" s="1" customFormat="1">
      <c r="A193" s="4" t="s">
        <v>5</v>
      </c>
      <c r="B193" s="5" t="s">
        <v>6</v>
      </c>
      <c r="C193" s="6" t="s">
        <v>7</v>
      </c>
      <c r="D193" s="6" t="s">
        <v>8</v>
      </c>
      <c r="E193" s="6" t="s">
        <v>9</v>
      </c>
      <c r="F193" s="2"/>
      <c r="G193" s="9" t="s">
        <v>399</v>
      </c>
      <c r="H193" s="10" t="s">
        <v>6</v>
      </c>
      <c r="I193" s="3"/>
      <c r="J193" s="65" t="s">
        <v>11</v>
      </c>
      <c r="K193" s="65" t="s">
        <v>6</v>
      </c>
      <c r="P193" s="95"/>
      <c r="Q193" s="95"/>
      <c r="R193" s="95"/>
      <c r="S193" s="95"/>
    </row>
    <row r="194" spans="1:19" s="1" customFormat="1" ht="11.25" customHeight="1">
      <c r="A194" s="45" t="s">
        <v>773</v>
      </c>
      <c r="B194" s="59">
        <f>H197</f>
        <v>33288010</v>
      </c>
      <c r="C194" s="42"/>
      <c r="D194" s="42"/>
      <c r="E194" s="42"/>
      <c r="F194" s="3"/>
      <c r="G194" s="51" t="s">
        <v>756</v>
      </c>
      <c r="H194" s="83">
        <v>10172</v>
      </c>
      <c r="I194" s="3"/>
      <c r="J194" s="53" t="s">
        <v>16</v>
      </c>
      <c r="K194" s="67">
        <v>1859867</v>
      </c>
      <c r="P194" s="95"/>
      <c r="Q194" s="95"/>
      <c r="R194" s="95"/>
      <c r="S194" s="95"/>
    </row>
    <row r="195" spans="1:19" s="1" customFormat="1" ht="11.25" customHeight="1">
      <c r="A195" s="7" t="s">
        <v>750</v>
      </c>
      <c r="B195" s="98">
        <f>B259+E195</f>
        <v>6240000</v>
      </c>
      <c r="C195" s="8"/>
      <c r="D195" s="8"/>
      <c r="E195" s="19">
        <v>500000</v>
      </c>
      <c r="F195" s="3"/>
      <c r="G195" s="51" t="s">
        <v>14</v>
      </c>
      <c r="H195" s="83">
        <v>33277838</v>
      </c>
      <c r="I195" s="3"/>
      <c r="J195" s="66" t="s">
        <v>774</v>
      </c>
      <c r="K195" s="68">
        <v>864528</v>
      </c>
      <c r="P195" s="95"/>
      <c r="Q195" s="95"/>
      <c r="R195" s="95"/>
      <c r="S195" s="95"/>
    </row>
    <row r="196" spans="1:19" s="1" customFormat="1" ht="11.25" customHeight="1">
      <c r="A196" s="7" t="s">
        <v>751</v>
      </c>
      <c r="B196" s="98">
        <f>B217+E196</f>
        <v>6970000</v>
      </c>
      <c r="C196" s="8"/>
      <c r="D196" s="8"/>
      <c r="E196" s="19">
        <v>410000</v>
      </c>
      <c r="F196" s="3"/>
      <c r="G196" s="51" t="s">
        <v>58</v>
      </c>
      <c r="H196" s="74" t="s">
        <v>58</v>
      </c>
      <c r="I196" s="3"/>
      <c r="J196" s="66" t="s">
        <v>775</v>
      </c>
      <c r="K196" s="68">
        <v>141831</v>
      </c>
      <c r="P196" s="95"/>
      <c r="Q196" s="95"/>
      <c r="R196" s="95"/>
      <c r="S196" s="95"/>
    </row>
    <row r="197" spans="1:19" s="1" customFormat="1" ht="11.25" customHeight="1">
      <c r="A197" s="7" t="s">
        <v>742</v>
      </c>
      <c r="B197" s="98">
        <f>B218+E197</f>
        <v>4700000</v>
      </c>
      <c r="C197" s="8"/>
      <c r="D197" s="8"/>
      <c r="E197" s="19">
        <v>200000</v>
      </c>
      <c r="F197" s="3"/>
      <c r="G197" s="52" t="s">
        <v>34</v>
      </c>
      <c r="H197" s="12">
        <f>SUM(H194:H196)</f>
        <v>33288010</v>
      </c>
      <c r="I197" s="3"/>
      <c r="J197" s="77"/>
      <c r="K197" s="77"/>
      <c r="L197" s="3"/>
      <c r="N197" s="3"/>
      <c r="O197" s="3"/>
      <c r="P197" s="95"/>
      <c r="Q197" s="95"/>
      <c r="R197" s="95"/>
      <c r="S197" s="95"/>
    </row>
    <row r="198" spans="1:19" s="1" customFormat="1">
      <c r="A198" s="7" t="s">
        <v>743</v>
      </c>
      <c r="B198" s="98">
        <v>1900000</v>
      </c>
      <c r="C198" s="8"/>
      <c r="D198" s="8"/>
      <c r="E198" s="19" t="s">
        <v>58</v>
      </c>
      <c r="F198" s="3"/>
      <c r="G198" s="2"/>
      <c r="H198" s="3"/>
      <c r="I198" s="3"/>
      <c r="J198" s="77"/>
      <c r="K198" s="77"/>
      <c r="P198" s="95"/>
      <c r="Q198" s="95"/>
      <c r="R198" s="95"/>
      <c r="S198" s="95"/>
    </row>
    <row r="199" spans="1:19" s="1" customFormat="1">
      <c r="A199" s="43" t="s">
        <v>32</v>
      </c>
      <c r="B199" s="60">
        <f>SUM(B194:B198)</f>
        <v>53098010</v>
      </c>
      <c r="C199" s="44"/>
      <c r="D199" s="44"/>
      <c r="E199" s="44"/>
      <c r="F199" s="3"/>
      <c r="G199" s="2"/>
      <c r="H199" s="3"/>
      <c r="I199" s="3"/>
      <c r="J199" s="77"/>
      <c r="K199" s="77"/>
      <c r="P199" s="95"/>
      <c r="Q199" s="95"/>
      <c r="R199" s="95"/>
      <c r="S199" s="95"/>
    </row>
    <row r="200" spans="1:19" s="1" customFormat="1">
      <c r="A200" s="42" t="s">
        <v>474</v>
      </c>
      <c r="B200" s="135">
        <v>8818177</v>
      </c>
      <c r="C200" s="137"/>
      <c r="D200" s="42" t="s">
        <v>58</v>
      </c>
      <c r="E200" s="42" t="s">
        <v>58</v>
      </c>
      <c r="F200" s="3"/>
      <c r="G200" s="2"/>
      <c r="H200" s="3"/>
      <c r="I200" s="3"/>
      <c r="J200" s="77"/>
      <c r="K200" s="77"/>
      <c r="P200" s="95"/>
      <c r="Q200" s="95"/>
      <c r="R200" s="95"/>
      <c r="S200" s="95"/>
    </row>
    <row r="201" spans="1:19" s="1" customFormat="1">
      <c r="A201" s="42" t="s">
        <v>757</v>
      </c>
      <c r="B201" s="135">
        <v>0</v>
      </c>
      <c r="C201" s="137"/>
      <c r="D201" s="42"/>
      <c r="E201" s="42"/>
      <c r="F201" s="3"/>
      <c r="G201" s="2"/>
      <c r="H201" s="3"/>
      <c r="I201" s="3"/>
      <c r="J201" s="77"/>
      <c r="K201" s="77"/>
      <c r="P201" s="95"/>
      <c r="Q201" s="95"/>
      <c r="R201" s="95"/>
      <c r="S201" s="95"/>
    </row>
    <row r="202" spans="1:19" s="1" customFormat="1" ht="11.25" customHeight="1">
      <c r="A202" s="42" t="s">
        <v>574</v>
      </c>
      <c r="B202" s="61">
        <v>43000</v>
      </c>
      <c r="C202" s="137"/>
      <c r="D202" s="42"/>
      <c r="E202" s="46"/>
      <c r="F202" s="3"/>
      <c r="G202" s="9" t="s">
        <v>40</v>
      </c>
      <c r="H202" s="10" t="s">
        <v>6</v>
      </c>
      <c r="I202" s="3"/>
      <c r="J202" s="77"/>
      <c r="K202" s="77"/>
      <c r="P202" s="95"/>
      <c r="Q202" s="95"/>
      <c r="R202" s="95"/>
      <c r="S202" s="95"/>
    </row>
    <row r="203" spans="1:19" s="1" customFormat="1" ht="11.25" customHeight="1">
      <c r="A203" s="42" t="s">
        <v>476</v>
      </c>
      <c r="B203" s="61">
        <v>52000</v>
      </c>
      <c r="C203" s="137"/>
      <c r="D203" s="42"/>
      <c r="E203" s="42"/>
      <c r="F203" s="3"/>
      <c r="G203" s="17" t="s">
        <v>43</v>
      </c>
      <c r="H203" s="11">
        <f>B208-B294</f>
        <v>321512631</v>
      </c>
      <c r="I203" s="3"/>
      <c r="J203" s="54" t="s">
        <v>45</v>
      </c>
      <c r="K203" s="63">
        <f>K194+K195+K200</f>
        <v>2724395</v>
      </c>
      <c r="P203" s="95"/>
      <c r="Q203" s="95"/>
      <c r="R203" s="95"/>
      <c r="S203" s="95"/>
    </row>
    <row r="204" spans="1:19" s="1" customFormat="1" ht="11.25" customHeight="1">
      <c r="A204" s="42" t="s">
        <v>477</v>
      </c>
      <c r="B204" s="61">
        <v>79217</v>
      </c>
      <c r="C204" s="137"/>
      <c r="D204" s="42"/>
      <c r="E204" s="42"/>
      <c r="F204" s="3"/>
      <c r="G204" s="17" t="s">
        <v>478</v>
      </c>
      <c r="H204" s="73">
        <f>B209-B295</f>
        <v>321512631</v>
      </c>
      <c r="I204" s="3"/>
      <c r="J204" s="53" t="s">
        <v>462</v>
      </c>
      <c r="K204" s="67">
        <v>4641600</v>
      </c>
      <c r="P204" s="95"/>
      <c r="Q204" s="95"/>
      <c r="R204" s="95"/>
      <c r="S204" s="95"/>
    </row>
    <row r="205" spans="1:19" s="1" customFormat="1">
      <c r="A205" s="42" t="s">
        <v>479</v>
      </c>
      <c r="B205" s="135">
        <v>9596444</v>
      </c>
      <c r="C205" s="137"/>
      <c r="D205" s="42"/>
      <c r="E205" s="134"/>
      <c r="F205" s="3"/>
      <c r="G205" s="2"/>
      <c r="H205" s="2"/>
      <c r="I205" s="3"/>
      <c r="J205" s="53" t="s">
        <v>58</v>
      </c>
      <c r="K205" s="62" t="s">
        <v>58</v>
      </c>
      <c r="P205" s="95"/>
      <c r="Q205" s="95"/>
      <c r="R205" s="95"/>
      <c r="S205" s="95"/>
    </row>
    <row r="206" spans="1:19" s="1" customFormat="1">
      <c r="A206" s="47" t="s">
        <v>41</v>
      </c>
      <c r="B206" s="14">
        <f>SUM(B200:B201)+B205</f>
        <v>18414621</v>
      </c>
      <c r="C206" s="48"/>
      <c r="D206" s="48"/>
      <c r="E206" s="48"/>
      <c r="F206" s="3"/>
      <c r="G206" s="2"/>
      <c r="H206" s="2"/>
      <c r="I206" s="3"/>
      <c r="J206" s="53"/>
      <c r="K206" s="74"/>
      <c r="P206" s="95"/>
      <c r="Q206" s="95"/>
      <c r="R206" s="95"/>
      <c r="S206" s="95"/>
    </row>
    <row r="207" spans="1:19" s="1" customFormat="1">
      <c r="A207" s="47" t="s">
        <v>403</v>
      </c>
      <c r="B207" s="15">
        <v>250000000</v>
      </c>
      <c r="C207" s="48"/>
      <c r="D207" s="48"/>
      <c r="E207" s="48"/>
      <c r="F207" s="3"/>
      <c r="G207" s="2"/>
      <c r="H207" s="3"/>
      <c r="I207" s="3"/>
      <c r="J207" s="53"/>
      <c r="K207" s="74"/>
      <c r="P207" s="95"/>
      <c r="Q207" s="95"/>
      <c r="R207" s="95"/>
      <c r="S207" s="95"/>
    </row>
    <row r="208" spans="1:19" s="1" customFormat="1" ht="14.25" customHeight="1">
      <c r="A208" s="49" t="s">
        <v>47</v>
      </c>
      <c r="B208" s="16">
        <f>B199+B206+B207</f>
        <v>321512631</v>
      </c>
      <c r="C208" s="50"/>
      <c r="D208" s="50"/>
      <c r="E208" s="50"/>
      <c r="F208" s="3"/>
      <c r="G208" s="2"/>
      <c r="H208" s="2"/>
      <c r="I208" s="3"/>
      <c r="J208" s="53" t="s">
        <v>58</v>
      </c>
      <c r="K208" s="62" t="s">
        <v>58</v>
      </c>
      <c r="P208" s="95"/>
      <c r="Q208" s="95"/>
      <c r="R208" s="95"/>
      <c r="S208" s="95"/>
    </row>
    <row r="209" spans="1:19" s="1" customFormat="1">
      <c r="A209" s="49" t="s">
        <v>49</v>
      </c>
      <c r="B209" s="16">
        <f>B199+B206+B207</f>
        <v>321512631</v>
      </c>
      <c r="C209" s="50"/>
      <c r="D209" s="50"/>
      <c r="E209" s="50"/>
      <c r="F209" s="3"/>
      <c r="G209" s="2"/>
      <c r="H209" s="2"/>
      <c r="I209" s="3"/>
      <c r="J209" s="55" t="s">
        <v>50</v>
      </c>
      <c r="K209" s="63">
        <f>SUM(K204:K208)</f>
        <v>4641600</v>
      </c>
      <c r="P209" s="95"/>
      <c r="Q209" s="95"/>
      <c r="R209" s="95"/>
      <c r="S209" s="95"/>
    </row>
    <row r="210" spans="1:19" s="1" customFormat="1">
      <c r="A210" s="385" t="s">
        <v>793</v>
      </c>
      <c r="B210" s="386"/>
      <c r="C210" s="386"/>
      <c r="D210" s="386"/>
      <c r="E210" s="387"/>
      <c r="F210" s="3"/>
      <c r="G210" s="2"/>
      <c r="H210" s="2"/>
      <c r="I210" s="3"/>
      <c r="J210" s="56" t="s">
        <v>61</v>
      </c>
      <c r="K210" s="64">
        <f>K209-K203</f>
        <v>1917205</v>
      </c>
      <c r="P210" s="95"/>
      <c r="Q210" s="95"/>
      <c r="R210" s="95"/>
      <c r="S210" s="95"/>
    </row>
    <row r="211" spans="1:19" s="1" customFormat="1" ht="13.5" customHeight="1">
      <c r="F211" s="3"/>
      <c r="G211" s="2"/>
      <c r="H211" s="2"/>
      <c r="I211" s="3"/>
      <c r="P211" s="95"/>
      <c r="Q211" s="95"/>
      <c r="R211" s="95"/>
      <c r="S211" s="95"/>
    </row>
    <row r="212" spans="1:19" s="1" customFormat="1" ht="13.5" customHeight="1">
      <c r="F212" s="3"/>
      <c r="G212" s="2"/>
      <c r="H212" s="2"/>
      <c r="I212" s="3"/>
      <c r="P212" s="95"/>
      <c r="Q212" s="95"/>
      <c r="R212" s="95"/>
      <c r="S212" s="95"/>
    </row>
    <row r="213" spans="1:19" s="1" customFormat="1" ht="13.5" customHeight="1">
      <c r="A213" s="434" t="s">
        <v>794</v>
      </c>
      <c r="B213" s="386"/>
      <c r="C213" s="386"/>
      <c r="D213" s="386"/>
      <c r="E213" s="387"/>
      <c r="F213" s="2"/>
      <c r="G213" s="389" t="s">
        <v>3</v>
      </c>
      <c r="H213" s="387"/>
      <c r="I213" s="3"/>
      <c r="J213" s="388" t="s">
        <v>704</v>
      </c>
      <c r="K213" s="387"/>
      <c r="L213" s="3"/>
      <c r="N213" s="3"/>
      <c r="O213" s="3"/>
      <c r="P213" s="95"/>
      <c r="Q213" s="95"/>
      <c r="R213" s="95"/>
      <c r="S213" s="95"/>
    </row>
    <row r="214" spans="1:19" s="1" customFormat="1">
      <c r="A214" s="4" t="s">
        <v>5</v>
      </c>
      <c r="B214" s="5" t="s">
        <v>6</v>
      </c>
      <c r="C214" s="6" t="s">
        <v>7</v>
      </c>
      <c r="D214" s="6" t="s">
        <v>8</v>
      </c>
      <c r="E214" s="6" t="s">
        <v>9</v>
      </c>
      <c r="F214" s="2"/>
      <c r="G214" s="9" t="s">
        <v>399</v>
      </c>
      <c r="H214" s="10" t="s">
        <v>6</v>
      </c>
      <c r="I214" s="3"/>
      <c r="J214" s="65" t="s">
        <v>11</v>
      </c>
      <c r="K214" s="65" t="s">
        <v>6</v>
      </c>
      <c r="P214" s="95"/>
      <c r="Q214" s="95"/>
      <c r="R214" s="95"/>
      <c r="S214" s="95"/>
    </row>
    <row r="215" spans="1:19" s="1" customFormat="1" ht="11.25" customHeight="1">
      <c r="A215" s="45" t="s">
        <v>773</v>
      </c>
      <c r="B215" s="59">
        <f>H218</f>
        <v>29717775</v>
      </c>
      <c r="C215" s="42"/>
      <c r="D215" s="42"/>
      <c r="E215" s="42"/>
      <c r="F215" s="3"/>
      <c r="G215" s="51" t="s">
        <v>756</v>
      </c>
      <c r="H215" s="83">
        <v>10172</v>
      </c>
      <c r="I215" s="3"/>
      <c r="J215" s="53" t="s">
        <v>16</v>
      </c>
      <c r="K215" s="67">
        <v>1859867</v>
      </c>
      <c r="P215" s="95"/>
      <c r="Q215" s="95"/>
      <c r="R215" s="95"/>
      <c r="S215" s="95"/>
    </row>
    <row r="216" spans="1:19" s="1" customFormat="1" ht="11.25" customHeight="1">
      <c r="A216" s="7" t="s">
        <v>750</v>
      </c>
      <c r="B216" s="98">
        <f>B258+E216</f>
        <v>2000000</v>
      </c>
      <c r="C216" s="8"/>
      <c r="D216" s="8"/>
      <c r="E216" s="19">
        <v>500000</v>
      </c>
      <c r="F216" s="3"/>
      <c r="G216" s="51" t="s">
        <v>14</v>
      </c>
      <c r="H216" s="83">
        <v>29707603</v>
      </c>
      <c r="I216" s="3"/>
      <c r="J216" s="66" t="s">
        <v>774</v>
      </c>
      <c r="K216" s="68">
        <v>864528</v>
      </c>
      <c r="P216" s="95"/>
      <c r="Q216" s="95"/>
      <c r="R216" s="95"/>
      <c r="S216" s="95"/>
    </row>
    <row r="217" spans="1:19" s="1" customFormat="1" ht="11.25" customHeight="1">
      <c r="A217" s="7" t="s">
        <v>751</v>
      </c>
      <c r="B217" s="98">
        <f>B238+E217</f>
        <v>6560000</v>
      </c>
      <c r="C217" s="8"/>
      <c r="D217" s="8"/>
      <c r="E217" s="19">
        <v>410000</v>
      </c>
      <c r="F217" s="3"/>
      <c r="G217" s="51" t="s">
        <v>58</v>
      </c>
      <c r="H217" s="74" t="s">
        <v>58</v>
      </c>
      <c r="I217" s="3"/>
      <c r="J217" s="66" t="s">
        <v>775</v>
      </c>
      <c r="K217" s="68">
        <v>141831</v>
      </c>
      <c r="P217" s="95"/>
      <c r="Q217" s="95"/>
      <c r="R217" s="95"/>
      <c r="S217" s="95"/>
    </row>
    <row r="218" spans="1:19" s="1" customFormat="1" ht="11.25" customHeight="1">
      <c r="A218" s="7" t="s">
        <v>742</v>
      </c>
      <c r="B218" s="98">
        <f>B239+E218</f>
        <v>4500000</v>
      </c>
      <c r="C218" s="8"/>
      <c r="D218" s="8"/>
      <c r="E218" s="19">
        <v>200000</v>
      </c>
      <c r="F218" s="3"/>
      <c r="G218" s="52" t="s">
        <v>34</v>
      </c>
      <c r="H218" s="12">
        <f>SUM(H215:H217)</f>
        <v>29717775</v>
      </c>
      <c r="I218" s="3"/>
      <c r="J218" s="77"/>
      <c r="K218" s="77"/>
      <c r="L218" s="3"/>
      <c r="N218" s="3"/>
      <c r="O218" s="3"/>
      <c r="P218" s="95"/>
      <c r="Q218" s="95"/>
      <c r="R218" s="95"/>
      <c r="S218" s="95"/>
    </row>
    <row r="219" spans="1:19" s="1" customFormat="1">
      <c r="A219" s="7" t="s">
        <v>743</v>
      </c>
      <c r="B219" s="98">
        <v>1900000</v>
      </c>
      <c r="C219" s="8"/>
      <c r="D219" s="8"/>
      <c r="E219" s="19" t="s">
        <v>58</v>
      </c>
      <c r="F219" s="3"/>
      <c r="G219" s="2"/>
      <c r="H219" s="3"/>
      <c r="I219" s="3"/>
      <c r="J219" s="77"/>
      <c r="K219" s="77"/>
      <c r="P219" s="95"/>
      <c r="Q219" s="95"/>
      <c r="R219" s="95"/>
      <c r="S219" s="95"/>
    </row>
    <row r="220" spans="1:19" s="1" customFormat="1">
      <c r="A220" s="43" t="s">
        <v>32</v>
      </c>
      <c r="B220" s="60">
        <f>SUM(B215:B219)</f>
        <v>44677775</v>
      </c>
      <c r="C220" s="44"/>
      <c r="D220" s="44"/>
      <c r="E220" s="44"/>
      <c r="F220" s="3"/>
      <c r="G220" s="2"/>
      <c r="H220" s="3"/>
      <c r="I220" s="3"/>
      <c r="J220" s="77"/>
      <c r="K220" s="77"/>
      <c r="P220" s="95"/>
      <c r="Q220" s="95"/>
      <c r="R220" s="95"/>
      <c r="S220" s="95"/>
    </row>
    <row r="221" spans="1:19" s="1" customFormat="1">
      <c r="A221" s="42" t="s">
        <v>474</v>
      </c>
      <c r="B221" s="135">
        <v>8818177</v>
      </c>
      <c r="C221" s="137"/>
      <c r="D221" s="42" t="s">
        <v>58</v>
      </c>
      <c r="E221" s="42" t="s">
        <v>58</v>
      </c>
      <c r="F221" s="3"/>
      <c r="G221" s="2"/>
      <c r="H221" s="3"/>
      <c r="I221" s="3"/>
      <c r="J221" s="77"/>
      <c r="K221" s="77"/>
      <c r="P221" s="95"/>
      <c r="Q221" s="95"/>
      <c r="R221" s="95"/>
      <c r="S221" s="95"/>
    </row>
    <row r="222" spans="1:19" s="1" customFormat="1">
      <c r="A222" s="42" t="s">
        <v>757</v>
      </c>
      <c r="B222" s="135">
        <v>0</v>
      </c>
      <c r="C222" s="137"/>
      <c r="D222" s="42"/>
      <c r="E222" s="42"/>
      <c r="F222" s="3"/>
      <c r="G222" s="2"/>
      <c r="H222" s="3"/>
      <c r="I222" s="3"/>
      <c r="J222" s="77"/>
      <c r="K222" s="77"/>
      <c r="P222" s="95"/>
      <c r="Q222" s="95"/>
      <c r="R222" s="95"/>
      <c r="S222" s="95"/>
    </row>
    <row r="223" spans="1:19" s="1" customFormat="1" ht="11.25" customHeight="1">
      <c r="A223" s="42" t="s">
        <v>574</v>
      </c>
      <c r="B223" s="61">
        <v>43000</v>
      </c>
      <c r="C223" s="137"/>
      <c r="D223" s="42"/>
      <c r="E223" s="46"/>
      <c r="F223" s="3"/>
      <c r="G223" s="9" t="s">
        <v>40</v>
      </c>
      <c r="H223" s="10" t="s">
        <v>6</v>
      </c>
      <c r="I223" s="3"/>
      <c r="J223" s="77"/>
      <c r="K223" s="77"/>
      <c r="P223" s="95"/>
      <c r="Q223" s="95"/>
      <c r="R223" s="95"/>
      <c r="S223" s="95"/>
    </row>
    <row r="224" spans="1:19" s="1" customFormat="1" ht="11.25" customHeight="1">
      <c r="A224" s="42" t="s">
        <v>476</v>
      </c>
      <c r="B224" s="61">
        <v>52000</v>
      </c>
      <c r="C224" s="137"/>
      <c r="D224" s="42"/>
      <c r="E224" s="42"/>
      <c r="F224" s="3"/>
      <c r="G224" s="17" t="s">
        <v>43</v>
      </c>
      <c r="H224" s="11">
        <f>B229-B293</f>
        <v>313092396</v>
      </c>
      <c r="I224" s="3"/>
      <c r="J224" s="54" t="s">
        <v>45</v>
      </c>
      <c r="K224" s="63">
        <f>K215+K216+K221</f>
        <v>2724395</v>
      </c>
      <c r="P224" s="95"/>
      <c r="Q224" s="95"/>
      <c r="R224" s="95"/>
      <c r="S224" s="95"/>
    </row>
    <row r="225" spans="1:19" s="1" customFormat="1" ht="11.25" customHeight="1">
      <c r="A225" s="42" t="s">
        <v>477</v>
      </c>
      <c r="B225" s="61">
        <v>79217</v>
      </c>
      <c r="C225" s="137"/>
      <c r="D225" s="42"/>
      <c r="E225" s="42"/>
      <c r="F225" s="3"/>
      <c r="G225" s="17" t="s">
        <v>478</v>
      </c>
      <c r="H225" s="73">
        <f>B230-B294</f>
        <v>313092396</v>
      </c>
      <c r="I225" s="3"/>
      <c r="J225" s="53" t="s">
        <v>462</v>
      </c>
      <c r="K225" s="67">
        <v>4641600</v>
      </c>
      <c r="P225" s="95"/>
      <c r="Q225" s="95"/>
      <c r="R225" s="95"/>
      <c r="S225" s="95"/>
    </row>
    <row r="226" spans="1:19" s="1" customFormat="1">
      <c r="A226" s="42" t="s">
        <v>479</v>
      </c>
      <c r="B226" s="135">
        <v>9596444</v>
      </c>
      <c r="C226" s="137"/>
      <c r="D226" s="42"/>
      <c r="E226" s="134"/>
      <c r="F226" s="3"/>
      <c r="G226" s="2"/>
      <c r="H226" s="2"/>
      <c r="I226" s="3"/>
      <c r="J226" s="53" t="s">
        <v>58</v>
      </c>
      <c r="K226" s="62" t="s">
        <v>58</v>
      </c>
      <c r="P226" s="95"/>
      <c r="Q226" s="95"/>
      <c r="R226" s="95"/>
      <c r="S226" s="95"/>
    </row>
    <row r="227" spans="1:19" s="1" customFormat="1">
      <c r="A227" s="47" t="s">
        <v>41</v>
      </c>
      <c r="B227" s="14">
        <f>SUM(B221:B222)+B226</f>
        <v>18414621</v>
      </c>
      <c r="C227" s="48"/>
      <c r="D227" s="48"/>
      <c r="E227" s="48"/>
      <c r="F227" s="3"/>
      <c r="G227" s="2"/>
      <c r="H227" s="2"/>
      <c r="I227" s="3"/>
      <c r="J227" s="53"/>
      <c r="K227" s="74"/>
      <c r="P227" s="95"/>
      <c r="Q227" s="95"/>
      <c r="R227" s="95"/>
      <c r="S227" s="95"/>
    </row>
    <row r="228" spans="1:19" s="1" customFormat="1">
      <c r="A228" s="47" t="s">
        <v>403</v>
      </c>
      <c r="B228" s="15">
        <v>250000000</v>
      </c>
      <c r="C228" s="48"/>
      <c r="D228" s="48"/>
      <c r="E228" s="48"/>
      <c r="F228" s="3"/>
      <c r="G228" s="2"/>
      <c r="H228" s="3"/>
      <c r="I228" s="3"/>
      <c r="J228" s="53"/>
      <c r="K228" s="74"/>
      <c r="P228" s="95"/>
      <c r="Q228" s="95"/>
      <c r="R228" s="95"/>
      <c r="S228" s="95"/>
    </row>
    <row r="229" spans="1:19" s="1" customFormat="1" ht="14.25" customHeight="1">
      <c r="A229" s="49" t="s">
        <v>47</v>
      </c>
      <c r="B229" s="16">
        <f>B220+B227+B228</f>
        <v>313092396</v>
      </c>
      <c r="C229" s="50"/>
      <c r="D229" s="50"/>
      <c r="E229" s="50"/>
      <c r="F229" s="3"/>
      <c r="G229" s="2"/>
      <c r="H229" s="2"/>
      <c r="I229" s="3"/>
      <c r="J229" s="53" t="s">
        <v>58</v>
      </c>
      <c r="K229" s="62" t="s">
        <v>58</v>
      </c>
      <c r="P229" s="95"/>
      <c r="Q229" s="95"/>
      <c r="R229" s="95"/>
      <c r="S229" s="95"/>
    </row>
    <row r="230" spans="1:19" s="1" customFormat="1">
      <c r="A230" s="49" t="s">
        <v>49</v>
      </c>
      <c r="B230" s="16">
        <f>B220+B227+B228</f>
        <v>313092396</v>
      </c>
      <c r="C230" s="50"/>
      <c r="D230" s="50"/>
      <c r="E230" s="50"/>
      <c r="F230" s="3"/>
      <c r="G230" s="2"/>
      <c r="H230" s="2"/>
      <c r="I230" s="3"/>
      <c r="J230" s="55" t="s">
        <v>50</v>
      </c>
      <c r="K230" s="63">
        <f>SUM(K225:K229)</f>
        <v>4641600</v>
      </c>
      <c r="P230" s="95"/>
      <c r="Q230" s="95"/>
      <c r="R230" s="95"/>
      <c r="S230" s="95"/>
    </row>
    <row r="231" spans="1:19" s="1" customFormat="1">
      <c r="A231" s="385" t="s">
        <v>795</v>
      </c>
      <c r="B231" s="386"/>
      <c r="C231" s="386"/>
      <c r="D231" s="386"/>
      <c r="E231" s="387"/>
      <c r="F231" s="3"/>
      <c r="G231" s="2"/>
      <c r="H231" s="2"/>
      <c r="I231" s="3"/>
      <c r="J231" s="56" t="s">
        <v>61</v>
      </c>
      <c r="K231" s="64">
        <f>K230-K224</f>
        <v>1917205</v>
      </c>
      <c r="P231" s="95"/>
      <c r="Q231" s="95"/>
      <c r="R231" s="95"/>
      <c r="S231" s="95"/>
    </row>
    <row r="232" spans="1:19" s="1" customFormat="1" ht="13.5" customHeight="1">
      <c r="F232" s="3"/>
      <c r="G232" s="2"/>
      <c r="H232" s="2"/>
      <c r="I232" s="3"/>
      <c r="P232" s="95"/>
      <c r="Q232" s="95"/>
      <c r="R232" s="95"/>
      <c r="S232" s="95"/>
    </row>
    <row r="233" spans="1:19" s="1" customFormat="1" ht="13.5" customHeight="1">
      <c r="F233" s="3"/>
      <c r="G233" s="2"/>
      <c r="H233" s="2"/>
      <c r="I233" s="3"/>
      <c r="P233" s="95"/>
      <c r="Q233" s="95"/>
      <c r="R233" s="95"/>
      <c r="S233" s="95"/>
    </row>
    <row r="234" spans="1:19" s="1" customFormat="1" ht="13.5" customHeight="1">
      <c r="A234" s="434" t="s">
        <v>796</v>
      </c>
      <c r="B234" s="386"/>
      <c r="C234" s="386"/>
      <c r="D234" s="386"/>
      <c r="E234" s="387"/>
      <c r="F234" s="2"/>
      <c r="G234" s="389" t="s">
        <v>3</v>
      </c>
      <c r="H234" s="387"/>
      <c r="I234" s="3"/>
      <c r="J234" s="388" t="s">
        <v>708</v>
      </c>
      <c r="K234" s="387"/>
      <c r="L234" s="3"/>
      <c r="N234" s="3"/>
      <c r="O234" s="3"/>
      <c r="P234" s="95"/>
      <c r="Q234" s="95"/>
      <c r="R234" s="95"/>
      <c r="S234" s="95"/>
    </row>
    <row r="235" spans="1:19" s="1" customFormat="1">
      <c r="A235" s="4" t="s">
        <v>5</v>
      </c>
      <c r="B235" s="5" t="s">
        <v>6</v>
      </c>
      <c r="C235" s="6" t="s">
        <v>7</v>
      </c>
      <c r="D235" s="6" t="s">
        <v>8</v>
      </c>
      <c r="E235" s="6" t="s">
        <v>9</v>
      </c>
      <c r="F235" s="2"/>
      <c r="G235" s="9" t="s">
        <v>399</v>
      </c>
      <c r="H235" s="10" t="s">
        <v>6</v>
      </c>
      <c r="I235" s="3"/>
      <c r="J235" s="65" t="s">
        <v>11</v>
      </c>
      <c r="K235" s="65" t="s">
        <v>6</v>
      </c>
      <c r="P235" s="95"/>
      <c r="Q235" s="95"/>
      <c r="R235" s="95"/>
      <c r="S235" s="95"/>
    </row>
    <row r="236" spans="1:19" s="1" customFormat="1" ht="11.25" customHeight="1">
      <c r="A236" s="45" t="s">
        <v>773</v>
      </c>
      <c r="B236" s="59">
        <f>H239</f>
        <v>26654531</v>
      </c>
      <c r="C236" s="42"/>
      <c r="D236" s="42"/>
      <c r="E236" s="42"/>
      <c r="F236" s="3"/>
      <c r="G236" s="51" t="s">
        <v>756</v>
      </c>
      <c r="H236" s="83">
        <v>10172</v>
      </c>
      <c r="I236" s="3"/>
      <c r="J236" s="53" t="s">
        <v>16</v>
      </c>
      <c r="K236" s="67">
        <v>1859867</v>
      </c>
      <c r="P236" s="95"/>
      <c r="Q236" s="95"/>
      <c r="R236" s="95"/>
      <c r="S236" s="95"/>
    </row>
    <row r="237" spans="1:19" s="1" customFormat="1" ht="11.25" customHeight="1">
      <c r="A237" s="7" t="s">
        <v>750</v>
      </c>
      <c r="B237" s="98">
        <f>B258+E237</f>
        <v>2000000</v>
      </c>
      <c r="C237" s="8"/>
      <c r="D237" s="8"/>
      <c r="E237" s="19">
        <v>500000</v>
      </c>
      <c r="F237" s="3"/>
      <c r="G237" s="51" t="s">
        <v>14</v>
      </c>
      <c r="H237" s="83">
        <v>26644359</v>
      </c>
      <c r="I237" s="3"/>
      <c r="J237" s="66" t="s">
        <v>774</v>
      </c>
      <c r="K237" s="68">
        <v>864528</v>
      </c>
      <c r="P237" s="95"/>
      <c r="Q237" s="95"/>
      <c r="R237" s="95"/>
      <c r="S237" s="95"/>
    </row>
    <row r="238" spans="1:19" s="1" customFormat="1" ht="11.25" customHeight="1">
      <c r="A238" s="7" t="s">
        <v>751</v>
      </c>
      <c r="B238" s="98">
        <f>B259+E238</f>
        <v>6150000</v>
      </c>
      <c r="C238" s="8"/>
      <c r="D238" s="8"/>
      <c r="E238" s="19">
        <v>410000</v>
      </c>
      <c r="F238" s="3"/>
      <c r="G238" s="51" t="s">
        <v>58</v>
      </c>
      <c r="H238" s="74" t="s">
        <v>58</v>
      </c>
      <c r="I238" s="3"/>
      <c r="J238" s="66" t="s">
        <v>775</v>
      </c>
      <c r="K238" s="68">
        <v>141831</v>
      </c>
      <c r="P238" s="95"/>
      <c r="Q238" s="95"/>
      <c r="R238" s="95"/>
      <c r="S238" s="95"/>
    </row>
    <row r="239" spans="1:19" s="1" customFormat="1" ht="11.25" customHeight="1">
      <c r="A239" s="7" t="s">
        <v>742</v>
      </c>
      <c r="B239" s="98">
        <f>B260+E239</f>
        <v>4300000</v>
      </c>
      <c r="C239" s="8"/>
      <c r="D239" s="8"/>
      <c r="E239" s="19">
        <v>200000</v>
      </c>
      <c r="F239" s="3"/>
      <c r="G239" s="52" t="s">
        <v>34</v>
      </c>
      <c r="H239" s="12">
        <f>SUM(H236:H238)</f>
        <v>26654531</v>
      </c>
      <c r="I239" s="3"/>
      <c r="J239" s="77"/>
      <c r="K239" s="77"/>
      <c r="L239" s="3"/>
      <c r="N239" s="3"/>
      <c r="O239" s="3"/>
      <c r="P239" s="95"/>
      <c r="Q239" s="95"/>
      <c r="R239" s="95"/>
      <c r="S239" s="95"/>
    </row>
    <row r="240" spans="1:19" s="1" customFormat="1">
      <c r="A240" s="7" t="s">
        <v>743</v>
      </c>
      <c r="B240" s="98">
        <v>1900000</v>
      </c>
      <c r="C240" s="8"/>
      <c r="D240" s="8"/>
      <c r="E240" s="19" t="s">
        <v>58</v>
      </c>
      <c r="F240" s="3"/>
      <c r="G240" s="2"/>
      <c r="H240" s="3"/>
      <c r="I240" s="3"/>
      <c r="J240" s="77"/>
      <c r="K240" s="77"/>
      <c r="P240" s="95"/>
      <c r="Q240" s="95"/>
      <c r="R240" s="95"/>
      <c r="S240" s="95"/>
    </row>
    <row r="241" spans="1:19" s="1" customFormat="1">
      <c r="A241" s="43" t="s">
        <v>32</v>
      </c>
      <c r="B241" s="60">
        <f>SUM(B236:B240)</f>
        <v>41004531</v>
      </c>
      <c r="C241" s="44"/>
      <c r="D241" s="44"/>
      <c r="E241" s="44"/>
      <c r="F241" s="3"/>
      <c r="G241" s="2"/>
      <c r="H241" s="3"/>
      <c r="I241" s="3"/>
      <c r="J241" s="77"/>
      <c r="K241" s="77"/>
      <c r="P241" s="95"/>
      <c r="Q241" s="95"/>
      <c r="R241" s="95"/>
      <c r="S241" s="95"/>
    </row>
    <row r="242" spans="1:19" s="1" customFormat="1">
      <c r="A242" s="42" t="s">
        <v>474</v>
      </c>
      <c r="B242" s="135">
        <v>8818177</v>
      </c>
      <c r="C242" s="137"/>
      <c r="D242" s="42" t="s">
        <v>58</v>
      </c>
      <c r="E242" s="42" t="s">
        <v>58</v>
      </c>
      <c r="F242" s="3"/>
      <c r="G242" s="2"/>
      <c r="H242" s="3"/>
      <c r="I242" s="3"/>
      <c r="J242" s="77"/>
      <c r="K242" s="77"/>
      <c r="P242" s="95"/>
      <c r="Q242" s="95"/>
      <c r="R242" s="95"/>
      <c r="S242" s="95"/>
    </row>
    <row r="243" spans="1:19" s="1" customFormat="1">
      <c r="A243" s="42" t="s">
        <v>757</v>
      </c>
      <c r="B243" s="135">
        <v>7266358</v>
      </c>
      <c r="C243" s="137"/>
      <c r="D243" s="42"/>
      <c r="E243" s="42"/>
      <c r="F243" s="3"/>
      <c r="G243" s="2"/>
      <c r="H243" s="3"/>
      <c r="I243" s="3"/>
      <c r="J243" s="77"/>
      <c r="K243" s="77"/>
      <c r="P243" s="95"/>
      <c r="Q243" s="95"/>
      <c r="R243" s="95"/>
      <c r="S243" s="95"/>
    </row>
    <row r="244" spans="1:19" s="1" customFormat="1" ht="11.25" customHeight="1">
      <c r="A244" s="42" t="s">
        <v>574</v>
      </c>
      <c r="B244" s="61">
        <v>43000</v>
      </c>
      <c r="C244" s="137"/>
      <c r="D244" s="42"/>
      <c r="E244" s="46"/>
      <c r="F244" s="3"/>
      <c r="G244" s="9" t="s">
        <v>40</v>
      </c>
      <c r="H244" s="10" t="s">
        <v>6</v>
      </c>
      <c r="I244" s="3"/>
      <c r="J244" s="77"/>
      <c r="K244" s="77"/>
      <c r="P244" s="95"/>
      <c r="Q244" s="95"/>
      <c r="R244" s="95"/>
      <c r="S244" s="95"/>
    </row>
    <row r="245" spans="1:19" s="1" customFormat="1" ht="11.25" customHeight="1">
      <c r="A245" s="42" t="s">
        <v>476</v>
      </c>
      <c r="B245" s="61">
        <v>52000</v>
      </c>
      <c r="C245" s="137"/>
      <c r="D245" s="42"/>
      <c r="E245" s="42"/>
      <c r="F245" s="3"/>
      <c r="G245" s="17" t="s">
        <v>43</v>
      </c>
      <c r="H245" s="11">
        <f>B250-B293</f>
        <v>316685510</v>
      </c>
      <c r="I245" s="3"/>
      <c r="J245" s="54" t="s">
        <v>45</v>
      </c>
      <c r="K245" s="63">
        <f>K236+K237+K242</f>
        <v>2724395</v>
      </c>
      <c r="P245" s="95"/>
      <c r="Q245" s="95"/>
      <c r="R245" s="95"/>
      <c r="S245" s="95"/>
    </row>
    <row r="246" spans="1:19" s="1" customFormat="1" ht="11.25" customHeight="1">
      <c r="A246" s="42" t="s">
        <v>477</v>
      </c>
      <c r="B246" s="61">
        <v>79217</v>
      </c>
      <c r="C246" s="137"/>
      <c r="D246" s="42"/>
      <c r="E246" s="42"/>
      <c r="F246" s="3"/>
      <c r="G246" s="17" t="s">
        <v>478</v>
      </c>
      <c r="H246" s="73">
        <f>B251-B294</f>
        <v>316685510</v>
      </c>
      <c r="I246" s="3"/>
      <c r="J246" s="53" t="s">
        <v>462</v>
      </c>
      <c r="K246" s="67">
        <v>3890850</v>
      </c>
      <c r="P246" s="95"/>
      <c r="Q246" s="95"/>
      <c r="R246" s="95"/>
      <c r="S246" s="95"/>
    </row>
    <row r="247" spans="1:19" s="1" customFormat="1">
      <c r="A247" s="42" t="s">
        <v>479</v>
      </c>
      <c r="B247" s="135">
        <v>9596444</v>
      </c>
      <c r="C247" s="137"/>
      <c r="D247" s="42"/>
      <c r="E247" s="134"/>
      <c r="F247" s="3"/>
      <c r="G247" s="2"/>
      <c r="H247" s="2"/>
      <c r="I247" s="3"/>
      <c r="J247" s="53" t="s">
        <v>58</v>
      </c>
      <c r="K247" s="62" t="s">
        <v>58</v>
      </c>
      <c r="P247" s="95"/>
      <c r="Q247" s="95"/>
      <c r="R247" s="95"/>
      <c r="S247" s="95"/>
    </row>
    <row r="248" spans="1:19" s="1" customFormat="1">
      <c r="A248" s="47" t="s">
        <v>41</v>
      </c>
      <c r="B248" s="14">
        <f>SUM(B242:B243)+B247</f>
        <v>25680979</v>
      </c>
      <c r="C248" s="48"/>
      <c r="D248" s="48"/>
      <c r="E248" s="48"/>
      <c r="F248" s="3"/>
      <c r="G248" s="2"/>
      <c r="H248" s="2"/>
      <c r="I248" s="3"/>
      <c r="J248" s="53"/>
      <c r="K248" s="74"/>
      <c r="P248" s="95"/>
      <c r="Q248" s="95"/>
      <c r="R248" s="95"/>
      <c r="S248" s="95"/>
    </row>
    <row r="249" spans="1:19" s="1" customFormat="1">
      <c r="A249" s="47" t="s">
        <v>403</v>
      </c>
      <c r="B249" s="15">
        <v>250000000</v>
      </c>
      <c r="C249" s="48"/>
      <c r="D249" s="48"/>
      <c r="E249" s="48"/>
      <c r="F249" s="3"/>
      <c r="G249" s="2"/>
      <c r="H249" s="3"/>
      <c r="I249" s="3"/>
      <c r="J249" s="53"/>
      <c r="K249" s="74"/>
      <c r="P249" s="95"/>
      <c r="Q249" s="95"/>
      <c r="R249" s="95"/>
      <c r="S249" s="95"/>
    </row>
    <row r="250" spans="1:19" s="1" customFormat="1" ht="14.25" customHeight="1">
      <c r="A250" s="49" t="s">
        <v>47</v>
      </c>
      <c r="B250" s="16">
        <f>B241+B248+B249</f>
        <v>316685510</v>
      </c>
      <c r="C250" s="50"/>
      <c r="D250" s="50"/>
      <c r="E250" s="50"/>
      <c r="F250" s="3"/>
      <c r="G250" s="2"/>
      <c r="H250" s="2"/>
      <c r="I250" s="3"/>
      <c r="J250" s="53" t="s">
        <v>58</v>
      </c>
      <c r="K250" s="62" t="s">
        <v>58</v>
      </c>
      <c r="P250" s="95"/>
      <c r="Q250" s="95"/>
      <c r="R250" s="95"/>
      <c r="S250" s="95"/>
    </row>
    <row r="251" spans="1:19" s="1" customFormat="1">
      <c r="A251" s="49" t="s">
        <v>49</v>
      </c>
      <c r="B251" s="16">
        <f>B241+B248+B249</f>
        <v>316685510</v>
      </c>
      <c r="C251" s="50"/>
      <c r="D251" s="50"/>
      <c r="E251" s="50"/>
      <c r="F251" s="3"/>
      <c r="G251" s="2"/>
      <c r="H251" s="2"/>
      <c r="I251" s="3"/>
      <c r="J251" s="55" t="s">
        <v>50</v>
      </c>
      <c r="K251" s="63">
        <f>SUM(K246:K250)</f>
        <v>3890850</v>
      </c>
      <c r="P251" s="95"/>
      <c r="Q251" s="95"/>
      <c r="R251" s="95"/>
      <c r="S251" s="95"/>
    </row>
    <row r="252" spans="1:19" s="1" customFormat="1">
      <c r="A252" s="385" t="s">
        <v>770</v>
      </c>
      <c r="B252" s="386"/>
      <c r="C252" s="386"/>
      <c r="D252" s="386"/>
      <c r="E252" s="387"/>
      <c r="F252" s="3"/>
      <c r="G252" s="2"/>
      <c r="H252" s="2"/>
      <c r="I252" s="3"/>
      <c r="J252" s="56" t="s">
        <v>61</v>
      </c>
      <c r="K252" s="64">
        <f>K251-K245</f>
        <v>1166455</v>
      </c>
      <c r="P252" s="95"/>
      <c r="Q252" s="95"/>
      <c r="R252" s="95"/>
      <c r="S252" s="95"/>
    </row>
    <row r="253" spans="1:19" s="1" customFormat="1" ht="13.5" customHeight="1">
      <c r="F253" s="3"/>
      <c r="G253" s="2"/>
      <c r="H253" s="2"/>
      <c r="I253" s="3"/>
      <c r="P253" s="95"/>
      <c r="Q253" s="95"/>
      <c r="R253" s="95"/>
      <c r="S253" s="95"/>
    </row>
    <row r="254" spans="1:19" s="1" customFormat="1" ht="13.5" customHeight="1">
      <c r="F254" s="3"/>
      <c r="G254" s="2"/>
      <c r="H254" s="2"/>
      <c r="I254" s="3"/>
      <c r="P254" s="95"/>
      <c r="Q254" s="95"/>
      <c r="R254" s="95"/>
      <c r="S254" s="95"/>
    </row>
    <row r="255" spans="1:19" s="1" customFormat="1" ht="13.5" customHeight="1">
      <c r="A255" s="434" t="s">
        <v>644</v>
      </c>
      <c r="B255" s="386"/>
      <c r="C255" s="386"/>
      <c r="D255" s="386"/>
      <c r="E255" s="387"/>
      <c r="F255" s="3"/>
      <c r="G255" s="389" t="s">
        <v>797</v>
      </c>
      <c r="H255" s="387"/>
      <c r="I255" s="3"/>
      <c r="J255" s="388" t="s">
        <v>711</v>
      </c>
      <c r="K255" s="387"/>
      <c r="P255" s="95"/>
      <c r="Q255" s="95"/>
      <c r="R255" s="95"/>
      <c r="S255" s="95"/>
    </row>
    <row r="256" spans="1:19" s="1" customFormat="1" ht="11.25" customHeight="1">
      <c r="A256" s="4" t="s">
        <v>5</v>
      </c>
      <c r="B256" s="5" t="s">
        <v>6</v>
      </c>
      <c r="C256" s="6" t="s">
        <v>7</v>
      </c>
      <c r="D256" s="6" t="s">
        <v>8</v>
      </c>
      <c r="E256" s="6" t="s">
        <v>9</v>
      </c>
      <c r="F256" s="3"/>
      <c r="G256" s="9" t="s">
        <v>399</v>
      </c>
      <c r="H256" s="10" t="s">
        <v>6</v>
      </c>
      <c r="I256" s="3"/>
      <c r="J256" s="65" t="s">
        <v>11</v>
      </c>
      <c r="K256" s="65" t="s">
        <v>6</v>
      </c>
      <c r="P256" s="95"/>
      <c r="Q256" s="95"/>
      <c r="R256" s="95"/>
      <c r="S256" s="95"/>
    </row>
    <row r="257" spans="1:19">
      <c r="A257" s="45" t="s">
        <v>773</v>
      </c>
      <c r="B257" s="59">
        <f>H260</f>
        <v>19759278</v>
      </c>
      <c r="C257" s="42"/>
      <c r="D257" s="42"/>
      <c r="E257" s="42"/>
      <c r="F257" s="1"/>
      <c r="G257" s="51" t="s">
        <v>756</v>
      </c>
      <c r="H257" s="83">
        <v>10172</v>
      </c>
      <c r="I257" s="3"/>
      <c r="J257" s="53" t="s">
        <v>16</v>
      </c>
      <c r="K257" s="67">
        <v>1859867</v>
      </c>
      <c r="P257" s="95"/>
      <c r="Q257" s="95"/>
      <c r="R257" s="95"/>
      <c r="S257" s="95"/>
    </row>
    <row r="258" spans="1:19">
      <c r="A258" s="7" t="s">
        <v>750</v>
      </c>
      <c r="B258" s="98">
        <v>1500000</v>
      </c>
      <c r="C258" s="8"/>
      <c r="D258" s="8"/>
      <c r="E258" s="19">
        <v>500000</v>
      </c>
      <c r="F258" s="1"/>
      <c r="G258" s="51" t="s">
        <v>14</v>
      </c>
      <c r="H258" s="83">
        <v>19749106</v>
      </c>
      <c r="I258" s="3"/>
      <c r="J258" s="66" t="s">
        <v>774</v>
      </c>
      <c r="K258" s="68">
        <v>1003848</v>
      </c>
      <c r="P258" s="95"/>
      <c r="Q258" s="95"/>
      <c r="R258" s="95"/>
      <c r="S258" s="95"/>
    </row>
    <row r="259" spans="1:19" s="1" customFormat="1" ht="12.75" customHeight="1">
      <c r="A259" s="7" t="s">
        <v>751</v>
      </c>
      <c r="B259" s="98">
        <v>5740000</v>
      </c>
      <c r="C259" s="8"/>
      <c r="D259" s="8"/>
      <c r="E259" s="19">
        <v>410000</v>
      </c>
      <c r="F259" s="2"/>
      <c r="G259" s="51" t="s">
        <v>58</v>
      </c>
      <c r="H259" s="74" t="s">
        <v>58</v>
      </c>
      <c r="I259" s="3"/>
      <c r="J259" s="66" t="s">
        <v>775</v>
      </c>
      <c r="K259" s="68" t="s">
        <v>58</v>
      </c>
      <c r="L259" s="3"/>
      <c r="N259" s="3"/>
      <c r="O259" s="3"/>
      <c r="P259" s="95"/>
      <c r="Q259" s="95"/>
      <c r="R259" s="95"/>
      <c r="S259" s="95"/>
    </row>
    <row r="260" spans="1:19" s="1" customFormat="1">
      <c r="A260" s="7" t="s">
        <v>742</v>
      </c>
      <c r="B260" s="98">
        <v>4100000</v>
      </c>
      <c r="C260" s="8"/>
      <c r="D260" s="8"/>
      <c r="E260" s="19">
        <v>200000</v>
      </c>
      <c r="F260" s="2"/>
      <c r="G260" s="52" t="s">
        <v>34</v>
      </c>
      <c r="H260" s="12">
        <f>SUM(H257:H259)</f>
        <v>19759278</v>
      </c>
      <c r="I260" s="3"/>
      <c r="J260" s="77"/>
      <c r="K260" s="77"/>
      <c r="P260" s="95"/>
      <c r="Q260" s="95"/>
      <c r="R260" s="95"/>
      <c r="S260" s="95"/>
    </row>
    <row r="261" spans="1:19" s="1" customFormat="1">
      <c r="A261" s="7" t="s">
        <v>743</v>
      </c>
      <c r="B261" s="98">
        <v>1900000</v>
      </c>
      <c r="C261" s="8"/>
      <c r="D261" s="8"/>
      <c r="E261" s="19" t="s">
        <v>58</v>
      </c>
      <c r="F261" s="3"/>
      <c r="G261" s="2"/>
      <c r="H261" s="3"/>
      <c r="I261" s="3"/>
      <c r="J261" s="77"/>
      <c r="K261" s="77"/>
      <c r="P261" s="95"/>
      <c r="Q261" s="95"/>
      <c r="R261" s="95"/>
      <c r="S261" s="95"/>
    </row>
    <row r="262" spans="1:19" s="1" customFormat="1">
      <c r="A262" s="43" t="s">
        <v>32</v>
      </c>
      <c r="B262" s="60">
        <f>SUM(B257:B261)</f>
        <v>32999278</v>
      </c>
      <c r="C262" s="44"/>
      <c r="D262" s="44"/>
      <c r="E262" s="44"/>
      <c r="F262" s="3"/>
      <c r="G262" s="2"/>
      <c r="H262" s="3"/>
      <c r="I262" s="3"/>
      <c r="J262" s="77"/>
      <c r="K262" s="77"/>
      <c r="N262" s="138" t="s">
        <v>798</v>
      </c>
      <c r="O262" s="139" t="s">
        <v>6</v>
      </c>
      <c r="P262" s="95"/>
      <c r="Q262" s="95"/>
      <c r="R262" s="95"/>
      <c r="S262" s="95"/>
    </row>
    <row r="263" spans="1:19" s="1" customFormat="1">
      <c r="A263" s="42" t="s">
        <v>474</v>
      </c>
      <c r="B263" s="135">
        <v>8818177</v>
      </c>
      <c r="C263" s="137"/>
      <c r="D263" s="42" t="s">
        <v>58</v>
      </c>
      <c r="E263" s="42" t="s">
        <v>58</v>
      </c>
      <c r="F263" s="3"/>
      <c r="G263" s="2"/>
      <c r="H263" s="3"/>
      <c r="I263" s="3"/>
      <c r="J263" s="77"/>
      <c r="K263" s="77"/>
      <c r="N263" s="53" t="s">
        <v>474</v>
      </c>
      <c r="O263" s="135">
        <v>8818177</v>
      </c>
      <c r="P263" s="3"/>
      <c r="R263" s="95"/>
      <c r="S263" s="95"/>
    </row>
    <row r="264" spans="1:19" s="1" customFormat="1">
      <c r="A264" s="42" t="s">
        <v>757</v>
      </c>
      <c r="B264" s="135">
        <v>7266358</v>
      </c>
      <c r="C264" s="137"/>
      <c r="D264" s="42"/>
      <c r="E264" s="42"/>
      <c r="F264" s="3"/>
      <c r="G264" s="2"/>
      <c r="H264" s="3"/>
      <c r="I264" s="3"/>
      <c r="J264" s="77"/>
      <c r="K264" s="77"/>
      <c r="L264" s="3"/>
      <c r="N264" s="53" t="s">
        <v>757</v>
      </c>
      <c r="O264" s="135">
        <v>7266358</v>
      </c>
      <c r="R264" s="95"/>
      <c r="S264" s="95"/>
    </row>
    <row r="265" spans="1:19" s="1" customFormat="1">
      <c r="A265" s="42" t="s">
        <v>799</v>
      </c>
      <c r="B265" s="135">
        <v>7319107</v>
      </c>
      <c r="C265" s="137"/>
      <c r="D265" s="46"/>
      <c r="E265" s="46"/>
      <c r="F265" s="3"/>
      <c r="G265" s="2"/>
      <c r="H265" s="3"/>
      <c r="I265" s="3"/>
      <c r="J265" s="77"/>
      <c r="K265" s="77"/>
      <c r="N265" s="53" t="s">
        <v>800</v>
      </c>
      <c r="O265" s="135">
        <v>7319107</v>
      </c>
      <c r="S265" s="95"/>
    </row>
    <row r="266" spans="1:19" s="1" customFormat="1" ht="11.25" customHeight="1">
      <c r="A266" s="42" t="s">
        <v>538</v>
      </c>
      <c r="B266" s="61">
        <v>43000</v>
      </c>
      <c r="C266" s="137"/>
      <c r="D266" s="42"/>
      <c r="E266" s="42"/>
      <c r="F266" s="3"/>
      <c r="G266" s="9" t="s">
        <v>40</v>
      </c>
      <c r="H266" s="10" t="s">
        <v>6</v>
      </c>
      <c r="I266" s="3"/>
      <c r="J266" s="77"/>
      <c r="K266" s="77"/>
      <c r="N266" s="77"/>
      <c r="O266" s="135" t="s">
        <v>58</v>
      </c>
      <c r="P266" s="3"/>
      <c r="R266" s="3"/>
      <c r="S266" s="95"/>
    </row>
    <row r="267" spans="1:19" s="1" customFormat="1" ht="11.25" customHeight="1">
      <c r="A267" s="42" t="s">
        <v>476</v>
      </c>
      <c r="B267" s="61">
        <v>52000</v>
      </c>
      <c r="C267" s="137"/>
      <c r="D267" s="42"/>
      <c r="E267" s="42"/>
      <c r="F267" s="3"/>
      <c r="G267" s="17" t="s">
        <v>43</v>
      </c>
      <c r="H267" s="11">
        <f>B272-B468</f>
        <v>315999364</v>
      </c>
      <c r="I267" s="3"/>
      <c r="J267" s="54" t="s">
        <v>45</v>
      </c>
      <c r="K267" s="63">
        <f>K257+K258+K263</f>
        <v>2863715</v>
      </c>
      <c r="N267" s="77"/>
      <c r="O267" s="77"/>
      <c r="R267" s="3"/>
      <c r="S267" s="95"/>
    </row>
    <row r="268" spans="1:19" s="1" customFormat="1" ht="11.25" customHeight="1">
      <c r="A268" s="42" t="s">
        <v>477</v>
      </c>
      <c r="B268" s="61">
        <v>79217</v>
      </c>
      <c r="C268" s="137"/>
      <c r="D268" s="42"/>
      <c r="E268" s="42"/>
      <c r="F268" s="3"/>
      <c r="G268" s="17" t="s">
        <v>478</v>
      </c>
      <c r="H268" s="73">
        <f>B273-B301</f>
        <v>315999364</v>
      </c>
      <c r="I268" s="3"/>
      <c r="J268" s="53" t="s">
        <v>462</v>
      </c>
      <c r="K268" s="67">
        <v>3890850</v>
      </c>
      <c r="N268" s="77"/>
      <c r="O268" s="77"/>
      <c r="S268" s="95"/>
    </row>
    <row r="269" spans="1:19" s="1" customFormat="1">
      <c r="A269" s="42" t="s">
        <v>801</v>
      </c>
      <c r="B269" s="80">
        <v>9596444</v>
      </c>
      <c r="C269" s="137"/>
      <c r="D269" s="42"/>
      <c r="E269" s="134"/>
      <c r="F269" s="3"/>
      <c r="G269" s="2"/>
      <c r="H269" s="2"/>
      <c r="I269" s="3"/>
      <c r="J269" s="53" t="s">
        <v>58</v>
      </c>
      <c r="K269" s="62" t="s">
        <v>58</v>
      </c>
      <c r="N269" s="53" t="s">
        <v>801</v>
      </c>
      <c r="O269" s="135">
        <v>9596444</v>
      </c>
      <c r="P269" s="95"/>
      <c r="S269" s="95"/>
    </row>
    <row r="270" spans="1:19" s="1" customFormat="1">
      <c r="A270" s="47" t="s">
        <v>41</v>
      </c>
      <c r="B270" s="14">
        <f>SUM(B263:B265)+B269</f>
        <v>33000086</v>
      </c>
      <c r="C270" s="48"/>
      <c r="D270" s="48"/>
      <c r="E270" s="48"/>
      <c r="F270" s="3"/>
      <c r="G270" s="2"/>
      <c r="H270" s="2"/>
      <c r="I270" s="3"/>
      <c r="J270" s="53"/>
      <c r="K270" s="74"/>
      <c r="N270" s="140" t="s">
        <v>114</v>
      </c>
      <c r="O270" s="141">
        <f>SUM(O261:O269)</f>
        <v>33000086</v>
      </c>
      <c r="P270" s="141">
        <f>O270-O269</f>
        <v>23403642</v>
      </c>
      <c r="Q270" s="95"/>
      <c r="R270" s="95"/>
      <c r="S270" s="95"/>
    </row>
    <row r="271" spans="1:19" s="1" customFormat="1">
      <c r="A271" s="47" t="s">
        <v>403</v>
      </c>
      <c r="B271" s="15">
        <v>250000000</v>
      </c>
      <c r="C271" s="48"/>
      <c r="D271" s="48"/>
      <c r="E271" s="48"/>
      <c r="F271" s="3"/>
      <c r="G271" s="2"/>
      <c r="H271" s="3"/>
      <c r="I271" s="3"/>
      <c r="J271" s="53"/>
      <c r="K271" s="74"/>
      <c r="N271" s="3"/>
      <c r="P271" s="95"/>
      <c r="Q271" s="95"/>
      <c r="R271" s="95"/>
      <c r="S271" s="95"/>
    </row>
    <row r="272" spans="1:19" s="1" customFormat="1" ht="13.5" customHeight="1">
      <c r="A272" s="49" t="s">
        <v>47</v>
      </c>
      <c r="B272" s="16">
        <f>B262+B270+B271</f>
        <v>315999364</v>
      </c>
      <c r="C272" s="50"/>
      <c r="D272" s="50"/>
      <c r="E272" s="50"/>
      <c r="F272" s="3"/>
      <c r="G272" s="2"/>
      <c r="H272" s="2"/>
      <c r="I272" s="3"/>
      <c r="J272" s="55" t="s">
        <v>50</v>
      </c>
      <c r="K272" s="63">
        <f>SUM(K268:K271)</f>
        <v>3890850</v>
      </c>
      <c r="P272" s="95"/>
      <c r="Q272" s="95"/>
      <c r="R272" s="95"/>
      <c r="S272" s="95"/>
    </row>
    <row r="273" spans="1:19" s="1" customFormat="1">
      <c r="A273" s="49" t="s">
        <v>49</v>
      </c>
      <c r="B273" s="16">
        <f>B262+B270+B271</f>
        <v>315999364</v>
      </c>
      <c r="C273" s="50"/>
      <c r="D273" s="50"/>
      <c r="E273" s="50"/>
      <c r="F273" s="3"/>
      <c r="G273" s="2"/>
      <c r="H273" s="2"/>
      <c r="I273" s="3"/>
      <c r="J273" s="56" t="s">
        <v>61</v>
      </c>
      <c r="K273" s="64">
        <f>K272-K267</f>
        <v>1027135</v>
      </c>
      <c r="P273" s="95"/>
      <c r="Q273" s="95"/>
      <c r="R273" s="95"/>
      <c r="S273" s="95"/>
    </row>
    <row r="274" spans="1:19" s="1" customFormat="1">
      <c r="A274" s="385" t="s">
        <v>802</v>
      </c>
      <c r="B274" s="386"/>
      <c r="C274" s="386"/>
      <c r="D274" s="386"/>
      <c r="E274" s="387"/>
      <c r="F274" s="3"/>
      <c r="G274" s="2"/>
      <c r="H274" s="2"/>
      <c r="I274" s="3"/>
      <c r="P274" s="95"/>
      <c r="Q274" s="95"/>
      <c r="R274" s="95"/>
      <c r="S274" s="95"/>
    </row>
    <row r="275" spans="1:19" s="1" customFormat="1">
      <c r="F275" s="3"/>
      <c r="G275" s="2"/>
      <c r="H275" s="2"/>
      <c r="I275" s="3"/>
      <c r="P275" s="95"/>
      <c r="Q275" s="95"/>
      <c r="R275" s="95"/>
      <c r="S275" s="95"/>
    </row>
    <row r="276" spans="1:19" s="1" customFormat="1" ht="14.25" customHeight="1">
      <c r="F276" s="3"/>
      <c r="G276" s="2"/>
      <c r="H276" s="2"/>
      <c r="I276" s="3"/>
      <c r="J276" s="2"/>
      <c r="K276" s="2"/>
      <c r="P276" s="95"/>
      <c r="Q276" s="95"/>
      <c r="R276" s="95"/>
      <c r="S276" s="95"/>
    </row>
    <row r="277" spans="1:19" s="1" customFormat="1">
      <c r="F277" s="3"/>
      <c r="G277" s="2"/>
      <c r="H277" s="2"/>
      <c r="I277" s="3"/>
      <c r="N277" s="3"/>
      <c r="Q277" s="95"/>
      <c r="R277" s="95"/>
      <c r="S277" s="95"/>
    </row>
    <row r="278" spans="1:19" s="1" customFormat="1">
      <c r="F278" s="3"/>
      <c r="G278" s="2"/>
      <c r="H278" s="2"/>
      <c r="I278" s="3"/>
      <c r="N278" s="3"/>
      <c r="P278" s="3"/>
      <c r="Q278" s="95"/>
      <c r="R278" s="95"/>
      <c r="S278" s="95"/>
    </row>
    <row r="279" spans="1:19" s="1" customFormat="1" ht="13.5" customHeight="1">
      <c r="F279" s="3"/>
      <c r="P279" s="3"/>
      <c r="Q279" s="95"/>
      <c r="R279" s="95"/>
      <c r="S279" s="95"/>
    </row>
    <row r="280" spans="1:19" s="1" customFormat="1" ht="11.25">
      <c r="Q280" s="95"/>
      <c r="R280" s="95"/>
      <c r="S280" s="95"/>
    </row>
    <row r="281" spans="1:19" s="1" customFormat="1" ht="13.5" customHeight="1">
      <c r="F281" s="3"/>
      <c r="J281" s="2"/>
      <c r="K281" s="2"/>
      <c r="Q281" s="95"/>
      <c r="R281" s="95"/>
      <c r="S281" s="95"/>
    </row>
    <row r="282" spans="1:19" s="1" customFormat="1" ht="30.75" customHeight="1">
      <c r="F282" s="3"/>
      <c r="J282" s="2"/>
      <c r="K282" s="2"/>
      <c r="N282" s="3"/>
      <c r="P282" s="95"/>
      <c r="Q282" s="95"/>
      <c r="R282" s="95"/>
      <c r="S282" s="95"/>
    </row>
    <row r="283" spans="1:19">
      <c r="F283" s="1"/>
      <c r="P283" s="95"/>
      <c r="Q283" s="95"/>
      <c r="R283" s="95"/>
      <c r="S283" s="95"/>
    </row>
    <row r="284" spans="1:19">
      <c r="F284" s="1"/>
      <c r="P284" s="95"/>
      <c r="Q284" s="95"/>
      <c r="R284" s="95"/>
      <c r="S284" s="95"/>
    </row>
    <row r="285" spans="1:19">
      <c r="F285" s="1"/>
      <c r="P285" s="95"/>
      <c r="Q285" s="95"/>
      <c r="R285" s="95"/>
      <c r="S285" s="95"/>
    </row>
    <row r="286" spans="1:19">
      <c r="F286" s="1"/>
      <c r="P286" s="95"/>
      <c r="Q286" s="95"/>
      <c r="R286" s="95"/>
      <c r="S286" s="95"/>
    </row>
    <row r="287" spans="1:19" s="1" customFormat="1" ht="13.5" customHeight="1"/>
    <row r="288" spans="1:19" s="1" customFormat="1" ht="11.25"/>
  </sheetData>
  <mergeCells count="53">
    <mergeCell ref="A274:E274"/>
    <mergeCell ref="J213:K213"/>
    <mergeCell ref="A63:E63"/>
    <mergeCell ref="G150:H150"/>
    <mergeCell ref="J129:K129"/>
    <mergeCell ref="G255:H255"/>
    <mergeCell ref="J150:K150"/>
    <mergeCell ref="G234:H234"/>
    <mergeCell ref="G192:H192"/>
    <mergeCell ref="J255:K255"/>
    <mergeCell ref="A234:E234"/>
    <mergeCell ref="J66:K66"/>
    <mergeCell ref="A150:E150"/>
    <mergeCell ref="A126:E126"/>
    <mergeCell ref="A231:E231"/>
    <mergeCell ref="J192:K192"/>
    <mergeCell ref="A171:E171"/>
    <mergeCell ref="G213:H213"/>
    <mergeCell ref="A147:E147"/>
    <mergeCell ref="A210:E210"/>
    <mergeCell ref="A213:E213"/>
    <mergeCell ref="A255:E255"/>
    <mergeCell ref="G66:H66"/>
    <mergeCell ref="A84:E84"/>
    <mergeCell ref="J45:K45"/>
    <mergeCell ref="A66:E66"/>
    <mergeCell ref="G171:H171"/>
    <mergeCell ref="A189:E189"/>
    <mergeCell ref="G87:H87"/>
    <mergeCell ref="A105:E105"/>
    <mergeCell ref="J108:K108"/>
    <mergeCell ref="A192:E192"/>
    <mergeCell ref="J234:K234"/>
    <mergeCell ref="G108:H108"/>
    <mergeCell ref="A129:E129"/>
    <mergeCell ref="G45:H45"/>
    <mergeCell ref="A252:E252"/>
    <mergeCell ref="J171:K171"/>
    <mergeCell ref="A45:E45"/>
    <mergeCell ref="A1:E1"/>
    <mergeCell ref="A168:E168"/>
    <mergeCell ref="J87:K87"/>
    <mergeCell ref="A87:E87"/>
    <mergeCell ref="G3:H3"/>
    <mergeCell ref="A3:E3"/>
    <mergeCell ref="A21:E21"/>
    <mergeCell ref="J3:K3"/>
    <mergeCell ref="J24:K24"/>
    <mergeCell ref="A108:E108"/>
    <mergeCell ref="G24:H24"/>
    <mergeCell ref="A24:E24"/>
    <mergeCell ref="A42:E42"/>
    <mergeCell ref="G129:H129"/>
  </mergeCells>
  <phoneticPr fontId="2" type="noConversion"/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370"/>
  <sheetViews>
    <sheetView workbookViewId="0">
      <selection activeCell="D34" sqref="D34"/>
    </sheetView>
  </sheetViews>
  <sheetFormatPr defaultRowHeight="13.5"/>
  <cols>
    <col min="1" max="1" width="43.88671875" bestFit="1" customWidth="1"/>
    <col min="2" max="2" width="9.44140625" bestFit="1" customWidth="1"/>
    <col min="5" max="5" width="7.6640625" bestFit="1" customWidth="1"/>
    <col min="6" max="6" width="4.44140625" customWidth="1"/>
    <col min="7" max="7" width="15.33203125" bestFit="1" customWidth="1"/>
    <col min="8" max="8" width="8.21875" bestFit="1" customWidth="1"/>
    <col min="9" max="9" width="4.44140625" customWidth="1"/>
    <col min="10" max="10" width="22.88671875" bestFit="1" customWidth="1"/>
    <col min="11" max="11" width="7.88671875" bestFit="1" customWidth="1"/>
    <col min="12" max="12" width="8.88671875" style="1" customWidth="1"/>
    <col min="13" max="13" width="7.6640625" style="1" bestFit="1" customWidth="1"/>
    <col min="14" max="15" width="8.88671875" style="1" customWidth="1"/>
    <col min="16" max="17" width="8.44140625" style="1" bestFit="1" customWidth="1"/>
    <col min="18" max="18" width="9.109375" style="1" customWidth="1"/>
    <col min="19" max="19" width="8.21875" style="1" bestFit="1" customWidth="1"/>
  </cols>
  <sheetData>
    <row r="1" spans="1:19" ht="13.5" customHeight="1">
      <c r="A1" s="391" t="s">
        <v>803</v>
      </c>
      <c r="B1" s="386"/>
      <c r="C1" s="386"/>
      <c r="D1" s="386"/>
      <c r="E1" s="387"/>
      <c r="I1" s="1"/>
      <c r="J1" s="1"/>
      <c r="K1" s="1"/>
      <c r="P1" s="95"/>
      <c r="Q1" s="95"/>
      <c r="R1" s="95"/>
      <c r="S1" s="95"/>
    </row>
    <row r="2" spans="1:19">
      <c r="B2" s="1"/>
      <c r="F2" s="1"/>
      <c r="H2" s="1"/>
      <c r="I2" s="1"/>
      <c r="J2" s="1"/>
      <c r="K2" s="1"/>
      <c r="P2" s="95"/>
      <c r="Q2" s="95"/>
      <c r="R2" s="95"/>
      <c r="S2" s="95"/>
    </row>
    <row r="3" spans="1:19" s="1" customFormat="1" ht="12.75" customHeight="1">
      <c r="A3" s="434" t="s">
        <v>644</v>
      </c>
      <c r="B3" s="386"/>
      <c r="C3" s="386"/>
      <c r="D3" s="386"/>
      <c r="E3" s="387"/>
      <c r="F3" s="2"/>
      <c r="G3" s="389" t="s">
        <v>797</v>
      </c>
      <c r="H3" s="387"/>
      <c r="I3" s="3"/>
      <c r="J3" s="388" t="s">
        <v>711</v>
      </c>
      <c r="K3" s="387"/>
      <c r="L3" s="3"/>
      <c r="N3" s="3"/>
      <c r="O3" s="3"/>
      <c r="P3" s="95"/>
      <c r="Q3" s="95"/>
      <c r="R3" s="95"/>
      <c r="S3" s="95"/>
    </row>
    <row r="4" spans="1:19" s="1" customFormat="1">
      <c r="A4" s="4" t="s">
        <v>5</v>
      </c>
      <c r="B4" s="5" t="s">
        <v>6</v>
      </c>
      <c r="C4" s="6" t="s">
        <v>7</v>
      </c>
      <c r="D4" s="6" t="s">
        <v>8</v>
      </c>
      <c r="E4" s="6" t="s">
        <v>9</v>
      </c>
      <c r="F4" s="2"/>
      <c r="G4" s="9" t="s">
        <v>399</v>
      </c>
      <c r="H4" s="10" t="s">
        <v>6</v>
      </c>
      <c r="I4" s="3"/>
      <c r="J4" s="65" t="s">
        <v>11</v>
      </c>
      <c r="K4" s="65" t="s">
        <v>6</v>
      </c>
      <c r="P4" s="95"/>
      <c r="Q4" s="95"/>
      <c r="R4" s="95"/>
      <c r="S4" s="95"/>
    </row>
    <row r="5" spans="1:19" s="1" customFormat="1" ht="11.25" customHeight="1">
      <c r="A5" s="42" t="s">
        <v>804</v>
      </c>
      <c r="B5" s="57">
        <v>0</v>
      </c>
      <c r="C5" s="42"/>
      <c r="D5" s="42"/>
      <c r="E5" s="42"/>
      <c r="F5" s="3"/>
      <c r="G5" s="51" t="s">
        <v>756</v>
      </c>
      <c r="H5" s="83">
        <v>10172</v>
      </c>
      <c r="I5" s="3"/>
      <c r="J5" s="53" t="s">
        <v>16</v>
      </c>
      <c r="K5" s="67">
        <v>1859867</v>
      </c>
      <c r="P5" s="95"/>
      <c r="Q5" s="95"/>
      <c r="R5" s="95"/>
      <c r="S5" s="95"/>
    </row>
    <row r="6" spans="1:19" s="1" customFormat="1" ht="11.25" customHeight="1">
      <c r="A6" s="42" t="s">
        <v>805</v>
      </c>
      <c r="B6" s="57">
        <v>0</v>
      </c>
      <c r="C6" s="42"/>
      <c r="D6" s="42"/>
      <c r="E6" s="42"/>
      <c r="F6" s="3"/>
      <c r="G6" s="51" t="s">
        <v>14</v>
      </c>
      <c r="H6" s="83">
        <v>19749106</v>
      </c>
      <c r="I6" s="3"/>
      <c r="J6" s="66" t="s">
        <v>774</v>
      </c>
      <c r="K6" s="68">
        <v>1003848</v>
      </c>
      <c r="P6" s="95"/>
      <c r="Q6" s="95"/>
      <c r="R6" s="95"/>
      <c r="S6" s="95"/>
    </row>
    <row r="7" spans="1:19" s="1" customFormat="1" ht="11.25" customHeight="1">
      <c r="A7" s="42" t="s">
        <v>96</v>
      </c>
      <c r="B7" s="57">
        <v>0</v>
      </c>
      <c r="C7" s="42"/>
      <c r="D7" s="42"/>
      <c r="E7" s="42"/>
      <c r="F7" s="3"/>
      <c r="G7" s="51" t="s">
        <v>58</v>
      </c>
      <c r="H7" s="74" t="s">
        <v>58</v>
      </c>
      <c r="I7" s="3"/>
      <c r="J7" s="66" t="s">
        <v>775</v>
      </c>
      <c r="K7" s="68" t="s">
        <v>58</v>
      </c>
      <c r="P7" s="95"/>
      <c r="Q7" s="95"/>
      <c r="R7" s="95"/>
      <c r="S7" s="95"/>
    </row>
    <row r="8" spans="1:19" s="1" customFormat="1" ht="11.25" customHeight="1">
      <c r="A8" s="43" t="s">
        <v>806</v>
      </c>
      <c r="B8" s="58">
        <f>SUM(B5:B7)</f>
        <v>0</v>
      </c>
      <c r="C8" s="44"/>
      <c r="D8" s="44"/>
      <c r="E8" s="44"/>
      <c r="F8" s="3"/>
      <c r="G8" s="52" t="s">
        <v>34</v>
      </c>
      <c r="H8" s="12">
        <f>SUM(H5:H7)</f>
        <v>19759278</v>
      </c>
      <c r="I8" s="3"/>
      <c r="J8" s="77"/>
      <c r="K8" s="77"/>
      <c r="L8" s="3"/>
      <c r="N8" s="3"/>
      <c r="O8" s="3"/>
      <c r="P8" s="95"/>
      <c r="Q8" s="95"/>
      <c r="R8" s="95"/>
      <c r="S8" s="95"/>
    </row>
    <row r="9" spans="1:19" s="1" customFormat="1">
      <c r="A9" s="45" t="s">
        <v>773</v>
      </c>
      <c r="B9" s="59">
        <f>H8</f>
        <v>19759278</v>
      </c>
      <c r="C9" s="42"/>
      <c r="D9" s="42"/>
      <c r="E9" s="42"/>
      <c r="F9" s="3"/>
      <c r="G9" s="2"/>
      <c r="H9" s="3"/>
      <c r="I9" s="3"/>
      <c r="J9" s="77"/>
      <c r="K9" s="77"/>
      <c r="P9" s="95"/>
      <c r="Q9" s="95"/>
      <c r="R9" s="95"/>
      <c r="S9" s="95"/>
    </row>
    <row r="10" spans="1:19" s="1" customFormat="1">
      <c r="A10" s="7" t="s">
        <v>750</v>
      </c>
      <c r="B10" s="98">
        <f>B38+E10</f>
        <v>1500000</v>
      </c>
      <c r="C10" s="8"/>
      <c r="D10" s="8"/>
      <c r="E10" s="19">
        <v>500000</v>
      </c>
      <c r="F10" s="3"/>
      <c r="G10" s="2"/>
      <c r="H10" s="3"/>
      <c r="I10" s="3"/>
      <c r="J10" s="77"/>
      <c r="K10" s="77"/>
      <c r="P10" s="95"/>
      <c r="Q10" s="95"/>
      <c r="R10" s="95"/>
      <c r="S10" s="95"/>
    </row>
    <row r="11" spans="1:19" s="1" customFormat="1">
      <c r="A11" s="7" t="s">
        <v>751</v>
      </c>
      <c r="B11" s="98">
        <f>B39+E11</f>
        <v>5740000</v>
      </c>
      <c r="C11" s="8"/>
      <c r="D11" s="8"/>
      <c r="E11" s="19">
        <v>410000</v>
      </c>
      <c r="F11" s="3"/>
      <c r="G11" s="2"/>
      <c r="H11" s="3"/>
      <c r="I11" s="3"/>
      <c r="J11" s="77"/>
      <c r="K11" s="77"/>
      <c r="P11" s="95"/>
      <c r="Q11" s="95"/>
      <c r="R11" s="95"/>
      <c r="S11" s="95"/>
    </row>
    <row r="12" spans="1:19" s="1" customFormat="1">
      <c r="A12" s="7" t="s">
        <v>742</v>
      </c>
      <c r="B12" s="98">
        <f>B40+E12</f>
        <v>4100000</v>
      </c>
      <c r="C12" s="8"/>
      <c r="D12" s="8"/>
      <c r="E12" s="19">
        <v>200000</v>
      </c>
      <c r="F12" s="3"/>
      <c r="G12" s="2"/>
      <c r="H12" s="3"/>
      <c r="I12" s="3"/>
      <c r="J12" s="77"/>
      <c r="K12" s="77"/>
      <c r="P12" s="95"/>
      <c r="Q12" s="95"/>
      <c r="R12" s="95"/>
      <c r="S12" s="95"/>
    </row>
    <row r="13" spans="1:19" s="1" customFormat="1">
      <c r="A13" s="7" t="s">
        <v>743</v>
      </c>
      <c r="B13" s="98">
        <v>1900000</v>
      </c>
      <c r="C13" s="8"/>
      <c r="D13" s="8"/>
      <c r="E13" s="19" t="s">
        <v>58</v>
      </c>
      <c r="F13" s="3"/>
      <c r="G13" s="2"/>
      <c r="H13" s="3"/>
      <c r="I13" s="3"/>
      <c r="J13" s="77"/>
      <c r="K13" s="77"/>
      <c r="N13" s="3"/>
      <c r="O13" s="3"/>
      <c r="P13" s="95"/>
      <c r="Q13" s="95"/>
      <c r="R13" s="95"/>
      <c r="S13" s="95"/>
    </row>
    <row r="14" spans="1:19" s="1" customFormat="1" ht="11.25" customHeight="1">
      <c r="A14" s="43" t="s">
        <v>32</v>
      </c>
      <c r="B14" s="60">
        <f>SUM(B9:B13)</f>
        <v>32999278</v>
      </c>
      <c r="C14" s="44"/>
      <c r="D14" s="44"/>
      <c r="E14" s="44"/>
      <c r="F14" s="3"/>
      <c r="G14" s="9" t="s">
        <v>40</v>
      </c>
      <c r="H14" s="10" t="s">
        <v>6</v>
      </c>
      <c r="I14" s="3"/>
      <c r="J14" s="77"/>
      <c r="K14" s="77"/>
      <c r="P14" s="95"/>
      <c r="Q14" s="95"/>
      <c r="R14" s="95"/>
      <c r="S14" s="95"/>
    </row>
    <row r="15" spans="1:19" s="1" customFormat="1" ht="11.25" customHeight="1">
      <c r="A15" s="42" t="s">
        <v>807</v>
      </c>
      <c r="B15" s="133">
        <f>B43+E15</f>
        <v>23753960</v>
      </c>
      <c r="C15" s="134"/>
      <c r="D15" s="42" t="s">
        <v>58</v>
      </c>
      <c r="E15" s="19">
        <v>300000</v>
      </c>
      <c r="F15" s="3"/>
      <c r="G15" s="17" t="s">
        <v>43</v>
      </c>
      <c r="H15" s="11">
        <f>B26-B222</f>
        <v>-1332537</v>
      </c>
      <c r="I15" s="3"/>
      <c r="J15" s="54" t="s">
        <v>45</v>
      </c>
      <c r="K15" s="63">
        <f>K5+K6+K11</f>
        <v>2863715</v>
      </c>
      <c r="O15" s="135">
        <v>8818177</v>
      </c>
      <c r="P15" s="95"/>
      <c r="Q15" s="95"/>
      <c r="R15" s="95"/>
      <c r="S15" s="95"/>
    </row>
    <row r="16" spans="1:19" s="1" customFormat="1" ht="11.25" customHeight="1">
      <c r="A16" s="42" t="s">
        <v>808</v>
      </c>
      <c r="B16" s="61">
        <v>340440</v>
      </c>
      <c r="C16" s="42"/>
      <c r="D16" s="42"/>
      <c r="E16" s="19">
        <v>340440</v>
      </c>
      <c r="F16" s="3"/>
      <c r="G16" s="17" t="s">
        <v>478</v>
      </c>
      <c r="H16" s="73">
        <f>B27-B55</f>
        <v>1508329</v>
      </c>
      <c r="I16" s="3"/>
      <c r="J16" s="53" t="s">
        <v>462</v>
      </c>
      <c r="K16" s="67">
        <v>3890850</v>
      </c>
      <c r="N16" s="3"/>
      <c r="O16" s="135">
        <v>7266358</v>
      </c>
      <c r="P16" s="95"/>
      <c r="Q16" s="95"/>
      <c r="R16" s="95"/>
      <c r="S16" s="95"/>
    </row>
    <row r="17" spans="1:19" s="1" customFormat="1">
      <c r="A17" s="42" t="s">
        <v>809</v>
      </c>
      <c r="B17" s="135">
        <v>7401256</v>
      </c>
      <c r="C17" s="134"/>
      <c r="D17" s="46"/>
      <c r="E17" s="19">
        <v>85600</v>
      </c>
      <c r="F17" s="3"/>
      <c r="G17" s="2"/>
      <c r="H17" s="3"/>
      <c r="I17" s="3"/>
      <c r="J17" s="53"/>
      <c r="K17" s="74"/>
      <c r="O17" s="135">
        <v>7401256</v>
      </c>
      <c r="P17" s="95"/>
      <c r="Q17" s="95"/>
      <c r="R17" s="95"/>
      <c r="S17" s="95"/>
    </row>
    <row r="18" spans="1:19" s="1" customFormat="1" ht="13.5" customHeight="1">
      <c r="A18" s="42" t="s">
        <v>538</v>
      </c>
      <c r="B18" s="61">
        <v>43000</v>
      </c>
      <c r="C18" s="42"/>
      <c r="D18" s="42"/>
      <c r="E18" s="42"/>
      <c r="F18" s="3"/>
      <c r="G18" s="2"/>
      <c r="H18" s="3"/>
      <c r="I18" s="3"/>
      <c r="J18" s="53"/>
      <c r="K18" s="74"/>
      <c r="O18" s="135" t="s">
        <v>58</v>
      </c>
      <c r="P18" s="95"/>
      <c r="Q18" s="95"/>
      <c r="R18" s="95"/>
      <c r="S18" s="95"/>
    </row>
    <row r="19" spans="1:19" s="1" customFormat="1">
      <c r="A19" s="42" t="s">
        <v>476</v>
      </c>
      <c r="B19" s="61">
        <v>52000</v>
      </c>
      <c r="C19" s="42"/>
      <c r="D19" s="42"/>
      <c r="E19" s="42"/>
      <c r="F19" s="3"/>
      <c r="G19" s="2"/>
      <c r="H19" s="2"/>
      <c r="I19" s="3"/>
      <c r="J19" s="53" t="s">
        <v>58</v>
      </c>
      <c r="K19" s="62" t="s">
        <v>58</v>
      </c>
      <c r="O19" s="77"/>
      <c r="P19" s="95"/>
      <c r="Q19" s="95"/>
      <c r="R19" s="95"/>
      <c r="S19" s="95"/>
    </row>
    <row r="20" spans="1:19" s="1" customFormat="1">
      <c r="A20" s="42" t="s">
        <v>477</v>
      </c>
      <c r="B20" s="61">
        <v>79217</v>
      </c>
      <c r="C20" s="42"/>
      <c r="D20" s="42"/>
      <c r="E20" s="42"/>
      <c r="F20" s="3"/>
      <c r="G20" s="2"/>
      <c r="H20" s="2"/>
      <c r="I20" s="3"/>
      <c r="J20" s="53"/>
      <c r="K20" s="74"/>
      <c r="O20" s="77"/>
      <c r="P20" s="95"/>
      <c r="Q20" s="95"/>
      <c r="R20" s="95"/>
      <c r="S20" s="95"/>
    </row>
    <row r="21" spans="1:19" s="1" customFormat="1">
      <c r="A21" s="42" t="s">
        <v>810</v>
      </c>
      <c r="B21" s="61">
        <v>38290</v>
      </c>
      <c r="C21" s="42"/>
      <c r="D21" s="42"/>
      <c r="E21" s="42"/>
      <c r="F21" s="3"/>
      <c r="G21" s="2"/>
      <c r="H21" s="3"/>
      <c r="I21" s="3"/>
      <c r="J21" s="53"/>
      <c r="K21" s="74"/>
      <c r="O21" s="77"/>
      <c r="P21" s="95"/>
      <c r="Q21" s="95"/>
      <c r="R21" s="95"/>
      <c r="S21" s="95"/>
    </row>
    <row r="22" spans="1:19" s="1" customFormat="1" ht="14.25" customHeight="1">
      <c r="A22" s="42" t="s">
        <v>811</v>
      </c>
      <c r="B22" s="61">
        <v>89100</v>
      </c>
      <c r="C22" s="42"/>
      <c r="D22" s="42"/>
      <c r="E22" s="42"/>
      <c r="F22" s="3"/>
      <c r="G22" s="2"/>
      <c r="H22" s="2"/>
      <c r="I22" s="3"/>
      <c r="J22" s="53" t="s">
        <v>58</v>
      </c>
      <c r="K22" s="62" t="s">
        <v>58</v>
      </c>
      <c r="O22" s="77"/>
      <c r="P22" s="95"/>
      <c r="Q22" s="95"/>
      <c r="R22" s="95"/>
      <c r="S22" s="95"/>
    </row>
    <row r="23" spans="1:19" s="1" customFormat="1">
      <c r="A23" s="42" t="s">
        <v>801</v>
      </c>
      <c r="B23" s="80">
        <v>8457693</v>
      </c>
      <c r="C23" s="134"/>
      <c r="D23" s="42"/>
      <c r="E23" s="42"/>
      <c r="F23" s="3"/>
      <c r="G23" s="2"/>
      <c r="H23" s="2"/>
      <c r="I23" s="3"/>
      <c r="J23" s="53" t="s">
        <v>58</v>
      </c>
      <c r="K23" s="62" t="s">
        <v>58</v>
      </c>
      <c r="N23" s="3"/>
      <c r="O23" s="135">
        <v>9596444</v>
      </c>
      <c r="P23" s="95"/>
      <c r="Q23" s="95"/>
      <c r="R23" s="95"/>
      <c r="S23" s="95"/>
    </row>
    <row r="24" spans="1:19" s="1" customFormat="1">
      <c r="A24" s="47" t="s">
        <v>41</v>
      </c>
      <c r="B24" s="14">
        <f>SUM(B15:B17)+B23</f>
        <v>39953349</v>
      </c>
      <c r="C24" s="48"/>
      <c r="D24" s="48"/>
      <c r="E24" s="48"/>
      <c r="F24" s="3"/>
      <c r="G24" s="2"/>
      <c r="H24" s="2"/>
      <c r="I24" s="3"/>
      <c r="J24" s="55" t="s">
        <v>50</v>
      </c>
      <c r="K24" s="63">
        <f>SUM(K16:K22)</f>
        <v>3890850</v>
      </c>
      <c r="N24" s="3"/>
      <c r="O24" s="136">
        <f>SUM(O15:O23)</f>
        <v>33082235</v>
      </c>
      <c r="P24" s="95"/>
      <c r="Q24" s="95"/>
      <c r="R24" s="95"/>
      <c r="S24" s="95"/>
    </row>
    <row r="25" spans="1:19" s="1" customFormat="1" ht="13.5" customHeight="1">
      <c r="A25" s="47" t="s">
        <v>403</v>
      </c>
      <c r="B25" s="15">
        <v>250000000</v>
      </c>
      <c r="C25" s="48"/>
      <c r="D25" s="48"/>
      <c r="E25" s="48"/>
      <c r="F25" s="3"/>
      <c r="G25" s="2"/>
      <c r="H25" s="2"/>
      <c r="I25" s="3"/>
      <c r="J25" s="56" t="s">
        <v>61</v>
      </c>
      <c r="K25" s="64">
        <f>K24-K15</f>
        <v>1027135</v>
      </c>
      <c r="P25" s="95"/>
      <c r="Q25" s="95"/>
      <c r="R25" s="95"/>
      <c r="S25" s="95"/>
    </row>
    <row r="26" spans="1:19" s="1" customFormat="1">
      <c r="A26" s="49" t="s">
        <v>47</v>
      </c>
      <c r="B26" s="16">
        <f>B14+B24+B25</f>
        <v>322952627</v>
      </c>
      <c r="C26" s="50"/>
      <c r="D26" s="50"/>
      <c r="E26" s="50"/>
      <c r="G26" s="2"/>
      <c r="H26" s="2"/>
      <c r="I26" s="3"/>
      <c r="O26" s="3"/>
      <c r="P26" s="95"/>
      <c r="Q26" s="95"/>
      <c r="R26" s="95"/>
      <c r="S26" s="95"/>
    </row>
    <row r="27" spans="1:19" s="1" customFormat="1" ht="13.5" customHeight="1">
      <c r="A27" s="49" t="s">
        <v>49</v>
      </c>
      <c r="B27" s="16">
        <f>B14+B23+B25</f>
        <v>291456971</v>
      </c>
      <c r="C27" s="50"/>
      <c r="D27" s="50"/>
      <c r="E27" s="50"/>
      <c r="F27" s="3"/>
      <c r="G27" s="2"/>
      <c r="H27" s="2"/>
      <c r="I27" s="3"/>
      <c r="P27" s="95"/>
      <c r="Q27" s="95"/>
      <c r="R27" s="95"/>
      <c r="S27" s="95"/>
    </row>
    <row r="28" spans="1:19" s="1" customFormat="1" ht="30.75" customHeight="1">
      <c r="A28" s="385" t="s">
        <v>802</v>
      </c>
      <c r="B28" s="386"/>
      <c r="C28" s="386"/>
      <c r="D28" s="386"/>
      <c r="E28" s="387"/>
      <c r="F28" s="3"/>
      <c r="G28" s="2"/>
      <c r="H28" s="2"/>
      <c r="I28" s="3"/>
      <c r="J28" s="2"/>
      <c r="K28" s="2"/>
      <c r="N28" s="3"/>
      <c r="P28" s="95"/>
      <c r="Q28" s="95"/>
      <c r="R28" s="95"/>
      <c r="S28" s="95"/>
    </row>
    <row r="29" spans="1:19" ht="12.75" customHeight="1">
      <c r="B29" s="1"/>
      <c r="F29" s="1"/>
      <c r="H29" s="1"/>
      <c r="I29" s="1"/>
      <c r="J29" s="1"/>
      <c r="K29" s="1"/>
      <c r="P29" s="95"/>
      <c r="Q29" s="95"/>
      <c r="R29" s="95"/>
      <c r="S29" s="95"/>
    </row>
    <row r="30" spans="1:19">
      <c r="B30" s="1"/>
      <c r="F30" s="1"/>
      <c r="H30" s="1"/>
      <c r="I30" s="1"/>
      <c r="J30" s="1"/>
      <c r="K30" s="1"/>
      <c r="P30" s="95"/>
      <c r="Q30" s="95"/>
      <c r="R30" s="95"/>
      <c r="S30" s="95"/>
    </row>
    <row r="31" spans="1:19" s="1" customFormat="1" ht="12.75" customHeight="1">
      <c r="A31" s="434" t="s">
        <v>812</v>
      </c>
      <c r="B31" s="386"/>
      <c r="C31" s="386"/>
      <c r="D31" s="386"/>
      <c r="E31" s="387"/>
      <c r="F31" s="2"/>
      <c r="G31" s="389" t="s">
        <v>797</v>
      </c>
      <c r="H31" s="387"/>
      <c r="I31" s="3"/>
      <c r="J31" s="388" t="s">
        <v>715</v>
      </c>
      <c r="K31" s="387"/>
      <c r="L31" s="3"/>
      <c r="N31" s="3"/>
      <c r="O31" s="3"/>
      <c r="P31" s="95"/>
      <c r="Q31" s="95"/>
      <c r="R31" s="95"/>
      <c r="S31" s="95"/>
    </row>
    <row r="32" spans="1:19" s="1" customFormat="1">
      <c r="A32" s="4" t="s">
        <v>5</v>
      </c>
      <c r="B32" s="5" t="s">
        <v>6</v>
      </c>
      <c r="C32" s="6" t="s">
        <v>7</v>
      </c>
      <c r="D32" s="6" t="s">
        <v>8</v>
      </c>
      <c r="E32" s="6" t="s">
        <v>9</v>
      </c>
      <c r="F32" s="2"/>
      <c r="G32" s="9" t="s">
        <v>399</v>
      </c>
      <c r="H32" s="10" t="s">
        <v>6</v>
      </c>
      <c r="I32" s="3"/>
      <c r="J32" s="65" t="s">
        <v>11</v>
      </c>
      <c r="K32" s="65" t="s">
        <v>6</v>
      </c>
      <c r="P32" s="95"/>
      <c r="Q32" s="95"/>
      <c r="R32" s="95"/>
      <c r="S32" s="95"/>
    </row>
    <row r="33" spans="1:19" s="1" customFormat="1" ht="11.25" customHeight="1">
      <c r="A33" s="42" t="s">
        <v>804</v>
      </c>
      <c r="B33" s="57">
        <v>0</v>
      </c>
      <c r="C33" s="42"/>
      <c r="D33" s="42"/>
      <c r="E33" s="42"/>
      <c r="F33" s="3"/>
      <c r="G33" s="51" t="s">
        <v>756</v>
      </c>
      <c r="H33" s="83">
        <v>10172</v>
      </c>
      <c r="I33" s="3"/>
      <c r="J33" s="53" t="s">
        <v>16</v>
      </c>
      <c r="K33" s="67">
        <v>1859867</v>
      </c>
      <c r="O33" s="3"/>
      <c r="P33" s="95"/>
      <c r="Q33" s="95"/>
      <c r="R33" s="95"/>
      <c r="S33" s="95"/>
    </row>
    <row r="34" spans="1:19" s="1" customFormat="1" ht="11.25" customHeight="1">
      <c r="A34" s="42" t="s">
        <v>805</v>
      </c>
      <c r="B34" s="57">
        <v>0</v>
      </c>
      <c r="C34" s="42"/>
      <c r="D34" s="42"/>
      <c r="E34" s="42"/>
      <c r="F34" s="3"/>
      <c r="G34" s="51" t="s">
        <v>14</v>
      </c>
      <c r="H34" s="83">
        <v>19350777</v>
      </c>
      <c r="I34" s="3"/>
      <c r="J34" s="66" t="s">
        <v>774</v>
      </c>
      <c r="K34" s="68">
        <v>1003848</v>
      </c>
      <c r="P34" s="95"/>
      <c r="Q34" s="95"/>
      <c r="R34" s="95"/>
      <c r="S34" s="95"/>
    </row>
    <row r="35" spans="1:19" s="1" customFormat="1" ht="11.25" customHeight="1">
      <c r="A35" s="42" t="s">
        <v>96</v>
      </c>
      <c r="B35" s="57">
        <v>0</v>
      </c>
      <c r="C35" s="42"/>
      <c r="D35" s="42"/>
      <c r="E35" s="42"/>
      <c r="F35" s="3"/>
      <c r="G35" s="51" t="s">
        <v>58</v>
      </c>
      <c r="H35" s="74" t="s">
        <v>58</v>
      </c>
      <c r="I35" s="3"/>
      <c r="J35" s="66" t="s">
        <v>775</v>
      </c>
      <c r="K35" s="68" t="s">
        <v>58</v>
      </c>
      <c r="P35" s="95"/>
      <c r="Q35" s="95"/>
      <c r="R35" s="95"/>
      <c r="S35" s="95"/>
    </row>
    <row r="36" spans="1:19" s="1" customFormat="1" ht="11.25" customHeight="1">
      <c r="A36" s="43" t="s">
        <v>806</v>
      </c>
      <c r="B36" s="58">
        <f>SUM(B33:B35)</f>
        <v>0</v>
      </c>
      <c r="C36" s="44"/>
      <c r="D36" s="44"/>
      <c r="E36" s="44"/>
      <c r="F36" s="3"/>
      <c r="G36" s="52" t="s">
        <v>34</v>
      </c>
      <c r="H36" s="12">
        <f>SUM(H33:H35)</f>
        <v>19360949</v>
      </c>
      <c r="I36" s="3"/>
      <c r="J36" s="77"/>
      <c r="K36" s="77"/>
      <c r="L36" s="3"/>
      <c r="N36" s="3"/>
      <c r="P36" s="95"/>
      <c r="Q36" s="95"/>
      <c r="R36" s="95"/>
      <c r="S36" s="95"/>
    </row>
    <row r="37" spans="1:19" s="1" customFormat="1">
      <c r="A37" s="45" t="s">
        <v>773</v>
      </c>
      <c r="B37" s="59">
        <f>H36</f>
        <v>19360949</v>
      </c>
      <c r="C37" s="42"/>
      <c r="D37" s="42"/>
      <c r="E37" s="42"/>
      <c r="F37" s="3"/>
      <c r="G37" s="2"/>
      <c r="H37" s="3"/>
      <c r="I37" s="3"/>
      <c r="J37" s="77"/>
      <c r="K37" s="77"/>
      <c r="P37" s="95"/>
      <c r="Q37" s="95"/>
      <c r="R37" s="95"/>
      <c r="S37" s="95"/>
    </row>
    <row r="38" spans="1:19" s="1" customFormat="1">
      <c r="A38" s="7" t="s">
        <v>750</v>
      </c>
      <c r="B38" s="98">
        <f>B66+E38</f>
        <v>1000000</v>
      </c>
      <c r="C38" s="8"/>
      <c r="D38" s="8"/>
      <c r="E38" s="19">
        <v>500000</v>
      </c>
      <c r="F38" s="3"/>
      <c r="G38" s="2"/>
      <c r="H38" s="3"/>
      <c r="I38" s="3"/>
      <c r="J38" s="77"/>
      <c r="K38" s="77"/>
      <c r="P38" s="95"/>
      <c r="Q38" s="95"/>
      <c r="R38" s="95"/>
      <c r="S38" s="95"/>
    </row>
    <row r="39" spans="1:19" s="1" customFormat="1">
      <c r="A39" s="7" t="s">
        <v>751</v>
      </c>
      <c r="B39" s="98">
        <f>B67+E39</f>
        <v>5330000</v>
      </c>
      <c r="C39" s="8"/>
      <c r="D39" s="8"/>
      <c r="E39" s="19">
        <v>410000</v>
      </c>
      <c r="F39" s="3"/>
      <c r="G39" s="2"/>
      <c r="H39" s="3"/>
      <c r="I39" s="3"/>
      <c r="J39" s="77"/>
      <c r="K39" s="77"/>
      <c r="P39" s="95"/>
      <c r="Q39" s="95"/>
      <c r="R39" s="95"/>
      <c r="S39" s="95"/>
    </row>
    <row r="40" spans="1:19" s="1" customFormat="1">
      <c r="A40" s="7" t="s">
        <v>742</v>
      </c>
      <c r="B40" s="98">
        <f>B68+E40</f>
        <v>3900000</v>
      </c>
      <c r="C40" s="8"/>
      <c r="D40" s="8"/>
      <c r="E40" s="19">
        <v>300000</v>
      </c>
      <c r="F40" s="3"/>
      <c r="G40" s="2"/>
      <c r="H40" s="3"/>
      <c r="I40" s="3"/>
      <c r="J40" s="77"/>
      <c r="K40" s="77"/>
      <c r="P40" s="95"/>
      <c r="Q40" s="95"/>
      <c r="R40" s="95"/>
      <c r="S40" s="95"/>
    </row>
    <row r="41" spans="1:19" s="1" customFormat="1">
      <c r="A41" s="7" t="s">
        <v>743</v>
      </c>
      <c r="B41" s="98">
        <v>1900000</v>
      </c>
      <c r="C41" s="8"/>
      <c r="D41" s="8"/>
      <c r="E41" s="19">
        <v>100000</v>
      </c>
      <c r="F41" s="3"/>
      <c r="G41" s="2"/>
      <c r="H41" s="3"/>
      <c r="I41" s="3"/>
      <c r="J41" s="77"/>
      <c r="K41" s="77"/>
      <c r="P41" s="95"/>
      <c r="Q41" s="95"/>
      <c r="R41" s="95"/>
      <c r="S41" s="95"/>
    </row>
    <row r="42" spans="1:19" s="1" customFormat="1" ht="11.25" customHeight="1">
      <c r="A42" s="43" t="s">
        <v>32</v>
      </c>
      <c r="B42" s="60">
        <f>SUM(B37:B41)</f>
        <v>31490949</v>
      </c>
      <c r="C42" s="44"/>
      <c r="D42" s="44"/>
      <c r="E42" s="44"/>
      <c r="F42" s="3"/>
      <c r="G42" s="9" t="s">
        <v>40</v>
      </c>
      <c r="H42" s="10" t="s">
        <v>6</v>
      </c>
      <c r="I42" s="3"/>
      <c r="J42" s="77"/>
      <c r="K42" s="77"/>
      <c r="P42" s="95"/>
      <c r="Q42" s="95"/>
      <c r="R42" s="95"/>
      <c r="S42" s="95"/>
    </row>
    <row r="43" spans="1:19" s="1" customFormat="1" ht="11.25" customHeight="1">
      <c r="A43" s="42" t="s">
        <v>551</v>
      </c>
      <c r="B43" s="133">
        <f>B71+E43</f>
        <v>23453960</v>
      </c>
      <c r="C43" s="134"/>
      <c r="D43" s="42" t="s">
        <v>58</v>
      </c>
      <c r="E43" s="19">
        <v>300000</v>
      </c>
      <c r="F43" s="3"/>
      <c r="G43" s="17" t="s">
        <v>43</v>
      </c>
      <c r="H43" s="11">
        <f>B54-B82</f>
        <v>2310085</v>
      </c>
      <c r="I43" s="3"/>
      <c r="J43" s="54" t="s">
        <v>45</v>
      </c>
      <c r="K43" s="63">
        <f>K33+K34+K39</f>
        <v>2863715</v>
      </c>
      <c r="P43" s="95"/>
      <c r="Q43" s="95"/>
      <c r="R43" s="95"/>
      <c r="S43" s="95"/>
    </row>
    <row r="44" spans="1:19" s="1" customFormat="1" ht="11.25" customHeight="1">
      <c r="A44" s="42" t="s">
        <v>813</v>
      </c>
      <c r="B44" s="133">
        <f>B72+E44</f>
        <v>17201121</v>
      </c>
      <c r="C44" s="134"/>
      <c r="D44" s="46"/>
      <c r="E44" s="19">
        <v>85600</v>
      </c>
      <c r="F44" s="3"/>
      <c r="G44" s="17" t="s">
        <v>478</v>
      </c>
      <c r="H44" s="73">
        <f>B55-B83</f>
        <v>1924485</v>
      </c>
      <c r="I44" s="3"/>
      <c r="J44" s="53" t="s">
        <v>462</v>
      </c>
      <c r="K44" s="67">
        <v>3890850</v>
      </c>
      <c r="P44" s="95"/>
      <c r="Q44" s="95"/>
      <c r="R44" s="95"/>
      <c r="S44" s="95"/>
    </row>
    <row r="45" spans="1:19" s="1" customFormat="1">
      <c r="A45" s="42" t="s">
        <v>814</v>
      </c>
      <c r="B45" s="61">
        <v>340440</v>
      </c>
      <c r="C45" s="42"/>
      <c r="D45" s="42"/>
      <c r="E45" s="42"/>
      <c r="F45" s="3"/>
      <c r="G45" s="2"/>
      <c r="H45" s="3"/>
      <c r="I45" s="3"/>
      <c r="J45" s="53"/>
      <c r="K45" s="74"/>
      <c r="P45" s="95"/>
      <c r="Q45" s="95"/>
      <c r="R45" s="95"/>
      <c r="S45" s="95"/>
    </row>
    <row r="46" spans="1:19" s="1" customFormat="1" ht="13.5" customHeight="1">
      <c r="A46" s="42" t="s">
        <v>574</v>
      </c>
      <c r="B46" s="61">
        <v>43000</v>
      </c>
      <c r="C46" s="42"/>
      <c r="D46" s="42"/>
      <c r="E46" s="42"/>
      <c r="F46" s="3"/>
      <c r="G46" s="2"/>
      <c r="H46" s="3"/>
      <c r="I46" s="3"/>
      <c r="J46" s="53"/>
      <c r="K46" s="74"/>
      <c r="P46" s="95"/>
      <c r="Q46" s="95"/>
      <c r="R46" s="95"/>
      <c r="S46" s="95"/>
    </row>
    <row r="47" spans="1:19" s="1" customFormat="1">
      <c r="A47" s="42" t="s">
        <v>476</v>
      </c>
      <c r="B47" s="61">
        <v>52000</v>
      </c>
      <c r="C47" s="42"/>
      <c r="D47" s="42"/>
      <c r="E47" s="42"/>
      <c r="F47" s="3"/>
      <c r="G47" s="2"/>
      <c r="H47" s="2"/>
      <c r="I47" s="3"/>
      <c r="J47" s="53" t="s">
        <v>58</v>
      </c>
      <c r="K47" s="62" t="s">
        <v>58</v>
      </c>
      <c r="P47" s="95"/>
      <c r="Q47" s="95"/>
      <c r="R47" s="95"/>
      <c r="S47" s="95"/>
    </row>
    <row r="48" spans="1:19" s="1" customFormat="1">
      <c r="A48" s="42" t="s">
        <v>477</v>
      </c>
      <c r="B48" s="61">
        <v>79217</v>
      </c>
      <c r="C48" s="42"/>
      <c r="D48" s="42"/>
      <c r="E48" s="42"/>
      <c r="F48" s="3"/>
      <c r="G48" s="2"/>
      <c r="H48" s="2"/>
      <c r="I48" s="3"/>
      <c r="J48" s="53"/>
      <c r="K48" s="74"/>
      <c r="P48" s="95"/>
      <c r="Q48" s="95"/>
      <c r="R48" s="95"/>
      <c r="S48" s="95"/>
    </row>
    <row r="49" spans="1:19" s="1" customFormat="1">
      <c r="A49" s="42" t="s">
        <v>810</v>
      </c>
      <c r="B49" s="61">
        <v>38290</v>
      </c>
      <c r="C49" s="42"/>
      <c r="D49" s="42"/>
      <c r="E49" s="42"/>
      <c r="F49" s="3"/>
      <c r="G49" s="2"/>
      <c r="H49" s="3"/>
      <c r="I49" s="3"/>
      <c r="J49" s="53"/>
      <c r="K49" s="74"/>
      <c r="P49" s="95"/>
      <c r="Q49" s="95"/>
      <c r="R49" s="95"/>
      <c r="S49" s="95"/>
    </row>
    <row r="50" spans="1:19" s="1" customFormat="1" ht="14.25" customHeight="1">
      <c r="A50" s="42" t="s">
        <v>811</v>
      </c>
      <c r="B50" s="61">
        <v>89100</v>
      </c>
      <c r="C50" s="42"/>
      <c r="D50" s="42"/>
      <c r="E50" s="42"/>
      <c r="F50" s="3"/>
      <c r="G50" s="2"/>
      <c r="H50" s="2"/>
      <c r="I50" s="3"/>
      <c r="J50" s="53" t="s">
        <v>58</v>
      </c>
      <c r="K50" s="62" t="s">
        <v>58</v>
      </c>
      <c r="P50" s="95"/>
      <c r="Q50" s="95"/>
      <c r="R50" s="95"/>
      <c r="S50" s="95"/>
    </row>
    <row r="51" spans="1:19" s="1" customFormat="1">
      <c r="A51" s="42" t="s">
        <v>479</v>
      </c>
      <c r="B51" s="80">
        <v>8457693</v>
      </c>
      <c r="C51" s="134"/>
      <c r="D51" s="42"/>
      <c r="E51" s="42"/>
      <c r="F51" s="3"/>
      <c r="G51" s="2"/>
      <c r="H51" s="2"/>
      <c r="I51" s="3"/>
      <c r="J51" s="53" t="s">
        <v>58</v>
      </c>
      <c r="K51" s="62" t="s">
        <v>58</v>
      </c>
      <c r="P51" s="95"/>
      <c r="Q51" s="95"/>
      <c r="R51" s="95"/>
      <c r="S51" s="95"/>
    </row>
    <row r="52" spans="1:19" s="1" customFormat="1">
      <c r="A52" s="47" t="s">
        <v>41</v>
      </c>
      <c r="B52" s="14">
        <f>SUM(B43:B45)+B51</f>
        <v>49453214</v>
      </c>
      <c r="C52" s="48"/>
      <c r="D52" s="48"/>
      <c r="E52" s="48"/>
      <c r="F52" s="3"/>
      <c r="G52" s="2"/>
      <c r="H52" s="2"/>
      <c r="I52" s="3"/>
      <c r="J52" s="55" t="s">
        <v>50</v>
      </c>
      <c r="K52" s="63">
        <f>SUM(K44:K50)</f>
        <v>3890850</v>
      </c>
      <c r="P52" s="95"/>
      <c r="Q52" s="95"/>
      <c r="R52" s="95"/>
      <c r="S52" s="95"/>
    </row>
    <row r="53" spans="1:19" s="1" customFormat="1" ht="13.5" customHeight="1">
      <c r="A53" s="47" t="s">
        <v>403</v>
      </c>
      <c r="B53" s="15">
        <v>250000000</v>
      </c>
      <c r="C53" s="48"/>
      <c r="D53" s="48"/>
      <c r="E53" s="48"/>
      <c r="F53" s="3"/>
      <c r="G53" s="2"/>
      <c r="H53" s="2"/>
      <c r="I53" s="3"/>
      <c r="J53" s="56" t="s">
        <v>61</v>
      </c>
      <c r="K53" s="64">
        <f>K52-K43</f>
        <v>1027135</v>
      </c>
      <c r="P53" s="95"/>
      <c r="Q53" s="95"/>
      <c r="R53" s="95"/>
      <c r="S53" s="95"/>
    </row>
    <row r="54" spans="1:19" s="1" customFormat="1">
      <c r="A54" s="49" t="s">
        <v>47</v>
      </c>
      <c r="B54" s="16">
        <f>B42+B52+B53</f>
        <v>330944163</v>
      </c>
      <c r="C54" s="50"/>
      <c r="D54" s="50"/>
      <c r="E54" s="50"/>
      <c r="G54" s="2"/>
      <c r="H54" s="2"/>
      <c r="I54" s="3"/>
      <c r="P54" s="95"/>
      <c r="Q54" s="95"/>
      <c r="R54" s="95"/>
      <c r="S54" s="95"/>
    </row>
    <row r="55" spans="1:19" s="1" customFormat="1" ht="13.5" customHeight="1">
      <c r="A55" s="49" t="s">
        <v>49</v>
      </c>
      <c r="B55" s="16">
        <f>B42+B51+B53</f>
        <v>289948642</v>
      </c>
      <c r="C55" s="50"/>
      <c r="D55" s="50"/>
      <c r="E55" s="50"/>
      <c r="F55" s="3"/>
      <c r="G55" s="2"/>
      <c r="H55" s="2"/>
      <c r="I55" s="3"/>
      <c r="P55" s="95"/>
      <c r="Q55" s="95"/>
      <c r="R55" s="95"/>
      <c r="S55" s="95"/>
    </row>
    <row r="56" spans="1:19" s="1" customFormat="1" ht="30.75" customHeight="1">
      <c r="A56" s="385" t="s">
        <v>815</v>
      </c>
      <c r="B56" s="386"/>
      <c r="C56" s="386"/>
      <c r="D56" s="386"/>
      <c r="E56" s="387"/>
      <c r="F56" s="3"/>
      <c r="G56" s="2"/>
      <c r="H56" s="2"/>
      <c r="I56" s="3"/>
      <c r="J56" s="2"/>
      <c r="K56" s="2"/>
      <c r="P56" s="95"/>
      <c r="Q56" s="95"/>
      <c r="R56" s="95"/>
      <c r="S56" s="95"/>
    </row>
    <row r="57" spans="1:19" ht="12.75" customHeight="1">
      <c r="B57" s="1"/>
      <c r="F57" s="1"/>
      <c r="H57" s="1"/>
      <c r="I57" s="1"/>
      <c r="J57" s="1"/>
      <c r="K57" s="1"/>
      <c r="P57" s="95"/>
      <c r="Q57" s="95"/>
      <c r="R57" s="95"/>
      <c r="S57" s="95"/>
    </row>
    <row r="58" spans="1:19">
      <c r="B58" s="1"/>
      <c r="F58" s="1"/>
      <c r="H58" s="1"/>
      <c r="I58" s="1"/>
      <c r="J58" s="1"/>
      <c r="K58" s="1"/>
      <c r="P58" s="95"/>
      <c r="Q58" s="95"/>
      <c r="R58" s="95"/>
      <c r="S58" s="95"/>
    </row>
    <row r="59" spans="1:19" s="1" customFormat="1" ht="12.75" customHeight="1">
      <c r="A59" s="434" t="s">
        <v>816</v>
      </c>
      <c r="B59" s="386"/>
      <c r="C59" s="386"/>
      <c r="D59" s="386"/>
      <c r="E59" s="387"/>
      <c r="F59" s="2"/>
      <c r="G59" s="389" t="s">
        <v>797</v>
      </c>
      <c r="H59" s="387"/>
      <c r="I59" s="3"/>
      <c r="J59" s="388" t="s">
        <v>718</v>
      </c>
      <c r="K59" s="387"/>
      <c r="L59" s="3"/>
      <c r="N59" s="3"/>
      <c r="O59" s="3"/>
      <c r="P59" s="95"/>
      <c r="Q59" s="95"/>
      <c r="R59" s="95"/>
      <c r="S59" s="95"/>
    </row>
    <row r="60" spans="1:19" s="1" customFormat="1">
      <c r="A60" s="4" t="s">
        <v>5</v>
      </c>
      <c r="B60" s="5" t="s">
        <v>6</v>
      </c>
      <c r="C60" s="6" t="s">
        <v>7</v>
      </c>
      <c r="D60" s="6" t="s">
        <v>8</v>
      </c>
      <c r="E60" s="6" t="s">
        <v>9</v>
      </c>
      <c r="F60" s="2"/>
      <c r="G60" s="9" t="s">
        <v>399</v>
      </c>
      <c r="H60" s="10" t="s">
        <v>6</v>
      </c>
      <c r="I60" s="3"/>
      <c r="J60" s="65" t="s">
        <v>11</v>
      </c>
      <c r="K60" s="65" t="s">
        <v>6</v>
      </c>
      <c r="P60" s="95"/>
      <c r="Q60" s="95"/>
      <c r="R60" s="95"/>
      <c r="S60" s="95"/>
    </row>
    <row r="61" spans="1:19" s="1" customFormat="1" ht="11.25" customHeight="1">
      <c r="A61" s="42" t="s">
        <v>804</v>
      </c>
      <c r="B61" s="57">
        <v>0</v>
      </c>
      <c r="C61" s="42"/>
      <c r="D61" s="42"/>
      <c r="E61" s="42"/>
      <c r="F61" s="3"/>
      <c r="G61" s="51" t="s">
        <v>756</v>
      </c>
      <c r="H61" s="83">
        <v>10172</v>
      </c>
      <c r="I61" s="3"/>
      <c r="J61" s="53" t="s">
        <v>16</v>
      </c>
      <c r="K61" s="67">
        <v>1859867</v>
      </c>
      <c r="P61" s="95"/>
      <c r="Q61" s="95"/>
      <c r="R61" s="95"/>
      <c r="S61" s="95"/>
    </row>
    <row r="62" spans="1:19" s="1" customFormat="1" ht="11.25" customHeight="1">
      <c r="A62" s="42" t="s">
        <v>805</v>
      </c>
      <c r="B62" s="57">
        <v>0</v>
      </c>
      <c r="C62" s="42"/>
      <c r="D62" s="42"/>
      <c r="E62" s="42"/>
      <c r="F62" s="3"/>
      <c r="G62" s="51" t="s">
        <v>14</v>
      </c>
      <c r="H62" s="83">
        <v>18636292</v>
      </c>
      <c r="I62" s="3"/>
      <c r="J62" s="66" t="s">
        <v>774</v>
      </c>
      <c r="K62" s="68">
        <v>1003848</v>
      </c>
      <c r="P62" s="95"/>
      <c r="Q62" s="95"/>
      <c r="R62" s="95"/>
      <c r="S62" s="95"/>
    </row>
    <row r="63" spans="1:19" s="1" customFormat="1" ht="11.25" customHeight="1">
      <c r="A63" s="42" t="s">
        <v>96</v>
      </c>
      <c r="B63" s="57">
        <v>0</v>
      </c>
      <c r="C63" s="42"/>
      <c r="D63" s="42"/>
      <c r="E63" s="42"/>
      <c r="F63" s="3"/>
      <c r="G63" s="51" t="s">
        <v>58</v>
      </c>
      <c r="H63" s="74" t="s">
        <v>58</v>
      </c>
      <c r="I63" s="3"/>
      <c r="J63" s="66" t="s">
        <v>775</v>
      </c>
      <c r="K63" s="68" t="s">
        <v>58</v>
      </c>
      <c r="P63" s="95"/>
      <c r="Q63" s="95"/>
      <c r="R63" s="95"/>
      <c r="S63" s="95"/>
    </row>
    <row r="64" spans="1:19" s="1" customFormat="1" ht="11.25" customHeight="1">
      <c r="A64" s="43" t="s">
        <v>806</v>
      </c>
      <c r="B64" s="58">
        <f>SUM(B61:B63)</f>
        <v>0</v>
      </c>
      <c r="C64" s="44"/>
      <c r="D64" s="44"/>
      <c r="E64" s="44"/>
      <c r="F64" s="3"/>
      <c r="G64" s="52" t="s">
        <v>34</v>
      </c>
      <c r="H64" s="12">
        <f>SUM(H61:H63)</f>
        <v>18646464</v>
      </c>
      <c r="I64" s="3"/>
      <c r="J64" s="77"/>
      <c r="K64" s="77"/>
      <c r="L64" s="3"/>
      <c r="N64" s="3"/>
      <c r="O64" s="3"/>
      <c r="P64" s="95"/>
      <c r="Q64" s="95"/>
      <c r="R64" s="95"/>
      <c r="S64" s="95"/>
    </row>
    <row r="65" spans="1:19" s="1" customFormat="1">
      <c r="A65" s="45" t="s">
        <v>773</v>
      </c>
      <c r="B65" s="59">
        <f>H64</f>
        <v>18646464</v>
      </c>
      <c r="C65" s="42"/>
      <c r="D65" s="42"/>
      <c r="E65" s="42"/>
      <c r="F65" s="3"/>
      <c r="G65" s="2"/>
      <c r="H65" s="3"/>
      <c r="I65" s="3"/>
      <c r="J65" s="77"/>
      <c r="K65" s="77"/>
      <c r="P65" s="95"/>
      <c r="Q65" s="95"/>
      <c r="R65" s="95"/>
      <c r="S65" s="95"/>
    </row>
    <row r="66" spans="1:19" s="1" customFormat="1">
      <c r="A66" s="7" t="s">
        <v>750</v>
      </c>
      <c r="B66" s="98">
        <v>500000</v>
      </c>
      <c r="C66" s="8"/>
      <c r="D66" s="8"/>
      <c r="E66" s="19">
        <v>500000</v>
      </c>
      <c r="F66" s="3"/>
      <c r="G66" s="2"/>
      <c r="H66" s="3"/>
      <c r="I66" s="3"/>
      <c r="J66" s="77"/>
      <c r="K66" s="77"/>
      <c r="P66" s="95"/>
      <c r="Q66" s="95"/>
      <c r="R66" s="95"/>
      <c r="S66" s="95"/>
    </row>
    <row r="67" spans="1:19" s="1" customFormat="1" ht="12.75" customHeight="1">
      <c r="A67" s="7" t="s">
        <v>751</v>
      </c>
      <c r="B67" s="98">
        <f>B95+E67</f>
        <v>4920000</v>
      </c>
      <c r="C67" s="8"/>
      <c r="D67" s="8"/>
      <c r="E67" s="19">
        <v>410000</v>
      </c>
      <c r="F67" s="3"/>
      <c r="G67" s="2"/>
      <c r="H67" s="3"/>
      <c r="I67" s="3"/>
      <c r="J67" s="77"/>
      <c r="K67" s="77"/>
      <c r="P67" s="95"/>
      <c r="Q67" s="95"/>
      <c r="R67" s="95"/>
      <c r="S67" s="95"/>
    </row>
    <row r="68" spans="1:19" s="1" customFormat="1">
      <c r="A68" s="7" t="s">
        <v>742</v>
      </c>
      <c r="B68" s="98">
        <f>B96+E68</f>
        <v>3600000</v>
      </c>
      <c r="C68" s="8"/>
      <c r="D68" s="8"/>
      <c r="E68" s="19">
        <v>200000</v>
      </c>
      <c r="F68" s="3"/>
      <c r="G68" s="2"/>
      <c r="H68" s="3"/>
      <c r="I68" s="3"/>
      <c r="J68" s="77"/>
      <c r="K68" s="77"/>
      <c r="P68" s="95"/>
      <c r="Q68" s="95"/>
      <c r="R68" s="95"/>
      <c r="S68" s="95"/>
    </row>
    <row r="69" spans="1:19" s="1" customFormat="1">
      <c r="A69" s="7" t="s">
        <v>743</v>
      </c>
      <c r="B69" s="98">
        <v>1900000</v>
      </c>
      <c r="C69" s="8"/>
      <c r="D69" s="8"/>
      <c r="E69" s="19">
        <v>100000</v>
      </c>
      <c r="F69" s="3"/>
      <c r="G69" s="2"/>
      <c r="H69" s="3"/>
      <c r="I69" s="3"/>
      <c r="J69" s="77"/>
      <c r="K69" s="77"/>
      <c r="P69" s="95"/>
      <c r="Q69" s="95"/>
      <c r="R69" s="95"/>
      <c r="S69" s="95"/>
    </row>
    <row r="70" spans="1:19" s="1" customFormat="1" ht="11.25" customHeight="1">
      <c r="A70" s="43" t="s">
        <v>32</v>
      </c>
      <c r="B70" s="60">
        <f>SUM(B65:B69)</f>
        <v>29566464</v>
      </c>
      <c r="C70" s="44"/>
      <c r="D70" s="44"/>
      <c r="E70" s="44"/>
      <c r="F70" s="3"/>
      <c r="G70" s="9" t="s">
        <v>40</v>
      </c>
      <c r="H70" s="10" t="s">
        <v>6</v>
      </c>
      <c r="I70" s="3"/>
      <c r="J70" s="77"/>
      <c r="K70" s="77"/>
      <c r="P70" s="95"/>
      <c r="Q70" s="95"/>
      <c r="R70" s="95"/>
      <c r="S70" s="95"/>
    </row>
    <row r="71" spans="1:19" s="1" customFormat="1" ht="11.25" customHeight="1">
      <c r="A71" s="42" t="s">
        <v>551</v>
      </c>
      <c r="B71" s="133">
        <f>B99+E71</f>
        <v>23153960</v>
      </c>
      <c r="C71" s="42" t="s">
        <v>58</v>
      </c>
      <c r="D71" s="42" t="s">
        <v>58</v>
      </c>
      <c r="E71" s="19">
        <v>300000</v>
      </c>
      <c r="F71" s="3"/>
      <c r="G71" s="17" t="s">
        <v>43</v>
      </c>
      <c r="H71" s="11">
        <f>B82-B110</f>
        <v>392690</v>
      </c>
      <c r="I71" s="3"/>
      <c r="J71" s="54" t="s">
        <v>45</v>
      </c>
      <c r="K71" s="63">
        <f>K61+K62+K67</f>
        <v>2863715</v>
      </c>
      <c r="P71" s="95"/>
      <c r="Q71" s="95"/>
      <c r="R71" s="95"/>
      <c r="S71" s="95"/>
    </row>
    <row r="72" spans="1:19" s="1" customFormat="1" ht="11.25" customHeight="1">
      <c r="A72" s="42" t="s">
        <v>813</v>
      </c>
      <c r="B72" s="133">
        <f>B100+E72</f>
        <v>17115521</v>
      </c>
      <c r="C72" s="46"/>
      <c r="D72" s="46"/>
      <c r="E72" s="19">
        <v>85600</v>
      </c>
      <c r="F72" s="3"/>
      <c r="G72" s="17" t="s">
        <v>478</v>
      </c>
      <c r="H72" s="73">
        <f>B83-B111</f>
        <v>7090</v>
      </c>
      <c r="I72" s="3"/>
      <c r="J72" s="53" t="s">
        <v>462</v>
      </c>
      <c r="K72" s="67">
        <v>3890850</v>
      </c>
      <c r="P72" s="95"/>
      <c r="Q72" s="95"/>
      <c r="R72" s="95"/>
      <c r="S72" s="95"/>
    </row>
    <row r="73" spans="1:19" s="1" customFormat="1">
      <c r="A73" s="42" t="s">
        <v>814</v>
      </c>
      <c r="B73" s="61">
        <v>340440</v>
      </c>
      <c r="C73" s="42"/>
      <c r="D73" s="42"/>
      <c r="E73" s="42"/>
      <c r="F73" s="3"/>
      <c r="G73" s="2"/>
      <c r="H73" s="3"/>
      <c r="I73" s="3"/>
      <c r="J73" s="53"/>
      <c r="K73" s="74"/>
      <c r="P73" s="95"/>
      <c r="Q73" s="95"/>
      <c r="R73" s="95"/>
      <c r="S73" s="95"/>
    </row>
    <row r="74" spans="1:19" s="1" customFormat="1" ht="13.5" customHeight="1">
      <c r="A74" s="42" t="s">
        <v>574</v>
      </c>
      <c r="B74" s="61">
        <v>43000</v>
      </c>
      <c r="C74" s="42"/>
      <c r="D74" s="42"/>
      <c r="E74" s="42"/>
      <c r="F74" s="3"/>
      <c r="G74" s="2"/>
      <c r="H74" s="3"/>
      <c r="I74" s="3"/>
      <c r="J74" s="53"/>
      <c r="K74" s="74"/>
      <c r="P74" s="95"/>
      <c r="Q74" s="95"/>
      <c r="R74" s="95"/>
      <c r="S74" s="95"/>
    </row>
    <row r="75" spans="1:19" s="1" customFormat="1">
      <c r="A75" s="42" t="s">
        <v>476</v>
      </c>
      <c r="B75" s="61">
        <v>52000</v>
      </c>
      <c r="C75" s="42"/>
      <c r="D75" s="42"/>
      <c r="E75" s="42"/>
      <c r="F75" s="3"/>
      <c r="G75" s="2"/>
      <c r="H75" s="2"/>
      <c r="I75" s="3"/>
      <c r="J75" s="53" t="s">
        <v>58</v>
      </c>
      <c r="K75" s="62" t="s">
        <v>58</v>
      </c>
      <c r="P75" s="95"/>
      <c r="Q75" s="95"/>
      <c r="R75" s="95"/>
      <c r="S75" s="95"/>
    </row>
    <row r="76" spans="1:19" s="1" customFormat="1">
      <c r="A76" s="42" t="s">
        <v>477</v>
      </c>
      <c r="B76" s="61">
        <v>79217</v>
      </c>
      <c r="C76" s="42"/>
      <c r="D76" s="42"/>
      <c r="E76" s="42"/>
      <c r="F76" s="3"/>
      <c r="G76" s="2"/>
      <c r="H76" s="2"/>
      <c r="I76" s="3"/>
      <c r="J76" s="53"/>
      <c r="K76" s="74"/>
      <c r="P76" s="95"/>
      <c r="Q76" s="95"/>
      <c r="R76" s="95"/>
      <c r="S76" s="95"/>
    </row>
    <row r="77" spans="1:19" s="1" customFormat="1">
      <c r="A77" s="42" t="s">
        <v>810</v>
      </c>
      <c r="B77" s="61">
        <v>38290</v>
      </c>
      <c r="C77" s="42"/>
      <c r="D77" s="42"/>
      <c r="E77" s="42"/>
      <c r="F77" s="3"/>
      <c r="G77" s="2"/>
      <c r="H77" s="3"/>
      <c r="I77" s="3"/>
      <c r="J77" s="53"/>
      <c r="K77" s="74"/>
      <c r="P77" s="95"/>
      <c r="Q77" s="95"/>
      <c r="R77" s="95"/>
      <c r="S77" s="95"/>
    </row>
    <row r="78" spans="1:19" s="1" customFormat="1" ht="14.25" customHeight="1">
      <c r="A78" s="42" t="s">
        <v>811</v>
      </c>
      <c r="B78" s="61">
        <v>89100</v>
      </c>
      <c r="C78" s="42"/>
      <c r="D78" s="42"/>
      <c r="E78" s="42"/>
      <c r="F78" s="3"/>
      <c r="G78" s="2"/>
      <c r="H78" s="2"/>
      <c r="I78" s="3"/>
      <c r="J78" s="53" t="s">
        <v>58</v>
      </c>
      <c r="K78" s="62" t="s">
        <v>58</v>
      </c>
      <c r="P78" s="95"/>
      <c r="Q78" s="95"/>
      <c r="R78" s="95"/>
      <c r="S78" s="95"/>
    </row>
    <row r="79" spans="1:19" s="1" customFormat="1">
      <c r="A79" s="42" t="s">
        <v>479</v>
      </c>
      <c r="B79" s="57">
        <f>B331+E79</f>
        <v>8457693</v>
      </c>
      <c r="C79" s="78"/>
      <c r="D79" s="42"/>
      <c r="E79" s="42"/>
      <c r="F79" s="3"/>
      <c r="G79" s="2"/>
      <c r="H79" s="2"/>
      <c r="I79" s="3"/>
      <c r="J79" s="53" t="s">
        <v>58</v>
      </c>
      <c r="K79" s="62" t="s">
        <v>58</v>
      </c>
      <c r="P79" s="95"/>
      <c r="Q79" s="95"/>
      <c r="R79" s="95"/>
      <c r="S79" s="95"/>
    </row>
    <row r="80" spans="1:19" s="1" customFormat="1">
      <c r="A80" s="47" t="s">
        <v>41</v>
      </c>
      <c r="B80" s="14">
        <f>SUM(B71:B73)+B79</f>
        <v>49067614</v>
      </c>
      <c r="C80" s="48"/>
      <c r="D80" s="48"/>
      <c r="E80" s="48"/>
      <c r="F80" s="3"/>
      <c r="G80" s="2"/>
      <c r="H80" s="2"/>
      <c r="I80" s="3"/>
      <c r="J80" s="55" t="s">
        <v>50</v>
      </c>
      <c r="K80" s="63">
        <f>SUM(K72:K78)</f>
        <v>3890850</v>
      </c>
      <c r="P80" s="95"/>
      <c r="Q80" s="95"/>
      <c r="R80" s="95"/>
      <c r="S80" s="95"/>
    </row>
    <row r="81" spans="1:19" s="1" customFormat="1" ht="13.5" customHeight="1">
      <c r="A81" s="47" t="s">
        <v>403</v>
      </c>
      <c r="B81" s="15">
        <v>250000000</v>
      </c>
      <c r="C81" s="48"/>
      <c r="D81" s="48"/>
      <c r="E81" s="48"/>
      <c r="F81" s="3"/>
      <c r="G81" s="2"/>
      <c r="H81" s="2"/>
      <c r="I81" s="3"/>
      <c r="J81" s="56" t="s">
        <v>61</v>
      </c>
      <c r="K81" s="64">
        <f>K80-K71</f>
        <v>1027135</v>
      </c>
      <c r="P81" s="95"/>
      <c r="Q81" s="95"/>
      <c r="R81" s="95"/>
      <c r="S81" s="95"/>
    </row>
    <row r="82" spans="1:19" s="1" customFormat="1">
      <c r="A82" s="49" t="s">
        <v>47</v>
      </c>
      <c r="B82" s="16">
        <f>B70+B80+B81</f>
        <v>328634078</v>
      </c>
      <c r="C82" s="50"/>
      <c r="D82" s="50"/>
      <c r="E82" s="50"/>
      <c r="G82" s="2"/>
      <c r="H82" s="2"/>
      <c r="I82" s="3"/>
      <c r="P82" s="95"/>
      <c r="Q82" s="95"/>
      <c r="R82" s="95"/>
      <c r="S82" s="95"/>
    </row>
    <row r="83" spans="1:19" s="1" customFormat="1" ht="13.5" customHeight="1">
      <c r="A83" s="49" t="s">
        <v>49</v>
      </c>
      <c r="B83" s="16">
        <f>B70+B79+B81</f>
        <v>288024157</v>
      </c>
      <c r="C83" s="50"/>
      <c r="D83" s="50"/>
      <c r="E83" s="50"/>
      <c r="F83" s="3"/>
      <c r="G83" s="2"/>
      <c r="H83" s="2"/>
      <c r="I83" s="3"/>
      <c r="P83" s="95"/>
      <c r="Q83" s="95"/>
      <c r="R83" s="95"/>
      <c r="S83" s="95"/>
    </row>
    <row r="84" spans="1:19" s="1" customFormat="1" ht="30.75" customHeight="1">
      <c r="A84" s="385" t="s">
        <v>817</v>
      </c>
      <c r="B84" s="386"/>
      <c r="C84" s="386"/>
      <c r="D84" s="386"/>
      <c r="E84" s="387"/>
      <c r="F84" s="3"/>
      <c r="G84" s="2"/>
      <c r="H84" s="2"/>
      <c r="I84" s="3"/>
      <c r="J84" s="2"/>
      <c r="K84" s="2"/>
      <c r="P84" s="95"/>
      <c r="Q84" s="95"/>
      <c r="R84" s="95"/>
      <c r="S84" s="95"/>
    </row>
    <row r="85" spans="1:19" ht="12.75" customHeight="1">
      <c r="B85" s="1"/>
      <c r="F85" s="1"/>
      <c r="H85" s="1"/>
      <c r="I85" s="1"/>
      <c r="J85" s="1"/>
      <c r="K85" s="1"/>
      <c r="P85" s="95"/>
      <c r="Q85" s="95"/>
      <c r="R85" s="95"/>
      <c r="S85" s="95"/>
    </row>
    <row r="86" spans="1:19">
      <c r="B86" s="1"/>
      <c r="F86" s="1"/>
      <c r="H86" s="1"/>
      <c r="I86" s="1"/>
      <c r="J86" s="1"/>
      <c r="K86" s="1"/>
      <c r="P86" s="95"/>
      <c r="Q86" s="95"/>
      <c r="R86" s="95"/>
      <c r="S86" s="95"/>
    </row>
    <row r="87" spans="1:19" s="1" customFormat="1" ht="13.5" customHeight="1">
      <c r="A87" s="434" t="s">
        <v>818</v>
      </c>
      <c r="B87" s="386"/>
      <c r="C87" s="386"/>
      <c r="D87" s="386"/>
      <c r="E87" s="387"/>
      <c r="F87" s="2"/>
      <c r="G87" s="389" t="s">
        <v>819</v>
      </c>
      <c r="H87" s="387"/>
      <c r="I87" s="3"/>
      <c r="J87" s="388" t="s">
        <v>676</v>
      </c>
      <c r="K87" s="387"/>
      <c r="L87" s="3"/>
      <c r="N87" s="3"/>
      <c r="O87" s="3"/>
      <c r="P87" s="95"/>
      <c r="Q87" s="95"/>
      <c r="R87" s="95"/>
      <c r="S87" s="95"/>
    </row>
    <row r="88" spans="1:19" s="1" customFormat="1">
      <c r="A88" s="4" t="s">
        <v>5</v>
      </c>
      <c r="B88" s="5" t="s">
        <v>6</v>
      </c>
      <c r="C88" s="6" t="s">
        <v>7</v>
      </c>
      <c r="D88" s="6" t="s">
        <v>8</v>
      </c>
      <c r="E88" s="6" t="s">
        <v>9</v>
      </c>
      <c r="F88" s="2"/>
      <c r="G88" s="9" t="s">
        <v>399</v>
      </c>
      <c r="H88" s="10" t="s">
        <v>6</v>
      </c>
      <c r="I88" s="3"/>
      <c r="J88" s="65" t="s">
        <v>11</v>
      </c>
      <c r="K88" s="65" t="s">
        <v>6</v>
      </c>
      <c r="P88" s="95"/>
      <c r="Q88" s="95"/>
      <c r="R88" s="95"/>
      <c r="S88" s="95"/>
    </row>
    <row r="89" spans="1:19" s="1" customFormat="1" ht="11.25" customHeight="1">
      <c r="A89" s="42" t="s">
        <v>804</v>
      </c>
      <c r="B89" s="57">
        <v>0</v>
      </c>
      <c r="C89" s="42"/>
      <c r="D89" s="42"/>
      <c r="E89" s="42"/>
      <c r="F89" s="3"/>
      <c r="G89" s="51" t="s">
        <v>756</v>
      </c>
      <c r="H89" s="83">
        <v>10172</v>
      </c>
      <c r="I89" s="3"/>
      <c r="J89" s="53" t="s">
        <v>16</v>
      </c>
      <c r="K89" s="67">
        <v>1859867</v>
      </c>
      <c r="P89" s="95"/>
      <c r="Q89" s="95"/>
      <c r="R89" s="95"/>
      <c r="S89" s="95"/>
    </row>
    <row r="90" spans="1:19" s="1" customFormat="1" ht="11.25" customHeight="1">
      <c r="A90" s="42" t="s">
        <v>805</v>
      </c>
      <c r="B90" s="57">
        <v>0</v>
      </c>
      <c r="C90" s="42"/>
      <c r="D90" s="42"/>
      <c r="E90" s="42"/>
      <c r="F90" s="3"/>
      <c r="G90" s="51" t="s">
        <v>14</v>
      </c>
      <c r="H90" s="83">
        <v>19239202</v>
      </c>
      <c r="I90" s="3"/>
      <c r="J90" s="66" t="s">
        <v>774</v>
      </c>
      <c r="K90" s="68">
        <v>1003848</v>
      </c>
      <c r="P90" s="95"/>
      <c r="Q90" s="95"/>
      <c r="R90" s="95"/>
      <c r="S90" s="95"/>
    </row>
    <row r="91" spans="1:19" s="1" customFormat="1" ht="11.25" customHeight="1">
      <c r="A91" s="42" t="s">
        <v>96</v>
      </c>
      <c r="B91" s="57">
        <v>0</v>
      </c>
      <c r="C91" s="42"/>
      <c r="D91" s="42"/>
      <c r="E91" s="42"/>
      <c r="F91" s="3"/>
      <c r="G91" s="51" t="s">
        <v>58</v>
      </c>
      <c r="H91" s="74" t="s">
        <v>58</v>
      </c>
      <c r="I91" s="3"/>
      <c r="J91" s="66" t="s">
        <v>775</v>
      </c>
      <c r="K91" s="68" t="s">
        <v>58</v>
      </c>
      <c r="P91" s="95"/>
      <c r="Q91" s="95"/>
      <c r="R91" s="95"/>
      <c r="S91" s="95"/>
    </row>
    <row r="92" spans="1:19" s="1" customFormat="1" ht="11.25" customHeight="1">
      <c r="A92" s="43" t="s">
        <v>806</v>
      </c>
      <c r="B92" s="58">
        <f>SUM(B89:B91)</f>
        <v>0</v>
      </c>
      <c r="C92" s="44"/>
      <c r="D92" s="44"/>
      <c r="E92" s="44"/>
      <c r="F92" s="3"/>
      <c r="G92" s="52" t="s">
        <v>34</v>
      </c>
      <c r="H92" s="12">
        <f>SUM(H89:H91)</f>
        <v>19249374</v>
      </c>
      <c r="I92" s="3"/>
      <c r="J92" s="77"/>
      <c r="K92" s="77"/>
      <c r="L92" s="3"/>
      <c r="N92" s="3"/>
      <c r="O92" s="3"/>
      <c r="P92" s="95"/>
      <c r="Q92" s="95"/>
      <c r="R92" s="95"/>
      <c r="S92" s="95"/>
    </row>
    <row r="93" spans="1:19" s="1" customFormat="1">
      <c r="A93" s="45" t="s">
        <v>773</v>
      </c>
      <c r="B93" s="59">
        <f>H92</f>
        <v>19249374</v>
      </c>
      <c r="C93" s="42"/>
      <c r="D93" s="42"/>
      <c r="E93" s="42"/>
      <c r="F93" s="3"/>
      <c r="G93" s="2"/>
      <c r="H93" s="3"/>
      <c r="I93" s="3"/>
      <c r="J93" s="77"/>
      <c r="K93" s="77"/>
      <c r="P93" s="95"/>
      <c r="Q93" s="95"/>
      <c r="R93" s="95"/>
      <c r="S93" s="95"/>
    </row>
    <row r="94" spans="1:19" s="1" customFormat="1">
      <c r="A94" s="7" t="s">
        <v>750</v>
      </c>
      <c r="B94" s="98">
        <v>500000</v>
      </c>
      <c r="C94" s="8"/>
      <c r="D94" s="8"/>
      <c r="E94" s="19">
        <v>500000</v>
      </c>
      <c r="F94" s="3"/>
      <c r="G94" s="2"/>
      <c r="H94" s="3"/>
      <c r="I94" s="3"/>
      <c r="J94" s="77"/>
      <c r="K94" s="77"/>
      <c r="P94" s="95"/>
      <c r="Q94" s="95"/>
      <c r="R94" s="95"/>
      <c r="S94" s="95"/>
    </row>
    <row r="95" spans="1:19" s="1" customFormat="1">
      <c r="A95" s="7" t="s">
        <v>751</v>
      </c>
      <c r="B95" s="98">
        <f>B123+E95</f>
        <v>4510000</v>
      </c>
      <c r="C95" s="8"/>
      <c r="D95" s="8"/>
      <c r="E95" s="19">
        <v>410000</v>
      </c>
      <c r="F95" s="3"/>
      <c r="G95" s="2"/>
      <c r="H95" s="3"/>
      <c r="I95" s="3"/>
      <c r="J95" s="77"/>
      <c r="K95" s="77"/>
      <c r="P95" s="95"/>
      <c r="Q95" s="95"/>
      <c r="R95" s="95"/>
      <c r="S95" s="95"/>
    </row>
    <row r="96" spans="1:19" s="1" customFormat="1">
      <c r="A96" s="7" t="s">
        <v>742</v>
      </c>
      <c r="B96" s="98">
        <f>B124+E96</f>
        <v>3400000</v>
      </c>
      <c r="C96" s="8"/>
      <c r="D96" s="8"/>
      <c r="E96" s="19">
        <v>200000</v>
      </c>
      <c r="F96" s="3"/>
      <c r="G96" s="2"/>
      <c r="H96" s="3"/>
      <c r="I96" s="3"/>
      <c r="J96" s="77"/>
      <c r="K96" s="77"/>
      <c r="P96" s="95"/>
      <c r="Q96" s="95"/>
      <c r="R96" s="95"/>
      <c r="S96" s="95"/>
    </row>
    <row r="97" spans="1:19" s="1" customFormat="1">
      <c r="A97" s="7" t="s">
        <v>743</v>
      </c>
      <c r="B97" s="98">
        <v>1900000</v>
      </c>
      <c r="C97" s="8"/>
      <c r="D97" s="8"/>
      <c r="E97" s="19">
        <v>100000</v>
      </c>
      <c r="F97" s="3"/>
      <c r="G97" s="2"/>
      <c r="H97" s="3"/>
      <c r="I97" s="3"/>
      <c r="J97" s="77"/>
      <c r="K97" s="77"/>
      <c r="P97" s="95"/>
      <c r="Q97" s="95"/>
      <c r="R97" s="95"/>
      <c r="S97" s="95"/>
    </row>
    <row r="98" spans="1:19" s="1" customFormat="1" ht="11.25" customHeight="1">
      <c r="A98" s="43" t="s">
        <v>32</v>
      </c>
      <c r="B98" s="60">
        <f>SUM(B93:B97)</f>
        <v>29559374</v>
      </c>
      <c r="C98" s="44"/>
      <c r="D98" s="44"/>
      <c r="E98" s="44"/>
      <c r="F98" s="3"/>
      <c r="G98" s="9" t="s">
        <v>40</v>
      </c>
      <c r="H98" s="10" t="s">
        <v>6</v>
      </c>
      <c r="I98" s="3"/>
      <c r="J98" s="77"/>
      <c r="K98" s="77"/>
      <c r="P98" s="95"/>
      <c r="Q98" s="95"/>
      <c r="R98" s="95"/>
      <c r="S98" s="95"/>
    </row>
    <row r="99" spans="1:19" s="1" customFormat="1" ht="11.25" customHeight="1">
      <c r="A99" s="42" t="s">
        <v>551</v>
      </c>
      <c r="B99" s="57">
        <f>B239+E99</f>
        <v>22853960</v>
      </c>
      <c r="C99" s="42" t="s">
        <v>58</v>
      </c>
      <c r="D99" s="42" t="s">
        <v>58</v>
      </c>
      <c r="E99" s="19">
        <v>300000</v>
      </c>
      <c r="F99" s="3"/>
      <c r="G99" s="17" t="s">
        <v>43</v>
      </c>
      <c r="H99" s="11">
        <f>B110-B138</f>
        <v>201897</v>
      </c>
      <c r="I99" s="3"/>
      <c r="J99" s="54" t="s">
        <v>45</v>
      </c>
      <c r="K99" s="63">
        <f>K89+K90+K95</f>
        <v>2863715</v>
      </c>
      <c r="P99" s="95"/>
      <c r="Q99" s="95"/>
      <c r="R99" s="95"/>
      <c r="S99" s="95"/>
    </row>
    <row r="100" spans="1:19" s="1" customFormat="1" ht="11.25" customHeight="1">
      <c r="A100" s="42" t="s">
        <v>813</v>
      </c>
      <c r="B100" s="57">
        <f>B240+E100</f>
        <v>17029921</v>
      </c>
      <c r="C100" s="46"/>
      <c r="D100" s="46"/>
      <c r="E100" s="19">
        <v>85600</v>
      </c>
      <c r="F100" s="3"/>
      <c r="G100" s="17" t="s">
        <v>478</v>
      </c>
      <c r="H100" s="73">
        <f>B111-B139</f>
        <v>201897</v>
      </c>
      <c r="I100" s="3"/>
      <c r="J100" s="53" t="s">
        <v>462</v>
      </c>
      <c r="K100" s="67">
        <v>3890850</v>
      </c>
      <c r="P100" s="95"/>
      <c r="Q100" s="95"/>
      <c r="R100" s="95"/>
      <c r="S100" s="95"/>
    </row>
    <row r="101" spans="1:19" s="1" customFormat="1">
      <c r="A101" s="42" t="s">
        <v>814</v>
      </c>
      <c r="B101" s="61">
        <v>340440</v>
      </c>
      <c r="C101" s="42"/>
      <c r="D101" s="42"/>
      <c r="E101" s="42"/>
      <c r="F101" s="3"/>
      <c r="G101" s="2"/>
      <c r="H101" s="3"/>
      <c r="I101" s="3"/>
      <c r="J101" s="53"/>
      <c r="K101" s="74"/>
      <c r="P101" s="95"/>
      <c r="Q101" s="95"/>
      <c r="R101" s="95"/>
      <c r="S101" s="95"/>
    </row>
    <row r="102" spans="1:19" s="1" customFormat="1" ht="13.5" customHeight="1">
      <c r="A102" s="42" t="s">
        <v>574</v>
      </c>
      <c r="B102" s="61">
        <v>43000</v>
      </c>
      <c r="C102" s="42"/>
      <c r="D102" s="42"/>
      <c r="E102" s="42"/>
      <c r="F102" s="3"/>
      <c r="G102" s="2"/>
      <c r="H102" s="3"/>
      <c r="I102" s="3"/>
      <c r="J102" s="53"/>
      <c r="K102" s="74"/>
      <c r="P102" s="95"/>
      <c r="Q102" s="95"/>
      <c r="R102" s="95"/>
      <c r="S102" s="95"/>
    </row>
    <row r="103" spans="1:19" s="1" customFormat="1">
      <c r="A103" s="42" t="s">
        <v>476</v>
      </c>
      <c r="B103" s="61">
        <v>52000</v>
      </c>
      <c r="C103" s="42"/>
      <c r="D103" s="42"/>
      <c r="E103" s="42"/>
      <c r="F103" s="3"/>
      <c r="G103" s="2"/>
      <c r="H103" s="2"/>
      <c r="I103" s="3"/>
      <c r="J103" s="53" t="s">
        <v>58</v>
      </c>
      <c r="K103" s="62" t="s">
        <v>58</v>
      </c>
      <c r="P103" s="95"/>
      <c r="Q103" s="95"/>
      <c r="R103" s="95"/>
      <c r="S103" s="95"/>
    </row>
    <row r="104" spans="1:19" s="1" customFormat="1">
      <c r="A104" s="42" t="s">
        <v>477</v>
      </c>
      <c r="B104" s="61">
        <v>79217</v>
      </c>
      <c r="C104" s="42"/>
      <c r="D104" s="42"/>
      <c r="E104" s="42"/>
      <c r="F104" s="3"/>
      <c r="G104" s="2"/>
      <c r="H104" s="2"/>
      <c r="I104" s="3"/>
      <c r="J104" s="53"/>
      <c r="K104" s="74"/>
      <c r="P104" s="95"/>
      <c r="Q104" s="95"/>
      <c r="R104" s="95"/>
      <c r="S104" s="95"/>
    </row>
    <row r="105" spans="1:19" s="1" customFormat="1">
      <c r="A105" s="42" t="s">
        <v>810</v>
      </c>
      <c r="B105" s="61">
        <v>38290</v>
      </c>
      <c r="C105" s="42"/>
      <c r="D105" s="42"/>
      <c r="E105" s="42"/>
      <c r="F105" s="3"/>
      <c r="G105" s="2"/>
      <c r="H105" s="3"/>
      <c r="I105" s="3"/>
      <c r="J105" s="53"/>
      <c r="K105" s="74"/>
      <c r="P105" s="95"/>
      <c r="Q105" s="95"/>
      <c r="R105" s="95"/>
      <c r="S105" s="95"/>
    </row>
    <row r="106" spans="1:19" s="1" customFormat="1" ht="14.25" customHeight="1">
      <c r="A106" s="42" t="s">
        <v>811</v>
      </c>
      <c r="B106" s="61">
        <v>89100</v>
      </c>
      <c r="C106" s="42"/>
      <c r="D106" s="42"/>
      <c r="E106" s="42"/>
      <c r="F106" s="3"/>
      <c r="G106" s="2"/>
      <c r="H106" s="2"/>
      <c r="I106" s="3"/>
      <c r="J106" s="53" t="s">
        <v>58</v>
      </c>
      <c r="K106" s="62" t="s">
        <v>58</v>
      </c>
      <c r="P106" s="95"/>
      <c r="Q106" s="95"/>
      <c r="R106" s="95"/>
      <c r="S106" s="95"/>
    </row>
    <row r="107" spans="1:19" s="1" customFormat="1">
      <c r="A107" s="42" t="s">
        <v>479</v>
      </c>
      <c r="B107" s="57">
        <f>B331+E107</f>
        <v>8457693</v>
      </c>
      <c r="C107" s="78"/>
      <c r="D107" s="42"/>
      <c r="E107" s="42"/>
      <c r="F107" s="3"/>
      <c r="G107" s="2"/>
      <c r="H107" s="2"/>
      <c r="I107" s="3"/>
      <c r="J107" s="53" t="s">
        <v>58</v>
      </c>
      <c r="K107" s="62" t="s">
        <v>58</v>
      </c>
      <c r="P107" s="95"/>
      <c r="Q107" s="95"/>
      <c r="R107" s="95"/>
      <c r="S107" s="95"/>
    </row>
    <row r="108" spans="1:19" s="1" customFormat="1">
      <c r="A108" s="47" t="s">
        <v>41</v>
      </c>
      <c r="B108" s="14">
        <f>SUM(B99:B101)+B107</f>
        <v>48682014</v>
      </c>
      <c r="C108" s="48"/>
      <c r="D108" s="48"/>
      <c r="E108" s="48"/>
      <c r="F108" s="3"/>
      <c r="G108" s="2"/>
      <c r="H108" s="2"/>
      <c r="I108" s="3"/>
      <c r="J108" s="55" t="s">
        <v>50</v>
      </c>
      <c r="K108" s="63">
        <f>SUM(K100:K106)</f>
        <v>3890850</v>
      </c>
      <c r="P108" s="95"/>
      <c r="Q108" s="95"/>
      <c r="R108" s="95"/>
      <c r="S108" s="95"/>
    </row>
    <row r="109" spans="1:19" s="1" customFormat="1" ht="13.5" customHeight="1">
      <c r="A109" s="47" t="s">
        <v>403</v>
      </c>
      <c r="B109" s="15">
        <v>250000000</v>
      </c>
      <c r="C109" s="48"/>
      <c r="D109" s="48"/>
      <c r="E109" s="48"/>
      <c r="F109" s="3"/>
      <c r="G109" s="2"/>
      <c r="H109" s="2"/>
      <c r="I109" s="3"/>
      <c r="J109" s="56" t="s">
        <v>61</v>
      </c>
      <c r="K109" s="64">
        <f>K108-K99</f>
        <v>1027135</v>
      </c>
      <c r="P109" s="95"/>
      <c r="Q109" s="95"/>
      <c r="R109" s="95"/>
      <c r="S109" s="95"/>
    </row>
    <row r="110" spans="1:19" s="1" customFormat="1">
      <c r="A110" s="49" t="s">
        <v>47</v>
      </c>
      <c r="B110" s="16">
        <f>B98+B108+B109</f>
        <v>328241388</v>
      </c>
      <c r="C110" s="50"/>
      <c r="D110" s="50"/>
      <c r="E110" s="50"/>
      <c r="G110" s="2"/>
      <c r="H110" s="2"/>
      <c r="I110" s="3"/>
      <c r="P110" s="95"/>
      <c r="Q110" s="95"/>
      <c r="R110" s="95"/>
      <c r="S110" s="95"/>
    </row>
    <row r="111" spans="1:19" s="1" customFormat="1" ht="13.5" customHeight="1">
      <c r="A111" s="49" t="s">
        <v>49</v>
      </c>
      <c r="B111" s="16">
        <f>B98+B107+B109</f>
        <v>288017067</v>
      </c>
      <c r="C111" s="50"/>
      <c r="D111" s="50"/>
      <c r="E111" s="50"/>
      <c r="F111" s="3"/>
      <c r="G111" s="2"/>
      <c r="H111" s="2"/>
      <c r="I111" s="3"/>
      <c r="P111" s="95"/>
      <c r="Q111" s="95"/>
      <c r="R111" s="95"/>
      <c r="S111" s="95"/>
    </row>
    <row r="112" spans="1:19" s="1" customFormat="1" ht="30.75" customHeight="1">
      <c r="A112" s="385" t="s">
        <v>820</v>
      </c>
      <c r="B112" s="386"/>
      <c r="C112" s="386"/>
      <c r="D112" s="386"/>
      <c r="E112" s="387"/>
      <c r="F112" s="3"/>
      <c r="G112" s="2"/>
      <c r="H112" s="2"/>
      <c r="I112" s="3"/>
      <c r="J112" s="2"/>
      <c r="K112" s="2"/>
      <c r="P112" s="95"/>
      <c r="Q112" s="95"/>
      <c r="R112" s="95"/>
      <c r="S112" s="95"/>
    </row>
    <row r="113" spans="1:19" ht="12.75" customHeight="1">
      <c r="B113" s="1"/>
      <c r="F113" s="1"/>
      <c r="H113" s="1"/>
      <c r="I113" s="1"/>
      <c r="J113" s="1"/>
      <c r="K113" s="1"/>
      <c r="P113" s="95"/>
      <c r="Q113" s="95"/>
      <c r="R113" s="95"/>
      <c r="S113" s="95"/>
    </row>
    <row r="114" spans="1:19">
      <c r="B114" s="1"/>
      <c r="F114" s="1"/>
      <c r="H114" s="1"/>
      <c r="I114" s="1"/>
      <c r="J114" s="1"/>
      <c r="K114" s="1"/>
      <c r="P114" s="95"/>
      <c r="Q114" s="95"/>
      <c r="R114" s="95"/>
      <c r="S114" s="95"/>
    </row>
    <row r="115" spans="1:19" s="1" customFormat="1" ht="13.5" customHeight="1">
      <c r="A115" s="434" t="s">
        <v>821</v>
      </c>
      <c r="B115" s="386"/>
      <c r="C115" s="386"/>
      <c r="D115" s="386"/>
      <c r="E115" s="387"/>
      <c r="F115" s="2"/>
      <c r="G115" s="389" t="s">
        <v>819</v>
      </c>
      <c r="H115" s="387"/>
      <c r="I115" s="3"/>
      <c r="J115" s="388" t="s">
        <v>681</v>
      </c>
      <c r="K115" s="387"/>
      <c r="L115" s="3"/>
      <c r="N115" s="3"/>
      <c r="O115" s="3"/>
      <c r="P115" s="95"/>
      <c r="Q115" s="95"/>
      <c r="R115" s="95"/>
      <c r="S115" s="95"/>
    </row>
    <row r="116" spans="1:19" s="1" customFormat="1">
      <c r="A116" s="4" t="s">
        <v>5</v>
      </c>
      <c r="B116" s="5" t="s">
        <v>6</v>
      </c>
      <c r="C116" s="6" t="s">
        <v>7</v>
      </c>
      <c r="D116" s="6" t="s">
        <v>8</v>
      </c>
      <c r="E116" s="6" t="s">
        <v>9</v>
      </c>
      <c r="F116" s="2"/>
      <c r="G116" s="9" t="s">
        <v>399</v>
      </c>
      <c r="H116" s="10" t="s">
        <v>6</v>
      </c>
      <c r="I116" s="3"/>
      <c r="J116" s="65" t="s">
        <v>11</v>
      </c>
      <c r="K116" s="65" t="s">
        <v>6</v>
      </c>
      <c r="P116" s="95"/>
      <c r="Q116" s="95"/>
      <c r="R116" s="95"/>
      <c r="S116" s="95"/>
    </row>
    <row r="117" spans="1:19" s="1" customFormat="1" ht="11.25" customHeight="1">
      <c r="A117" s="42" t="s">
        <v>804</v>
      </c>
      <c r="B117" s="57">
        <v>0</v>
      </c>
      <c r="C117" s="42"/>
      <c r="D117" s="42"/>
      <c r="E117" s="42"/>
      <c r="F117" s="3"/>
      <c r="G117" s="51" t="s">
        <v>756</v>
      </c>
      <c r="H117" s="83">
        <v>10172</v>
      </c>
      <c r="I117" s="3"/>
      <c r="J117" s="53" t="s">
        <v>16</v>
      </c>
      <c r="K117" s="67">
        <v>1859867</v>
      </c>
      <c r="P117" s="95"/>
      <c r="Q117" s="95"/>
      <c r="R117" s="95"/>
      <c r="S117" s="95"/>
    </row>
    <row r="118" spans="1:19" s="1" customFormat="1" ht="11.25" customHeight="1">
      <c r="A118" s="42" t="s">
        <v>805</v>
      </c>
      <c r="B118" s="57">
        <v>0</v>
      </c>
      <c r="C118" s="42"/>
      <c r="D118" s="42"/>
      <c r="E118" s="42"/>
      <c r="F118" s="3"/>
      <c r="G118" s="51" t="s">
        <v>14</v>
      </c>
      <c r="H118" s="83">
        <v>19647305</v>
      </c>
      <c r="I118" s="3"/>
      <c r="J118" s="66" t="s">
        <v>774</v>
      </c>
      <c r="K118" s="68">
        <v>1003848</v>
      </c>
      <c r="P118" s="95"/>
      <c r="Q118" s="95"/>
      <c r="R118" s="95"/>
      <c r="S118" s="95"/>
    </row>
    <row r="119" spans="1:19" s="1" customFormat="1" ht="11.25" customHeight="1">
      <c r="A119" s="42" t="s">
        <v>96</v>
      </c>
      <c r="B119" s="57">
        <v>0</v>
      </c>
      <c r="C119" s="42"/>
      <c r="D119" s="42"/>
      <c r="E119" s="42"/>
      <c r="F119" s="3"/>
      <c r="G119" s="51" t="s">
        <v>58</v>
      </c>
      <c r="H119" s="74" t="s">
        <v>58</v>
      </c>
      <c r="I119" s="3"/>
      <c r="J119" s="66" t="s">
        <v>775</v>
      </c>
      <c r="K119" s="68" t="s">
        <v>58</v>
      </c>
      <c r="P119" s="95"/>
      <c r="Q119" s="95"/>
      <c r="R119" s="95"/>
      <c r="S119" s="95"/>
    </row>
    <row r="120" spans="1:19" s="1" customFormat="1" ht="11.25" customHeight="1">
      <c r="A120" s="43" t="s">
        <v>806</v>
      </c>
      <c r="B120" s="58">
        <f>SUM(B117:B119)</f>
        <v>0</v>
      </c>
      <c r="C120" s="44"/>
      <c r="D120" s="44"/>
      <c r="E120" s="44"/>
      <c r="F120" s="3"/>
      <c r="G120" s="52" t="s">
        <v>34</v>
      </c>
      <c r="H120" s="12">
        <f>SUM(H117:H119)</f>
        <v>19657477</v>
      </c>
      <c r="I120" s="3"/>
      <c r="J120" s="77"/>
      <c r="K120" s="77"/>
      <c r="L120" s="3"/>
      <c r="N120" s="3"/>
      <c r="O120" s="3"/>
      <c r="P120" s="95"/>
      <c r="Q120" s="95"/>
      <c r="R120" s="95"/>
      <c r="S120" s="95"/>
    </row>
    <row r="121" spans="1:19" s="1" customFormat="1">
      <c r="A121" s="45" t="s">
        <v>773</v>
      </c>
      <c r="B121" s="59">
        <f>H120</f>
        <v>19657477</v>
      </c>
      <c r="C121" s="42"/>
      <c r="D121" s="42"/>
      <c r="E121" s="42"/>
      <c r="F121" s="3"/>
      <c r="G121" s="2"/>
      <c r="H121" s="3"/>
      <c r="I121" s="3"/>
      <c r="J121" s="77"/>
      <c r="K121" s="77"/>
      <c r="P121" s="95"/>
      <c r="Q121" s="95"/>
      <c r="R121" s="95"/>
      <c r="S121" s="95"/>
    </row>
    <row r="122" spans="1:19" s="1" customFormat="1">
      <c r="A122" s="7" t="s">
        <v>750</v>
      </c>
      <c r="B122" s="98">
        <v>500000</v>
      </c>
      <c r="C122" s="8"/>
      <c r="D122" s="8"/>
      <c r="E122" s="19">
        <v>500000</v>
      </c>
      <c r="F122" s="3"/>
      <c r="G122" s="2"/>
      <c r="H122" s="3"/>
      <c r="I122" s="3"/>
      <c r="J122" s="77"/>
      <c r="K122" s="77"/>
      <c r="P122" s="95"/>
      <c r="Q122" s="95"/>
      <c r="R122" s="95"/>
      <c r="S122" s="95"/>
    </row>
    <row r="123" spans="1:19" s="1" customFormat="1">
      <c r="A123" s="7" t="s">
        <v>751</v>
      </c>
      <c r="B123" s="98">
        <f>B151+E123</f>
        <v>4100000</v>
      </c>
      <c r="C123" s="8"/>
      <c r="D123" s="8"/>
      <c r="E123" s="19">
        <v>410000</v>
      </c>
      <c r="F123" s="3"/>
      <c r="G123" s="2"/>
      <c r="H123" s="3"/>
      <c r="I123" s="3"/>
      <c r="J123" s="77"/>
      <c r="K123" s="77"/>
      <c r="P123" s="95"/>
      <c r="Q123" s="95"/>
      <c r="R123" s="95"/>
      <c r="S123" s="95"/>
    </row>
    <row r="124" spans="1:19" s="1" customFormat="1">
      <c r="A124" s="7" t="s">
        <v>742</v>
      </c>
      <c r="B124" s="98">
        <f>B152+E124</f>
        <v>3200000</v>
      </c>
      <c r="C124" s="8"/>
      <c r="D124" s="8"/>
      <c r="E124" s="19">
        <v>200000</v>
      </c>
      <c r="F124" s="3"/>
      <c r="G124" s="2"/>
      <c r="H124" s="3"/>
      <c r="I124" s="3"/>
      <c r="J124" s="77"/>
      <c r="K124" s="77"/>
      <c r="P124" s="95"/>
      <c r="Q124" s="95"/>
      <c r="R124" s="95"/>
      <c r="S124" s="95"/>
    </row>
    <row r="125" spans="1:19" s="1" customFormat="1">
      <c r="A125" s="7" t="s">
        <v>743</v>
      </c>
      <c r="B125" s="98">
        <v>1900000</v>
      </c>
      <c r="C125" s="8"/>
      <c r="D125" s="8"/>
      <c r="E125" s="19">
        <v>100000</v>
      </c>
      <c r="F125" s="3"/>
      <c r="G125" s="2"/>
      <c r="H125" s="3"/>
      <c r="I125" s="3"/>
      <c r="J125" s="77"/>
      <c r="K125" s="77"/>
      <c r="P125" s="95"/>
      <c r="Q125" s="95"/>
      <c r="R125" s="95"/>
      <c r="S125" s="95"/>
    </row>
    <row r="126" spans="1:19" s="1" customFormat="1" ht="11.25" customHeight="1">
      <c r="A126" s="43" t="s">
        <v>32</v>
      </c>
      <c r="B126" s="60">
        <f>SUM(B121:B125)</f>
        <v>29357477</v>
      </c>
      <c r="C126" s="44"/>
      <c r="D126" s="44"/>
      <c r="E126" s="44"/>
      <c r="F126" s="3"/>
      <c r="G126" s="9" t="s">
        <v>40</v>
      </c>
      <c r="H126" s="10" t="s">
        <v>6</v>
      </c>
      <c r="I126" s="3"/>
      <c r="J126" s="77"/>
      <c r="K126" s="77"/>
      <c r="P126" s="95"/>
      <c r="Q126" s="95"/>
      <c r="R126" s="95"/>
      <c r="S126" s="95"/>
    </row>
    <row r="127" spans="1:19" s="1" customFormat="1" ht="11.25" customHeight="1">
      <c r="A127" s="42" t="s">
        <v>551</v>
      </c>
      <c r="B127" s="57">
        <f>B239+E127</f>
        <v>22853960</v>
      </c>
      <c r="C127" s="42" t="s">
        <v>58</v>
      </c>
      <c r="D127" s="42" t="s">
        <v>58</v>
      </c>
      <c r="E127" s="19">
        <v>300000</v>
      </c>
      <c r="F127" s="3"/>
      <c r="G127" s="17" t="s">
        <v>43</v>
      </c>
      <c r="H127" s="11">
        <f>B138-B166</f>
        <v>-1012552</v>
      </c>
      <c r="I127" s="3"/>
      <c r="J127" s="54" t="s">
        <v>45</v>
      </c>
      <c r="K127" s="63">
        <f>K117+K118+K123</f>
        <v>2863715</v>
      </c>
      <c r="P127" s="95"/>
      <c r="Q127" s="95"/>
      <c r="R127" s="95"/>
      <c r="S127" s="95"/>
    </row>
    <row r="128" spans="1:19" s="1" customFormat="1" ht="11.25" customHeight="1">
      <c r="A128" s="42" t="s">
        <v>813</v>
      </c>
      <c r="B128" s="57">
        <f>B240+E128</f>
        <v>17029921</v>
      </c>
      <c r="C128" s="46"/>
      <c r="D128" s="46"/>
      <c r="E128" s="19">
        <v>85600</v>
      </c>
      <c r="F128" s="3"/>
      <c r="G128" s="17" t="s">
        <v>478</v>
      </c>
      <c r="H128" s="73">
        <f>B139-B167</f>
        <v>-1012552</v>
      </c>
      <c r="I128" s="3"/>
      <c r="J128" s="53" t="s">
        <v>462</v>
      </c>
      <c r="K128" s="67">
        <v>3890850</v>
      </c>
      <c r="P128" s="95"/>
      <c r="Q128" s="95"/>
      <c r="R128" s="95"/>
      <c r="S128" s="95"/>
    </row>
    <row r="129" spans="1:19" s="1" customFormat="1">
      <c r="A129" s="42" t="s">
        <v>814</v>
      </c>
      <c r="B129" s="61">
        <v>340440</v>
      </c>
      <c r="C129" s="42"/>
      <c r="D129" s="42"/>
      <c r="E129" s="42"/>
      <c r="F129" s="3"/>
      <c r="G129" s="2"/>
      <c r="H129" s="3"/>
      <c r="I129" s="3"/>
      <c r="J129" s="53"/>
      <c r="K129" s="74"/>
      <c r="P129" s="95"/>
      <c r="Q129" s="95"/>
      <c r="R129" s="95"/>
      <c r="S129" s="95"/>
    </row>
    <row r="130" spans="1:19" s="1" customFormat="1" ht="13.5" customHeight="1">
      <c r="A130" s="42" t="s">
        <v>574</v>
      </c>
      <c r="B130" s="61">
        <v>43000</v>
      </c>
      <c r="C130" s="42"/>
      <c r="D130" s="42"/>
      <c r="E130" s="42"/>
      <c r="F130" s="3"/>
      <c r="G130" s="2"/>
      <c r="H130" s="3"/>
      <c r="I130" s="3"/>
      <c r="J130" s="53"/>
      <c r="K130" s="74"/>
      <c r="P130" s="95"/>
      <c r="Q130" s="95"/>
      <c r="R130" s="95"/>
      <c r="S130" s="95"/>
    </row>
    <row r="131" spans="1:19" s="1" customFormat="1">
      <c r="A131" s="42" t="s">
        <v>476</v>
      </c>
      <c r="B131" s="61">
        <v>52000</v>
      </c>
      <c r="C131" s="42"/>
      <c r="D131" s="42"/>
      <c r="E131" s="42"/>
      <c r="F131" s="3"/>
      <c r="G131" s="2"/>
      <c r="H131" s="2"/>
      <c r="I131" s="3"/>
      <c r="J131" s="53" t="s">
        <v>58</v>
      </c>
      <c r="K131" s="62" t="s">
        <v>58</v>
      </c>
      <c r="P131" s="95"/>
      <c r="Q131" s="95"/>
      <c r="R131" s="95"/>
      <c r="S131" s="95"/>
    </row>
    <row r="132" spans="1:19" s="1" customFormat="1">
      <c r="A132" s="42" t="s">
        <v>477</v>
      </c>
      <c r="B132" s="61">
        <v>79217</v>
      </c>
      <c r="C132" s="42"/>
      <c r="D132" s="42"/>
      <c r="E132" s="42"/>
      <c r="F132" s="3"/>
      <c r="G132" s="2"/>
      <c r="H132" s="2"/>
      <c r="I132" s="3"/>
      <c r="J132" s="53"/>
      <c r="K132" s="74"/>
      <c r="P132" s="95"/>
      <c r="Q132" s="95"/>
      <c r="R132" s="95"/>
      <c r="S132" s="95"/>
    </row>
    <row r="133" spans="1:19" s="1" customFormat="1">
      <c r="A133" s="42" t="s">
        <v>810</v>
      </c>
      <c r="B133" s="61">
        <v>38290</v>
      </c>
      <c r="C133" s="42"/>
      <c r="D133" s="42"/>
      <c r="E133" s="42"/>
      <c r="F133" s="3"/>
      <c r="G133" s="2"/>
      <c r="H133" s="3"/>
      <c r="I133" s="3"/>
      <c r="J133" s="53"/>
      <c r="K133" s="74"/>
      <c r="P133" s="95"/>
      <c r="Q133" s="95"/>
      <c r="R133" s="95"/>
      <c r="S133" s="95"/>
    </row>
    <row r="134" spans="1:19" s="1" customFormat="1" ht="14.25" customHeight="1">
      <c r="A134" s="42" t="s">
        <v>811</v>
      </c>
      <c r="B134" s="61">
        <v>89100</v>
      </c>
      <c r="C134" s="42"/>
      <c r="D134" s="42"/>
      <c r="E134" s="42"/>
      <c r="F134" s="3"/>
      <c r="G134" s="2"/>
      <c r="H134" s="2"/>
      <c r="I134" s="3"/>
      <c r="J134" s="53" t="s">
        <v>58</v>
      </c>
      <c r="K134" s="62" t="s">
        <v>58</v>
      </c>
      <c r="P134" s="95"/>
      <c r="Q134" s="95"/>
      <c r="R134" s="95"/>
      <c r="S134" s="95"/>
    </row>
    <row r="135" spans="1:19" s="1" customFormat="1">
      <c r="A135" s="42" t="s">
        <v>479</v>
      </c>
      <c r="B135" s="57">
        <f>B331+E135</f>
        <v>8457693</v>
      </c>
      <c r="C135" s="78"/>
      <c r="D135" s="42"/>
      <c r="E135" s="42"/>
      <c r="F135" s="3"/>
      <c r="G135" s="2"/>
      <c r="H135" s="2"/>
      <c r="I135" s="3"/>
      <c r="J135" s="53" t="s">
        <v>58</v>
      </c>
      <c r="K135" s="62" t="s">
        <v>58</v>
      </c>
      <c r="P135" s="95"/>
      <c r="Q135" s="95"/>
      <c r="R135" s="95"/>
      <c r="S135" s="95"/>
    </row>
    <row r="136" spans="1:19" s="1" customFormat="1">
      <c r="A136" s="47" t="s">
        <v>41</v>
      </c>
      <c r="B136" s="14">
        <f>SUM(B127:B129)+B135</f>
        <v>48682014</v>
      </c>
      <c r="C136" s="48"/>
      <c r="D136" s="48"/>
      <c r="E136" s="48"/>
      <c r="F136" s="3"/>
      <c r="G136" s="2"/>
      <c r="H136" s="2"/>
      <c r="I136" s="3"/>
      <c r="J136" s="55" t="s">
        <v>50</v>
      </c>
      <c r="K136" s="63">
        <f>SUM(K128:K134)</f>
        <v>3890850</v>
      </c>
      <c r="P136" s="95"/>
      <c r="Q136" s="95"/>
      <c r="R136" s="95"/>
      <c r="S136" s="95"/>
    </row>
    <row r="137" spans="1:19" s="1" customFormat="1" ht="13.5" customHeight="1">
      <c r="A137" s="47" t="s">
        <v>403</v>
      </c>
      <c r="B137" s="15">
        <v>250000000</v>
      </c>
      <c r="C137" s="48"/>
      <c r="D137" s="48"/>
      <c r="E137" s="48"/>
      <c r="F137" s="3"/>
      <c r="G137" s="2"/>
      <c r="H137" s="2"/>
      <c r="I137" s="3"/>
      <c r="J137" s="56" t="s">
        <v>61</v>
      </c>
      <c r="K137" s="64">
        <f>K136-K127</f>
        <v>1027135</v>
      </c>
      <c r="P137" s="95"/>
      <c r="Q137" s="95"/>
      <c r="R137" s="95"/>
      <c r="S137" s="95"/>
    </row>
    <row r="138" spans="1:19" s="1" customFormat="1">
      <c r="A138" s="49" t="s">
        <v>47</v>
      </c>
      <c r="B138" s="16">
        <f>B126+B136+B137</f>
        <v>328039491</v>
      </c>
      <c r="C138" s="50"/>
      <c r="D138" s="50"/>
      <c r="E138" s="50"/>
      <c r="G138" s="2"/>
      <c r="H138" s="2"/>
      <c r="I138" s="3"/>
      <c r="P138" s="95"/>
      <c r="Q138" s="95"/>
      <c r="R138" s="95"/>
      <c r="S138" s="95"/>
    </row>
    <row r="139" spans="1:19" s="1" customFormat="1" ht="13.5" customHeight="1">
      <c r="A139" s="49" t="s">
        <v>49</v>
      </c>
      <c r="B139" s="16">
        <f>B126+B135+B137</f>
        <v>287815170</v>
      </c>
      <c r="C139" s="50"/>
      <c r="D139" s="50"/>
      <c r="E139" s="50"/>
      <c r="F139" s="3"/>
      <c r="G139" s="2"/>
      <c r="H139" s="2"/>
      <c r="I139" s="3"/>
      <c r="P139" s="95"/>
      <c r="Q139" s="95"/>
      <c r="R139" s="95"/>
      <c r="S139" s="95"/>
    </row>
    <row r="140" spans="1:19" s="1" customFormat="1" ht="30.75" customHeight="1">
      <c r="A140" s="385" t="s">
        <v>822</v>
      </c>
      <c r="B140" s="386"/>
      <c r="C140" s="386"/>
      <c r="D140" s="386"/>
      <c r="E140" s="387"/>
      <c r="F140" s="3"/>
      <c r="G140" s="2"/>
      <c r="H140" s="2"/>
      <c r="I140" s="3"/>
      <c r="J140" s="2"/>
      <c r="K140" s="2"/>
      <c r="P140" s="95"/>
      <c r="Q140" s="95"/>
      <c r="R140" s="95"/>
      <c r="S140" s="95"/>
    </row>
    <row r="141" spans="1:19" ht="12.75" customHeight="1">
      <c r="B141" s="1"/>
      <c r="F141" s="1"/>
      <c r="H141" s="1"/>
      <c r="I141" s="1"/>
      <c r="J141" s="1"/>
      <c r="K141" s="1"/>
      <c r="P141" s="95"/>
      <c r="Q141" s="95"/>
      <c r="R141" s="95"/>
      <c r="S141" s="95"/>
    </row>
    <row r="142" spans="1:19">
      <c r="B142" s="1"/>
      <c r="F142" s="1"/>
      <c r="H142" s="1"/>
      <c r="I142" s="1"/>
      <c r="J142" s="1"/>
      <c r="K142" s="1"/>
      <c r="P142" s="95"/>
      <c r="Q142" s="95"/>
      <c r="R142" s="95"/>
      <c r="S142" s="95"/>
    </row>
    <row r="143" spans="1:19" s="1" customFormat="1" ht="13.5" customHeight="1">
      <c r="A143" s="434" t="s">
        <v>823</v>
      </c>
      <c r="B143" s="386"/>
      <c r="C143" s="386"/>
      <c r="D143" s="386"/>
      <c r="E143" s="387"/>
      <c r="F143" s="2"/>
      <c r="G143" s="389" t="s">
        <v>819</v>
      </c>
      <c r="H143" s="387"/>
      <c r="I143" s="3"/>
      <c r="J143" s="388" t="s">
        <v>685</v>
      </c>
      <c r="K143" s="387"/>
      <c r="L143" s="3"/>
      <c r="N143" s="3"/>
      <c r="O143" s="3"/>
      <c r="P143" s="95"/>
      <c r="Q143" s="95"/>
      <c r="R143" s="95"/>
      <c r="S143" s="95"/>
    </row>
    <row r="144" spans="1:19" s="1" customFormat="1">
      <c r="A144" s="4" t="s">
        <v>5</v>
      </c>
      <c r="B144" s="5" t="s">
        <v>6</v>
      </c>
      <c r="C144" s="6" t="s">
        <v>7</v>
      </c>
      <c r="D144" s="6" t="s">
        <v>8</v>
      </c>
      <c r="E144" s="6" t="s">
        <v>9</v>
      </c>
      <c r="F144" s="2"/>
      <c r="G144" s="9" t="s">
        <v>399</v>
      </c>
      <c r="H144" s="10" t="s">
        <v>6</v>
      </c>
      <c r="I144" s="3"/>
      <c r="J144" s="65" t="s">
        <v>11</v>
      </c>
      <c r="K144" s="65" t="s">
        <v>6</v>
      </c>
      <c r="P144" s="95"/>
      <c r="Q144" s="95"/>
      <c r="R144" s="95"/>
      <c r="S144" s="95"/>
    </row>
    <row r="145" spans="1:19" s="1" customFormat="1" ht="11.25" customHeight="1">
      <c r="A145" s="42" t="s">
        <v>804</v>
      </c>
      <c r="B145" s="57">
        <v>0</v>
      </c>
      <c r="C145" s="42"/>
      <c r="D145" s="42"/>
      <c r="E145" s="42"/>
      <c r="F145" s="3"/>
      <c r="G145" s="51" t="s">
        <v>756</v>
      </c>
      <c r="H145" s="83">
        <v>10172</v>
      </c>
      <c r="I145" s="3"/>
      <c r="J145" s="53" t="s">
        <v>16</v>
      </c>
      <c r="K145" s="67">
        <v>1859867</v>
      </c>
      <c r="P145" s="95"/>
      <c r="Q145" s="95"/>
      <c r="R145" s="95"/>
      <c r="S145" s="95"/>
    </row>
    <row r="146" spans="1:19" s="1" customFormat="1" ht="11.25" customHeight="1">
      <c r="A146" s="42" t="s">
        <v>805</v>
      </c>
      <c r="B146" s="57">
        <v>0</v>
      </c>
      <c r="C146" s="42"/>
      <c r="D146" s="42"/>
      <c r="E146" s="42"/>
      <c r="F146" s="3"/>
      <c r="G146" s="51" t="s">
        <v>14</v>
      </c>
      <c r="H146" s="83">
        <v>21269857</v>
      </c>
      <c r="I146" s="3"/>
      <c r="J146" s="66" t="s">
        <v>774</v>
      </c>
      <c r="K146" s="68">
        <v>1003848</v>
      </c>
      <c r="P146" s="95"/>
      <c r="Q146" s="95"/>
      <c r="R146" s="95"/>
      <c r="S146" s="95"/>
    </row>
    <row r="147" spans="1:19" s="1" customFormat="1" ht="11.25" customHeight="1">
      <c r="A147" s="42" t="s">
        <v>96</v>
      </c>
      <c r="B147" s="57">
        <v>0</v>
      </c>
      <c r="C147" s="42"/>
      <c r="D147" s="42"/>
      <c r="E147" s="42"/>
      <c r="F147" s="3"/>
      <c r="G147" s="51" t="s">
        <v>58</v>
      </c>
      <c r="H147" s="74" t="s">
        <v>58</v>
      </c>
      <c r="I147" s="3"/>
      <c r="J147" s="66" t="s">
        <v>775</v>
      </c>
      <c r="K147" s="68" t="s">
        <v>58</v>
      </c>
      <c r="P147" s="95"/>
      <c r="Q147" s="95"/>
      <c r="R147" s="95"/>
      <c r="S147" s="95"/>
    </row>
    <row r="148" spans="1:19" s="1" customFormat="1" ht="11.25" customHeight="1">
      <c r="A148" s="43" t="s">
        <v>806</v>
      </c>
      <c r="B148" s="58">
        <f>SUM(B145:B147)</f>
        <v>0</v>
      </c>
      <c r="C148" s="44"/>
      <c r="D148" s="44"/>
      <c r="E148" s="44"/>
      <c r="F148" s="3"/>
      <c r="G148" s="52" t="s">
        <v>34</v>
      </c>
      <c r="H148" s="12">
        <f>SUM(H145:H147)</f>
        <v>21280029</v>
      </c>
      <c r="I148" s="3"/>
      <c r="J148" s="77"/>
      <c r="K148" s="77"/>
      <c r="L148" s="3"/>
      <c r="N148" s="3"/>
      <c r="O148" s="3"/>
      <c r="P148" s="95"/>
      <c r="Q148" s="95"/>
      <c r="R148" s="95"/>
      <c r="S148" s="95"/>
    </row>
    <row r="149" spans="1:19" s="1" customFormat="1">
      <c r="A149" s="45" t="s">
        <v>773</v>
      </c>
      <c r="B149" s="59">
        <f>H148</f>
        <v>21280029</v>
      </c>
      <c r="C149" s="42"/>
      <c r="D149" s="42"/>
      <c r="E149" s="42"/>
      <c r="F149" s="3"/>
      <c r="G149" s="2"/>
      <c r="H149" s="3"/>
      <c r="I149" s="3"/>
      <c r="J149" s="77"/>
      <c r="K149" s="77"/>
      <c r="P149" s="95"/>
      <c r="Q149" s="95"/>
      <c r="R149" s="95"/>
      <c r="S149" s="95"/>
    </row>
    <row r="150" spans="1:19" s="1" customFormat="1">
      <c r="A150" s="7" t="s">
        <v>750</v>
      </c>
      <c r="B150" s="98">
        <v>500000</v>
      </c>
      <c r="C150" s="8"/>
      <c r="D150" s="8"/>
      <c r="E150" s="19">
        <v>500000</v>
      </c>
      <c r="F150" s="3"/>
      <c r="G150" s="2"/>
      <c r="H150" s="3"/>
      <c r="I150" s="3"/>
      <c r="J150" s="77"/>
      <c r="K150" s="77"/>
      <c r="P150" s="95"/>
      <c r="Q150" s="95"/>
      <c r="R150" s="95"/>
      <c r="S150" s="95"/>
    </row>
    <row r="151" spans="1:19" s="1" customFormat="1">
      <c r="A151" s="7" t="s">
        <v>751</v>
      </c>
      <c r="B151" s="98">
        <f>B179+E151</f>
        <v>3690000</v>
      </c>
      <c r="C151" s="8"/>
      <c r="D151" s="8"/>
      <c r="E151" s="19">
        <v>410000</v>
      </c>
      <c r="F151" s="3"/>
      <c r="G151" s="2"/>
      <c r="H151" s="3"/>
      <c r="I151" s="3"/>
      <c r="J151" s="77"/>
      <c r="K151" s="77"/>
      <c r="P151" s="95"/>
      <c r="Q151" s="95"/>
      <c r="R151" s="95"/>
      <c r="S151" s="95"/>
    </row>
    <row r="152" spans="1:19" s="1" customFormat="1">
      <c r="A152" s="7" t="s">
        <v>742</v>
      </c>
      <c r="B152" s="98">
        <f>B180+E152</f>
        <v>3000000</v>
      </c>
      <c r="C152" s="8"/>
      <c r="D152" s="8"/>
      <c r="E152" s="19">
        <v>200000</v>
      </c>
      <c r="F152" s="3"/>
      <c r="G152" s="2"/>
      <c r="H152" s="3"/>
      <c r="I152" s="3"/>
      <c r="J152" s="77"/>
      <c r="K152" s="77"/>
      <c r="P152" s="95"/>
      <c r="Q152" s="95"/>
      <c r="R152" s="95"/>
      <c r="S152" s="95"/>
    </row>
    <row r="153" spans="1:19" s="1" customFormat="1">
      <c r="A153" s="7" t="s">
        <v>743</v>
      </c>
      <c r="B153" s="98">
        <v>1900000</v>
      </c>
      <c r="C153" s="8"/>
      <c r="D153" s="8"/>
      <c r="E153" s="19">
        <v>100000</v>
      </c>
      <c r="F153" s="3"/>
      <c r="G153" s="2"/>
      <c r="H153" s="3"/>
      <c r="I153" s="3"/>
      <c r="J153" s="77"/>
      <c r="K153" s="77"/>
      <c r="P153" s="95"/>
      <c r="Q153" s="95"/>
      <c r="R153" s="95"/>
      <c r="S153" s="95"/>
    </row>
    <row r="154" spans="1:19" s="1" customFormat="1" ht="11.25" customHeight="1">
      <c r="A154" s="43" t="s">
        <v>32</v>
      </c>
      <c r="B154" s="60">
        <f>SUM(B149:B153)</f>
        <v>30370029</v>
      </c>
      <c r="C154" s="44"/>
      <c r="D154" s="44"/>
      <c r="E154" s="44"/>
      <c r="F154" s="3"/>
      <c r="G154" s="9" t="s">
        <v>40</v>
      </c>
      <c r="H154" s="10" t="s">
        <v>6</v>
      </c>
      <c r="I154" s="3"/>
      <c r="J154" s="77"/>
      <c r="K154" s="77"/>
      <c r="P154" s="95"/>
      <c r="Q154" s="95"/>
      <c r="R154" s="95"/>
      <c r="S154" s="95"/>
    </row>
    <row r="155" spans="1:19" s="1" customFormat="1" ht="11.25" customHeight="1">
      <c r="A155" s="42" t="s">
        <v>551</v>
      </c>
      <c r="B155" s="57">
        <f>B239+E155</f>
        <v>22853960</v>
      </c>
      <c r="C155" s="42" t="s">
        <v>58</v>
      </c>
      <c r="D155" s="42" t="s">
        <v>58</v>
      </c>
      <c r="E155" s="19">
        <v>300000</v>
      </c>
      <c r="F155" s="3"/>
      <c r="G155" s="17" t="s">
        <v>43</v>
      </c>
      <c r="H155" s="11">
        <f>B166-B194</f>
        <v>295912</v>
      </c>
      <c r="I155" s="3"/>
      <c r="J155" s="54" t="s">
        <v>45</v>
      </c>
      <c r="K155" s="63">
        <f>K145+K146+K151</f>
        <v>2863715</v>
      </c>
      <c r="P155" s="95"/>
      <c r="Q155" s="95"/>
      <c r="R155" s="95"/>
      <c r="S155" s="95"/>
    </row>
    <row r="156" spans="1:19" s="1" customFormat="1" ht="11.25" customHeight="1">
      <c r="A156" s="42" t="s">
        <v>813</v>
      </c>
      <c r="B156" s="57">
        <f>B240+E156</f>
        <v>17029921</v>
      </c>
      <c r="C156" s="46"/>
      <c r="D156" s="46"/>
      <c r="E156" s="19">
        <v>85600</v>
      </c>
      <c r="F156" s="3"/>
      <c r="G156" s="17" t="s">
        <v>478</v>
      </c>
      <c r="H156" s="73">
        <f>B167-B195</f>
        <v>295912</v>
      </c>
      <c r="I156" s="3"/>
      <c r="J156" s="53" t="s">
        <v>462</v>
      </c>
      <c r="K156" s="67">
        <v>3890850</v>
      </c>
      <c r="P156" s="95"/>
      <c r="Q156" s="95"/>
      <c r="R156" s="95"/>
      <c r="S156" s="95"/>
    </row>
    <row r="157" spans="1:19" s="1" customFormat="1">
      <c r="A157" s="42" t="s">
        <v>814</v>
      </c>
      <c r="B157" s="61">
        <v>340440</v>
      </c>
      <c r="C157" s="42"/>
      <c r="D157" s="42"/>
      <c r="E157" s="42"/>
      <c r="F157" s="3"/>
      <c r="G157" s="2"/>
      <c r="H157" s="3"/>
      <c r="I157" s="3"/>
      <c r="J157" s="53"/>
      <c r="K157" s="74"/>
      <c r="P157" s="95"/>
      <c r="Q157" s="95"/>
      <c r="R157" s="95"/>
      <c r="S157" s="95"/>
    </row>
    <row r="158" spans="1:19" s="1" customFormat="1" ht="13.5" customHeight="1">
      <c r="A158" s="42" t="s">
        <v>574</v>
      </c>
      <c r="B158" s="61">
        <v>43000</v>
      </c>
      <c r="C158" s="42"/>
      <c r="D158" s="42"/>
      <c r="E158" s="42"/>
      <c r="F158" s="3"/>
      <c r="G158" s="2"/>
      <c r="H158" s="3"/>
      <c r="I158" s="3"/>
      <c r="J158" s="53"/>
      <c r="K158" s="74"/>
      <c r="P158" s="95"/>
      <c r="Q158" s="95"/>
      <c r="R158" s="95"/>
      <c r="S158" s="95"/>
    </row>
    <row r="159" spans="1:19" s="1" customFormat="1">
      <c r="A159" s="42" t="s">
        <v>476</v>
      </c>
      <c r="B159" s="61">
        <v>52000</v>
      </c>
      <c r="C159" s="42"/>
      <c r="D159" s="42"/>
      <c r="E159" s="42"/>
      <c r="F159" s="3"/>
      <c r="G159" s="2"/>
      <c r="H159" s="2"/>
      <c r="I159" s="3"/>
      <c r="J159" s="53" t="s">
        <v>58</v>
      </c>
      <c r="K159" s="62" t="s">
        <v>58</v>
      </c>
      <c r="P159" s="95"/>
      <c r="Q159" s="95"/>
      <c r="R159" s="95"/>
      <c r="S159" s="95"/>
    </row>
    <row r="160" spans="1:19" s="1" customFormat="1">
      <c r="A160" s="42" t="s">
        <v>477</v>
      </c>
      <c r="B160" s="61">
        <v>79217</v>
      </c>
      <c r="C160" s="42"/>
      <c r="D160" s="42"/>
      <c r="E160" s="42"/>
      <c r="F160" s="3"/>
      <c r="G160" s="2"/>
      <c r="H160" s="2"/>
      <c r="I160" s="3"/>
      <c r="J160" s="53"/>
      <c r="K160" s="74"/>
      <c r="P160" s="95"/>
      <c r="Q160" s="95"/>
      <c r="R160" s="95"/>
      <c r="S160" s="95"/>
    </row>
    <row r="161" spans="1:19" s="1" customFormat="1">
      <c r="A161" s="42" t="s">
        <v>810</v>
      </c>
      <c r="B161" s="61">
        <v>38290</v>
      </c>
      <c r="C161" s="42"/>
      <c r="D161" s="42"/>
      <c r="E161" s="42"/>
      <c r="F161" s="3"/>
      <c r="G161" s="2"/>
      <c r="H161" s="3"/>
      <c r="I161" s="3"/>
      <c r="J161" s="53"/>
      <c r="K161" s="74"/>
      <c r="P161" s="95"/>
      <c r="Q161" s="95"/>
      <c r="R161" s="95"/>
      <c r="S161" s="95"/>
    </row>
    <row r="162" spans="1:19" s="1" customFormat="1" ht="14.25" customHeight="1">
      <c r="A162" s="42" t="s">
        <v>811</v>
      </c>
      <c r="B162" s="61">
        <v>89100</v>
      </c>
      <c r="C162" s="42"/>
      <c r="D162" s="42"/>
      <c r="E162" s="42"/>
      <c r="F162" s="3"/>
      <c r="G162" s="2"/>
      <c r="H162" s="2"/>
      <c r="I162" s="3"/>
      <c r="J162" s="53" t="s">
        <v>58</v>
      </c>
      <c r="K162" s="62" t="s">
        <v>58</v>
      </c>
      <c r="P162" s="95"/>
      <c r="Q162" s="95"/>
      <c r="R162" s="95"/>
      <c r="S162" s="95"/>
    </row>
    <row r="163" spans="1:19" s="1" customFormat="1">
      <c r="A163" s="42" t="s">
        <v>479</v>
      </c>
      <c r="B163" s="57">
        <f>B331+E163</f>
        <v>8457693</v>
      </c>
      <c r="C163" s="78"/>
      <c r="D163" s="42"/>
      <c r="E163" s="42"/>
      <c r="F163" s="3"/>
      <c r="G163" s="2"/>
      <c r="H163" s="2"/>
      <c r="I163" s="3"/>
      <c r="J163" s="53" t="s">
        <v>58</v>
      </c>
      <c r="K163" s="62" t="s">
        <v>58</v>
      </c>
      <c r="P163" s="95"/>
      <c r="Q163" s="95"/>
      <c r="R163" s="95"/>
      <c r="S163" s="95"/>
    </row>
    <row r="164" spans="1:19" s="1" customFormat="1">
      <c r="A164" s="47" t="s">
        <v>41</v>
      </c>
      <c r="B164" s="14">
        <f>SUM(B155:B157)+B163</f>
        <v>48682014</v>
      </c>
      <c r="C164" s="48"/>
      <c r="D164" s="48"/>
      <c r="E164" s="48"/>
      <c r="F164" s="3"/>
      <c r="G164" s="2"/>
      <c r="H164" s="2"/>
      <c r="I164" s="3"/>
      <c r="J164" s="55" t="s">
        <v>50</v>
      </c>
      <c r="K164" s="63">
        <f>SUM(K156:K162)</f>
        <v>3890850</v>
      </c>
      <c r="P164" s="95"/>
      <c r="Q164" s="95"/>
      <c r="R164" s="95"/>
      <c r="S164" s="95"/>
    </row>
    <row r="165" spans="1:19" s="1" customFormat="1" ht="13.5" customHeight="1">
      <c r="A165" s="47" t="s">
        <v>403</v>
      </c>
      <c r="B165" s="15">
        <v>250000000</v>
      </c>
      <c r="C165" s="48"/>
      <c r="D165" s="48"/>
      <c r="E165" s="48"/>
      <c r="F165" s="3"/>
      <c r="G165" s="2"/>
      <c r="H165" s="2"/>
      <c r="I165" s="3"/>
      <c r="J165" s="56" t="s">
        <v>61</v>
      </c>
      <c r="K165" s="64">
        <f>K164-K155</f>
        <v>1027135</v>
      </c>
      <c r="P165" s="95"/>
      <c r="Q165" s="95"/>
      <c r="R165" s="95"/>
      <c r="S165" s="95"/>
    </row>
    <row r="166" spans="1:19" s="1" customFormat="1">
      <c r="A166" s="49" t="s">
        <v>47</v>
      </c>
      <c r="B166" s="16">
        <f>B154+B164+B165</f>
        <v>329052043</v>
      </c>
      <c r="C166" s="50"/>
      <c r="D166" s="50"/>
      <c r="E166" s="50"/>
      <c r="G166" s="2"/>
      <c r="H166" s="2"/>
      <c r="I166" s="3"/>
      <c r="P166" s="95"/>
      <c r="Q166" s="95"/>
      <c r="R166" s="95"/>
      <c r="S166" s="95"/>
    </row>
    <row r="167" spans="1:19" s="1" customFormat="1" ht="13.5" customHeight="1">
      <c r="A167" s="49" t="s">
        <v>49</v>
      </c>
      <c r="B167" s="16">
        <f>B154+B163+B165</f>
        <v>288827722</v>
      </c>
      <c r="C167" s="50"/>
      <c r="D167" s="50"/>
      <c r="E167" s="50"/>
      <c r="F167" s="3"/>
      <c r="G167" s="2"/>
      <c r="H167" s="2"/>
      <c r="I167" s="3"/>
      <c r="P167" s="95"/>
      <c r="Q167" s="95"/>
      <c r="R167" s="95"/>
      <c r="S167" s="95"/>
    </row>
    <row r="168" spans="1:19" s="1" customFormat="1" ht="30.75" customHeight="1">
      <c r="A168" s="385" t="s">
        <v>785</v>
      </c>
      <c r="B168" s="386"/>
      <c r="C168" s="386"/>
      <c r="D168" s="386"/>
      <c r="E168" s="387"/>
      <c r="F168" s="3"/>
      <c r="G168" s="2"/>
      <c r="H168" s="2"/>
      <c r="I168" s="3"/>
      <c r="J168" s="2"/>
      <c r="K168" s="2"/>
      <c r="P168" s="95"/>
      <c r="Q168" s="95"/>
      <c r="R168" s="95"/>
      <c r="S168" s="95"/>
    </row>
    <row r="169" spans="1:19" ht="12.75" customHeight="1">
      <c r="B169" s="1"/>
      <c r="F169" s="1"/>
      <c r="H169" s="1"/>
      <c r="I169" s="1"/>
      <c r="J169" s="1"/>
      <c r="K169" s="1"/>
      <c r="P169" s="95"/>
      <c r="Q169" s="95"/>
      <c r="R169" s="95"/>
      <c r="S169" s="95"/>
    </row>
    <row r="170" spans="1:19">
      <c r="B170" s="1"/>
      <c r="F170" s="1"/>
      <c r="H170" s="1"/>
      <c r="I170" s="1"/>
      <c r="J170" s="1"/>
      <c r="K170" s="1"/>
      <c r="P170" s="95"/>
      <c r="Q170" s="95"/>
      <c r="R170" s="95"/>
      <c r="S170" s="95"/>
    </row>
    <row r="171" spans="1:19" s="1" customFormat="1" ht="13.5" customHeight="1">
      <c r="A171" s="434" t="s">
        <v>824</v>
      </c>
      <c r="B171" s="386"/>
      <c r="C171" s="386"/>
      <c r="D171" s="386"/>
      <c r="E171" s="387"/>
      <c r="F171" s="2"/>
      <c r="G171" s="389" t="s">
        <v>819</v>
      </c>
      <c r="H171" s="387"/>
      <c r="I171" s="3"/>
      <c r="J171" s="388" t="s">
        <v>689</v>
      </c>
      <c r="K171" s="387"/>
      <c r="L171" s="3"/>
      <c r="N171" s="3"/>
      <c r="O171" s="3"/>
      <c r="P171" s="95"/>
      <c r="Q171" s="95"/>
      <c r="R171" s="95"/>
      <c r="S171" s="95"/>
    </row>
    <row r="172" spans="1:19" s="1" customFormat="1">
      <c r="A172" s="4" t="s">
        <v>5</v>
      </c>
      <c r="B172" s="5" t="s">
        <v>6</v>
      </c>
      <c r="C172" s="6" t="s">
        <v>7</v>
      </c>
      <c r="D172" s="6" t="s">
        <v>8</v>
      </c>
      <c r="E172" s="6" t="s">
        <v>9</v>
      </c>
      <c r="F172" s="2"/>
      <c r="G172" s="9" t="s">
        <v>399</v>
      </c>
      <c r="H172" s="10" t="s">
        <v>6</v>
      </c>
      <c r="I172" s="3"/>
      <c r="J172" s="65" t="s">
        <v>11</v>
      </c>
      <c r="K172" s="65" t="s">
        <v>6</v>
      </c>
      <c r="P172" s="95"/>
      <c r="Q172" s="95"/>
      <c r="R172" s="95"/>
      <c r="S172" s="95"/>
    </row>
    <row r="173" spans="1:19" s="1" customFormat="1" ht="11.25" customHeight="1">
      <c r="A173" s="42" t="s">
        <v>804</v>
      </c>
      <c r="B173" s="57">
        <v>0</v>
      </c>
      <c r="C173" s="42"/>
      <c r="D173" s="42"/>
      <c r="E173" s="42"/>
      <c r="F173" s="3"/>
      <c r="G173" s="51" t="s">
        <v>756</v>
      </c>
      <c r="H173" s="83">
        <v>10172</v>
      </c>
      <c r="I173" s="3"/>
      <c r="J173" s="53" t="s">
        <v>16</v>
      </c>
      <c r="K173" s="67">
        <v>1859867</v>
      </c>
      <c r="P173" s="95"/>
      <c r="Q173" s="95"/>
      <c r="R173" s="95"/>
      <c r="S173" s="95"/>
    </row>
    <row r="174" spans="1:19" s="1" customFormat="1" ht="11.25" customHeight="1">
      <c r="A174" s="42" t="s">
        <v>805</v>
      </c>
      <c r="B174" s="57">
        <v>0</v>
      </c>
      <c r="C174" s="42"/>
      <c r="D174" s="42"/>
      <c r="E174" s="42"/>
      <c r="F174" s="3"/>
      <c r="G174" s="51" t="s">
        <v>14</v>
      </c>
      <c r="H174" s="83">
        <v>21583945</v>
      </c>
      <c r="I174" s="3"/>
      <c r="J174" s="66" t="s">
        <v>774</v>
      </c>
      <c r="K174" s="68">
        <v>1003848</v>
      </c>
      <c r="P174" s="95"/>
      <c r="Q174" s="95"/>
      <c r="R174" s="95"/>
      <c r="S174" s="95"/>
    </row>
    <row r="175" spans="1:19" s="1" customFormat="1" ht="11.25" customHeight="1">
      <c r="A175" s="42" t="s">
        <v>96</v>
      </c>
      <c r="B175" s="57">
        <v>0</v>
      </c>
      <c r="C175" s="42"/>
      <c r="D175" s="42"/>
      <c r="E175" s="42"/>
      <c r="F175" s="3"/>
      <c r="G175" s="51" t="s">
        <v>58</v>
      </c>
      <c r="H175" s="74" t="s">
        <v>58</v>
      </c>
      <c r="I175" s="3"/>
      <c r="J175" s="66" t="s">
        <v>775</v>
      </c>
      <c r="K175" s="68" t="s">
        <v>58</v>
      </c>
      <c r="P175" s="95"/>
      <c r="Q175" s="95"/>
      <c r="R175" s="95"/>
      <c r="S175" s="95"/>
    </row>
    <row r="176" spans="1:19" s="1" customFormat="1" ht="11.25" customHeight="1">
      <c r="A176" s="43" t="s">
        <v>806</v>
      </c>
      <c r="B176" s="58">
        <f>SUM(B173:B175)</f>
        <v>0</v>
      </c>
      <c r="C176" s="44"/>
      <c r="D176" s="44"/>
      <c r="E176" s="44"/>
      <c r="F176" s="3"/>
      <c r="G176" s="52" t="s">
        <v>34</v>
      </c>
      <c r="H176" s="12">
        <f>SUM(H173:H175)</f>
        <v>21594117</v>
      </c>
      <c r="I176" s="3"/>
      <c r="J176" s="77"/>
      <c r="K176" s="77"/>
      <c r="L176" s="3"/>
      <c r="N176" s="3"/>
      <c r="O176" s="3"/>
      <c r="P176" s="95"/>
      <c r="Q176" s="95"/>
      <c r="R176" s="95"/>
      <c r="S176" s="95"/>
    </row>
    <row r="177" spans="1:19" s="1" customFormat="1">
      <c r="A177" s="45" t="s">
        <v>773</v>
      </c>
      <c r="B177" s="59">
        <f>H176</f>
        <v>21594117</v>
      </c>
      <c r="C177" s="42"/>
      <c r="D177" s="42"/>
      <c r="E177" s="42"/>
      <c r="F177" s="3"/>
      <c r="G177" s="2"/>
      <c r="H177" s="3"/>
      <c r="I177" s="3"/>
      <c r="J177" s="77"/>
      <c r="K177" s="77"/>
      <c r="P177" s="95"/>
      <c r="Q177" s="95"/>
      <c r="R177" s="95"/>
      <c r="S177" s="95"/>
    </row>
    <row r="178" spans="1:19" s="1" customFormat="1">
      <c r="A178" s="7" t="s">
        <v>750</v>
      </c>
      <c r="B178" s="98">
        <v>500000</v>
      </c>
      <c r="C178" s="8"/>
      <c r="D178" s="8"/>
      <c r="E178" s="19">
        <v>500000</v>
      </c>
      <c r="F178" s="3"/>
      <c r="G178" s="2"/>
      <c r="H178" s="3"/>
      <c r="I178" s="3"/>
      <c r="J178" s="77"/>
      <c r="K178" s="77"/>
      <c r="P178" s="95"/>
      <c r="Q178" s="95"/>
      <c r="R178" s="95"/>
      <c r="S178" s="95"/>
    </row>
    <row r="179" spans="1:19" s="1" customFormat="1">
      <c r="A179" s="7" t="s">
        <v>751</v>
      </c>
      <c r="B179" s="98">
        <f>B207+E179</f>
        <v>3280000</v>
      </c>
      <c r="C179" s="8"/>
      <c r="D179" s="8"/>
      <c r="E179" s="19">
        <v>410000</v>
      </c>
      <c r="F179" s="3"/>
      <c r="G179" s="2"/>
      <c r="H179" s="3"/>
      <c r="I179" s="3"/>
      <c r="J179" s="77"/>
      <c r="K179" s="77"/>
      <c r="P179" s="95"/>
      <c r="Q179" s="95"/>
      <c r="R179" s="95"/>
      <c r="S179" s="95"/>
    </row>
    <row r="180" spans="1:19" s="1" customFormat="1">
      <c r="A180" s="7" t="s">
        <v>742</v>
      </c>
      <c r="B180" s="98">
        <f>B208+E180</f>
        <v>2800000</v>
      </c>
      <c r="C180" s="8"/>
      <c r="D180" s="8"/>
      <c r="E180" s="19">
        <v>200000</v>
      </c>
      <c r="F180" s="3"/>
      <c r="G180" s="2"/>
      <c r="H180" s="3"/>
      <c r="I180" s="3"/>
      <c r="J180" s="77"/>
      <c r="K180" s="77"/>
      <c r="P180" s="95"/>
      <c r="Q180" s="95"/>
      <c r="R180" s="95"/>
      <c r="S180" s="95"/>
    </row>
    <row r="181" spans="1:19" s="1" customFormat="1">
      <c r="A181" s="7" t="s">
        <v>743</v>
      </c>
      <c r="B181" s="98">
        <v>1900000</v>
      </c>
      <c r="C181" s="8"/>
      <c r="D181" s="8"/>
      <c r="E181" s="19">
        <v>100000</v>
      </c>
      <c r="F181" s="3"/>
      <c r="G181" s="2"/>
      <c r="H181" s="3"/>
      <c r="I181" s="3"/>
      <c r="J181" s="77"/>
      <c r="K181" s="77"/>
      <c r="P181" s="95"/>
      <c r="Q181" s="95"/>
      <c r="R181" s="95"/>
      <c r="S181" s="95"/>
    </row>
    <row r="182" spans="1:19" s="1" customFormat="1" ht="11.25" customHeight="1">
      <c r="A182" s="43" t="s">
        <v>32</v>
      </c>
      <c r="B182" s="60">
        <f>SUM(B177:B181)</f>
        <v>30074117</v>
      </c>
      <c r="C182" s="44"/>
      <c r="D182" s="44"/>
      <c r="E182" s="44"/>
      <c r="F182" s="3"/>
      <c r="G182" s="9" t="s">
        <v>40</v>
      </c>
      <c r="H182" s="10" t="s">
        <v>6</v>
      </c>
      <c r="I182" s="3"/>
      <c r="J182" s="77"/>
      <c r="K182" s="77"/>
      <c r="P182" s="95"/>
      <c r="Q182" s="95"/>
      <c r="R182" s="95"/>
      <c r="S182" s="95"/>
    </row>
    <row r="183" spans="1:19" s="1" customFormat="1" ht="11.25" customHeight="1">
      <c r="A183" s="42" t="s">
        <v>551</v>
      </c>
      <c r="B183" s="57">
        <f>B239+E183</f>
        <v>22853960</v>
      </c>
      <c r="C183" s="42" t="s">
        <v>58</v>
      </c>
      <c r="D183" s="42" t="s">
        <v>58</v>
      </c>
      <c r="E183" s="19">
        <v>300000</v>
      </c>
      <c r="F183" s="3"/>
      <c r="G183" s="17" t="s">
        <v>43</v>
      </c>
      <c r="H183" s="11">
        <f>B194-B250</f>
        <v>4927784</v>
      </c>
      <c r="I183" s="3"/>
      <c r="J183" s="54" t="s">
        <v>45</v>
      </c>
      <c r="K183" s="63">
        <f>K173+K174+K179</f>
        <v>2863715</v>
      </c>
      <c r="P183" s="95"/>
      <c r="Q183" s="95"/>
      <c r="R183" s="95"/>
      <c r="S183" s="95"/>
    </row>
    <row r="184" spans="1:19" s="1" customFormat="1" ht="11.25" customHeight="1">
      <c r="A184" s="42" t="s">
        <v>813</v>
      </c>
      <c r="B184" s="57">
        <f>B240+E184</f>
        <v>17029921</v>
      </c>
      <c r="C184" s="46"/>
      <c r="D184" s="46"/>
      <c r="E184" s="19">
        <v>85600</v>
      </c>
      <c r="F184" s="3"/>
      <c r="G184" s="17" t="s">
        <v>478</v>
      </c>
      <c r="H184" s="73">
        <f>B195-B251</f>
        <v>4542184</v>
      </c>
      <c r="I184" s="3"/>
      <c r="J184" s="53" t="s">
        <v>462</v>
      </c>
      <c r="K184" s="67">
        <v>3890850</v>
      </c>
      <c r="P184" s="95"/>
      <c r="Q184" s="95"/>
      <c r="R184" s="95"/>
      <c r="S184" s="95"/>
    </row>
    <row r="185" spans="1:19" s="1" customFormat="1">
      <c r="A185" s="42" t="s">
        <v>814</v>
      </c>
      <c r="B185" s="61">
        <v>340440</v>
      </c>
      <c r="C185" s="42"/>
      <c r="D185" s="42"/>
      <c r="E185" s="42"/>
      <c r="F185" s="3"/>
      <c r="G185" s="2"/>
      <c r="H185" s="3"/>
      <c r="I185" s="3"/>
      <c r="J185" s="53"/>
      <c r="K185" s="74"/>
      <c r="P185" s="95"/>
      <c r="Q185" s="95"/>
      <c r="R185" s="95"/>
      <c r="S185" s="95"/>
    </row>
    <row r="186" spans="1:19" s="1" customFormat="1" ht="13.5" customHeight="1">
      <c r="A186" s="42" t="s">
        <v>574</v>
      </c>
      <c r="B186" s="61">
        <v>43000</v>
      </c>
      <c r="C186" s="42"/>
      <c r="D186" s="42"/>
      <c r="E186" s="42"/>
      <c r="F186" s="3"/>
      <c r="G186" s="2"/>
      <c r="H186" s="3"/>
      <c r="I186" s="3"/>
      <c r="J186" s="53"/>
      <c r="K186" s="74"/>
      <c r="P186" s="95"/>
      <c r="Q186" s="95"/>
      <c r="R186" s="95"/>
      <c r="S186" s="95"/>
    </row>
    <row r="187" spans="1:19" s="1" customFormat="1">
      <c r="A187" s="42" t="s">
        <v>476</v>
      </c>
      <c r="B187" s="61">
        <v>52000</v>
      </c>
      <c r="C187" s="42"/>
      <c r="D187" s="42"/>
      <c r="E187" s="42"/>
      <c r="F187" s="3"/>
      <c r="G187" s="2"/>
      <c r="H187" s="2"/>
      <c r="I187" s="3"/>
      <c r="J187" s="53" t="s">
        <v>58</v>
      </c>
      <c r="K187" s="62" t="s">
        <v>58</v>
      </c>
      <c r="P187" s="95"/>
      <c r="Q187" s="95"/>
      <c r="R187" s="95"/>
      <c r="S187" s="95"/>
    </row>
    <row r="188" spans="1:19" s="1" customFormat="1">
      <c r="A188" s="42" t="s">
        <v>477</v>
      </c>
      <c r="B188" s="61">
        <v>79217</v>
      </c>
      <c r="C188" s="42"/>
      <c r="D188" s="42"/>
      <c r="E188" s="42"/>
      <c r="F188" s="3"/>
      <c r="G188" s="2"/>
      <c r="H188" s="2"/>
      <c r="I188" s="3"/>
      <c r="J188" s="53"/>
      <c r="K188" s="74"/>
      <c r="P188" s="95"/>
      <c r="Q188" s="95"/>
      <c r="R188" s="95"/>
      <c r="S188" s="95"/>
    </row>
    <row r="189" spans="1:19" s="1" customFormat="1">
      <c r="A189" s="42" t="s">
        <v>810</v>
      </c>
      <c r="B189" s="61">
        <v>38290</v>
      </c>
      <c r="C189" s="42"/>
      <c r="D189" s="42"/>
      <c r="E189" s="42"/>
      <c r="F189" s="3"/>
      <c r="G189" s="2"/>
      <c r="H189" s="3"/>
      <c r="I189" s="3"/>
      <c r="J189" s="53"/>
      <c r="K189" s="74"/>
      <c r="P189" s="95"/>
      <c r="Q189" s="95"/>
      <c r="R189" s="95"/>
      <c r="S189" s="95"/>
    </row>
    <row r="190" spans="1:19" s="1" customFormat="1" ht="14.25" customHeight="1">
      <c r="A190" s="42" t="s">
        <v>811</v>
      </c>
      <c r="B190" s="61">
        <v>89100</v>
      </c>
      <c r="C190" s="42"/>
      <c r="D190" s="42"/>
      <c r="E190" s="42"/>
      <c r="F190" s="3"/>
      <c r="G190" s="2"/>
      <c r="H190" s="2"/>
      <c r="I190" s="3"/>
      <c r="J190" s="53" t="s">
        <v>58</v>
      </c>
      <c r="K190" s="62" t="s">
        <v>58</v>
      </c>
      <c r="P190" s="95"/>
      <c r="Q190" s="95"/>
      <c r="R190" s="95"/>
      <c r="S190" s="95"/>
    </row>
    <row r="191" spans="1:19" s="1" customFormat="1">
      <c r="A191" s="42" t="s">
        <v>479</v>
      </c>
      <c r="B191" s="57">
        <f>B331+E191</f>
        <v>8457693</v>
      </c>
      <c r="C191" s="78"/>
      <c r="D191" s="42"/>
      <c r="E191" s="42"/>
      <c r="F191" s="3"/>
      <c r="G191" s="2"/>
      <c r="H191" s="2"/>
      <c r="I191" s="3"/>
      <c r="J191" s="53" t="s">
        <v>58</v>
      </c>
      <c r="K191" s="62" t="s">
        <v>58</v>
      </c>
      <c r="P191" s="95"/>
      <c r="Q191" s="95"/>
      <c r="R191" s="95"/>
      <c r="S191" s="95"/>
    </row>
    <row r="192" spans="1:19" s="1" customFormat="1">
      <c r="A192" s="47" t="s">
        <v>41</v>
      </c>
      <c r="B192" s="14">
        <f>SUM(B183:B185)+B191</f>
        <v>48682014</v>
      </c>
      <c r="C192" s="48"/>
      <c r="D192" s="48"/>
      <c r="E192" s="48"/>
      <c r="F192" s="3"/>
      <c r="G192" s="2"/>
      <c r="H192" s="2"/>
      <c r="I192" s="3"/>
      <c r="J192" s="55" t="s">
        <v>50</v>
      </c>
      <c r="K192" s="63">
        <f>SUM(K184:K190)</f>
        <v>3890850</v>
      </c>
      <c r="P192" s="95"/>
      <c r="Q192" s="95"/>
      <c r="R192" s="95"/>
      <c r="S192" s="95"/>
    </row>
    <row r="193" spans="1:19" s="1" customFormat="1" ht="13.5" customHeight="1">
      <c r="A193" s="47" t="s">
        <v>403</v>
      </c>
      <c r="B193" s="15">
        <v>250000000</v>
      </c>
      <c r="C193" s="48"/>
      <c r="D193" s="48"/>
      <c r="E193" s="48"/>
      <c r="F193" s="3"/>
      <c r="G193" s="2"/>
      <c r="H193" s="2"/>
      <c r="I193" s="3"/>
      <c r="J193" s="56" t="s">
        <v>61</v>
      </c>
      <c r="K193" s="64">
        <f>K192-K183</f>
        <v>1027135</v>
      </c>
      <c r="P193" s="95"/>
      <c r="Q193" s="95"/>
      <c r="R193" s="95"/>
      <c r="S193" s="95"/>
    </row>
    <row r="194" spans="1:19" s="1" customFormat="1">
      <c r="A194" s="49" t="s">
        <v>47</v>
      </c>
      <c r="B194" s="16">
        <f>B182+B192+B193</f>
        <v>328756131</v>
      </c>
      <c r="C194" s="50"/>
      <c r="D194" s="50"/>
      <c r="E194" s="50"/>
      <c r="G194" s="2"/>
      <c r="H194" s="2"/>
      <c r="I194" s="3"/>
      <c r="P194" s="95"/>
      <c r="Q194" s="95"/>
      <c r="R194" s="95"/>
      <c r="S194" s="95"/>
    </row>
    <row r="195" spans="1:19" s="1" customFormat="1" ht="13.5" customHeight="1">
      <c r="A195" s="49" t="s">
        <v>49</v>
      </c>
      <c r="B195" s="16">
        <f>B182+B191+B193</f>
        <v>288531810</v>
      </c>
      <c r="C195" s="50"/>
      <c r="D195" s="50"/>
      <c r="E195" s="50"/>
      <c r="F195" s="3"/>
      <c r="G195" s="2"/>
      <c r="H195" s="2"/>
      <c r="I195" s="3"/>
      <c r="P195" s="95"/>
      <c r="Q195" s="95"/>
      <c r="R195" s="95"/>
      <c r="S195" s="95"/>
    </row>
    <row r="196" spans="1:19" s="1" customFormat="1" ht="30.75" customHeight="1">
      <c r="A196" s="385" t="s">
        <v>825</v>
      </c>
      <c r="B196" s="386"/>
      <c r="C196" s="386"/>
      <c r="D196" s="386"/>
      <c r="E196" s="387"/>
      <c r="F196" s="3"/>
      <c r="G196" s="2"/>
      <c r="H196" s="2"/>
      <c r="I196" s="3"/>
      <c r="J196" s="2"/>
      <c r="K196" s="2"/>
      <c r="P196" s="95"/>
      <c r="Q196" s="95"/>
      <c r="R196" s="95"/>
      <c r="S196" s="95"/>
    </row>
    <row r="197" spans="1:19" ht="12.75" customHeight="1">
      <c r="B197" s="1"/>
      <c r="F197" s="1"/>
      <c r="H197" s="1"/>
      <c r="I197" s="1"/>
      <c r="J197" s="1"/>
      <c r="K197" s="1"/>
      <c r="P197" s="95"/>
      <c r="Q197" s="95"/>
      <c r="R197" s="95"/>
      <c r="S197" s="95"/>
    </row>
    <row r="198" spans="1:19">
      <c r="B198" s="1"/>
      <c r="F198" s="1"/>
      <c r="H198" s="1"/>
      <c r="I198" s="1"/>
      <c r="J198" s="1"/>
      <c r="K198" s="1"/>
      <c r="P198" s="95"/>
      <c r="Q198" s="95"/>
      <c r="R198" s="95"/>
      <c r="S198" s="95"/>
    </row>
    <row r="199" spans="1:19" s="1" customFormat="1" ht="13.5" customHeight="1">
      <c r="A199" s="434" t="s">
        <v>826</v>
      </c>
      <c r="B199" s="386"/>
      <c r="C199" s="386"/>
      <c r="D199" s="386"/>
      <c r="E199" s="387"/>
      <c r="F199" s="2"/>
      <c r="G199" s="389" t="s">
        <v>819</v>
      </c>
      <c r="H199" s="387"/>
      <c r="I199" s="3"/>
      <c r="J199" s="388" t="s">
        <v>693</v>
      </c>
      <c r="K199" s="387"/>
      <c r="L199" s="3"/>
      <c r="N199" s="3"/>
      <c r="O199" s="3"/>
      <c r="P199" s="95"/>
      <c r="Q199" s="95"/>
      <c r="R199" s="95"/>
      <c r="S199" s="95"/>
    </row>
    <row r="200" spans="1:19" s="1" customFormat="1">
      <c r="A200" s="4" t="s">
        <v>5</v>
      </c>
      <c r="B200" s="5" t="s">
        <v>6</v>
      </c>
      <c r="C200" s="6" t="s">
        <v>7</v>
      </c>
      <c r="D200" s="6" t="s">
        <v>8</v>
      </c>
      <c r="E200" s="6" t="s">
        <v>9</v>
      </c>
      <c r="F200" s="2"/>
      <c r="G200" s="9" t="s">
        <v>399</v>
      </c>
      <c r="H200" s="10" t="s">
        <v>6</v>
      </c>
      <c r="I200" s="3"/>
      <c r="J200" s="65" t="s">
        <v>11</v>
      </c>
      <c r="K200" s="65" t="s">
        <v>6</v>
      </c>
      <c r="P200" s="95"/>
      <c r="Q200" s="95"/>
      <c r="R200" s="95"/>
      <c r="S200" s="95"/>
    </row>
    <row r="201" spans="1:19" s="1" customFormat="1" ht="11.25" customHeight="1">
      <c r="A201" s="42" t="s">
        <v>804</v>
      </c>
      <c r="B201" s="57">
        <v>0</v>
      </c>
      <c r="C201" s="42"/>
      <c r="D201" s="42"/>
      <c r="E201" s="42"/>
      <c r="F201" s="3"/>
      <c r="G201" s="51" t="s">
        <v>756</v>
      </c>
      <c r="H201" s="83">
        <v>10172</v>
      </c>
      <c r="I201" s="3"/>
      <c r="J201" s="53" t="s">
        <v>16</v>
      </c>
      <c r="K201" s="67">
        <v>1859867</v>
      </c>
      <c r="P201" s="95"/>
      <c r="Q201" s="95"/>
      <c r="R201" s="95"/>
      <c r="S201" s="95"/>
    </row>
    <row r="202" spans="1:19" s="1" customFormat="1" ht="11.25" customHeight="1">
      <c r="A202" s="42" t="s">
        <v>805</v>
      </c>
      <c r="B202" s="57">
        <v>0</v>
      </c>
      <c r="C202" s="42"/>
      <c r="D202" s="42"/>
      <c r="E202" s="42"/>
      <c r="F202" s="3"/>
      <c r="G202" s="51" t="s">
        <v>14</v>
      </c>
      <c r="H202" s="83">
        <v>17722978</v>
      </c>
      <c r="I202" s="3"/>
      <c r="J202" s="66" t="s">
        <v>774</v>
      </c>
      <c r="K202" s="68">
        <v>1003848</v>
      </c>
      <c r="P202" s="95"/>
      <c r="Q202" s="95"/>
      <c r="R202" s="95"/>
      <c r="S202" s="95"/>
    </row>
    <row r="203" spans="1:19" s="1" customFormat="1" ht="11.25" customHeight="1">
      <c r="A203" s="42" t="s">
        <v>827</v>
      </c>
      <c r="B203" s="57">
        <v>0</v>
      </c>
      <c r="C203" s="42"/>
      <c r="D203" s="42"/>
      <c r="E203" s="42"/>
      <c r="F203" s="3"/>
      <c r="G203" s="51" t="s">
        <v>58</v>
      </c>
      <c r="H203" s="74" t="s">
        <v>58</v>
      </c>
      <c r="I203" s="3"/>
      <c r="J203" s="66" t="s">
        <v>775</v>
      </c>
      <c r="K203" s="68" t="s">
        <v>58</v>
      </c>
      <c r="P203" s="95"/>
      <c r="Q203" s="95"/>
      <c r="R203" s="95"/>
      <c r="S203" s="95"/>
    </row>
    <row r="204" spans="1:19" s="1" customFormat="1" ht="11.25" customHeight="1">
      <c r="A204" s="43" t="s">
        <v>806</v>
      </c>
      <c r="B204" s="58">
        <f>SUM(B201:B203)</f>
        <v>0</v>
      </c>
      <c r="C204" s="44"/>
      <c r="D204" s="44"/>
      <c r="E204" s="44"/>
      <c r="F204" s="3"/>
      <c r="G204" s="52" t="s">
        <v>34</v>
      </c>
      <c r="H204" s="12">
        <f>SUM(H201:H203)</f>
        <v>17733150</v>
      </c>
      <c r="I204" s="3"/>
      <c r="J204" s="77"/>
      <c r="K204" s="77"/>
      <c r="L204" s="3"/>
      <c r="N204" s="3"/>
      <c r="O204" s="3"/>
      <c r="P204" s="95"/>
      <c r="Q204" s="95"/>
      <c r="R204" s="95"/>
      <c r="S204" s="95"/>
    </row>
    <row r="205" spans="1:19" s="1" customFormat="1">
      <c r="A205" s="45" t="s">
        <v>773</v>
      </c>
      <c r="B205" s="59">
        <f>H204</f>
        <v>17733150</v>
      </c>
      <c r="C205" s="42"/>
      <c r="D205" s="42"/>
      <c r="E205" s="42"/>
      <c r="F205" s="3"/>
      <c r="G205" s="2"/>
      <c r="H205" s="3"/>
      <c r="I205" s="3"/>
      <c r="J205" s="77"/>
      <c r="K205" s="77"/>
      <c r="P205" s="95"/>
      <c r="Q205" s="95"/>
      <c r="R205" s="95"/>
      <c r="S205" s="95"/>
    </row>
    <row r="206" spans="1:19" s="1" customFormat="1">
      <c r="A206" s="7" t="s">
        <v>750</v>
      </c>
      <c r="B206" s="98">
        <v>500000</v>
      </c>
      <c r="C206" s="8"/>
      <c r="D206" s="8"/>
      <c r="E206" s="19">
        <v>500000</v>
      </c>
      <c r="F206" s="3"/>
      <c r="G206" s="2"/>
      <c r="H206" s="3"/>
      <c r="I206" s="3"/>
      <c r="J206" s="77"/>
      <c r="K206" s="77"/>
      <c r="P206" s="95"/>
      <c r="Q206" s="95"/>
      <c r="R206" s="95"/>
      <c r="S206" s="95"/>
    </row>
    <row r="207" spans="1:19" s="1" customFormat="1">
      <c r="A207" s="7" t="s">
        <v>751</v>
      </c>
      <c r="B207" s="98">
        <f>B235+E207</f>
        <v>2870000</v>
      </c>
      <c r="C207" s="8"/>
      <c r="D207" s="8"/>
      <c r="E207" s="19">
        <v>410000</v>
      </c>
      <c r="F207" s="3"/>
      <c r="G207" s="2"/>
      <c r="H207" s="3"/>
      <c r="I207" s="3"/>
      <c r="J207" s="77"/>
      <c r="K207" s="77"/>
      <c r="P207" s="95"/>
      <c r="Q207" s="95"/>
      <c r="R207" s="95"/>
      <c r="S207" s="95"/>
    </row>
    <row r="208" spans="1:19" s="1" customFormat="1">
      <c r="A208" s="7" t="s">
        <v>742</v>
      </c>
      <c r="B208" s="98">
        <f>B236+E208</f>
        <v>2600000</v>
      </c>
      <c r="C208" s="8"/>
      <c r="D208" s="8"/>
      <c r="E208" s="19">
        <v>200000</v>
      </c>
      <c r="F208" s="3"/>
      <c r="G208" s="2"/>
      <c r="H208" s="3"/>
      <c r="I208" s="3"/>
      <c r="J208" s="77"/>
      <c r="K208" s="77"/>
      <c r="P208" s="95"/>
      <c r="Q208" s="95"/>
      <c r="R208" s="95"/>
      <c r="S208" s="95"/>
    </row>
    <row r="209" spans="1:19" s="1" customFormat="1">
      <c r="A209" s="7" t="s">
        <v>743</v>
      </c>
      <c r="B209" s="98">
        <v>1900000</v>
      </c>
      <c r="C209" s="8"/>
      <c r="D209" s="8"/>
      <c r="E209" s="19">
        <v>0</v>
      </c>
      <c r="F209" s="3"/>
      <c r="G209" s="2"/>
      <c r="H209" s="3"/>
      <c r="I209" s="3"/>
      <c r="J209" s="77"/>
      <c r="K209" s="77"/>
      <c r="P209" s="95"/>
      <c r="Q209" s="95"/>
      <c r="R209" s="95"/>
      <c r="S209" s="95"/>
    </row>
    <row r="210" spans="1:19" s="1" customFormat="1" ht="11.25" customHeight="1">
      <c r="A210" s="43" t="s">
        <v>32</v>
      </c>
      <c r="B210" s="60">
        <f>SUM(B205:B209)</f>
        <v>25603150</v>
      </c>
      <c r="C210" s="44"/>
      <c r="D210" s="44"/>
      <c r="E210" s="44"/>
      <c r="F210" s="3"/>
      <c r="G210" s="9" t="s">
        <v>40</v>
      </c>
      <c r="H210" s="10" t="s">
        <v>6</v>
      </c>
      <c r="I210" s="3"/>
      <c r="J210" s="77"/>
      <c r="K210" s="77"/>
      <c r="P210" s="95"/>
      <c r="Q210" s="95"/>
      <c r="R210" s="95"/>
      <c r="S210" s="95"/>
    </row>
    <row r="211" spans="1:19" s="1" customFormat="1" ht="11.25" customHeight="1">
      <c r="A211" s="42" t="s">
        <v>551</v>
      </c>
      <c r="B211" s="57">
        <f>B239+E211</f>
        <v>22853960</v>
      </c>
      <c r="C211" s="42" t="s">
        <v>58</v>
      </c>
      <c r="D211" s="42" t="s">
        <v>58</v>
      </c>
      <c r="E211" s="19">
        <v>300000</v>
      </c>
      <c r="F211" s="3"/>
      <c r="G211" s="17" t="s">
        <v>43</v>
      </c>
      <c r="H211" s="11">
        <f>B222-B250</f>
        <v>456817</v>
      </c>
      <c r="I211" s="3"/>
      <c r="J211" s="54" t="s">
        <v>45</v>
      </c>
      <c r="K211" s="63">
        <f>K201+K202+K207</f>
        <v>2863715</v>
      </c>
      <c r="P211" s="95"/>
      <c r="Q211" s="95"/>
      <c r="R211" s="95"/>
      <c r="S211" s="95"/>
    </row>
    <row r="212" spans="1:19" s="1" customFormat="1" ht="11.25" customHeight="1">
      <c r="A212" s="42" t="s">
        <v>813</v>
      </c>
      <c r="B212" s="57">
        <f>B240+E212</f>
        <v>17029921</v>
      </c>
      <c r="C212" s="46"/>
      <c r="D212" s="46"/>
      <c r="E212" s="19">
        <v>85600</v>
      </c>
      <c r="F212" s="3"/>
      <c r="G212" s="17" t="s">
        <v>478</v>
      </c>
      <c r="H212" s="73">
        <f>B223-B251</f>
        <v>71217</v>
      </c>
      <c r="I212" s="3"/>
      <c r="J212" s="53" t="s">
        <v>462</v>
      </c>
      <c r="K212" s="79">
        <v>3644337</v>
      </c>
      <c r="P212" s="95"/>
      <c r="Q212" s="95"/>
      <c r="R212" s="95"/>
      <c r="S212" s="95"/>
    </row>
    <row r="213" spans="1:19" s="1" customFormat="1">
      <c r="A213" s="42" t="s">
        <v>814</v>
      </c>
      <c r="B213" s="61">
        <v>340440</v>
      </c>
      <c r="C213" s="42"/>
      <c r="D213" s="42"/>
      <c r="E213" s="42"/>
      <c r="F213" s="3"/>
      <c r="G213" s="2"/>
      <c r="H213" s="3"/>
      <c r="I213" s="3"/>
      <c r="J213" s="53"/>
      <c r="K213" s="74"/>
      <c r="P213" s="95"/>
      <c r="Q213" s="95"/>
      <c r="R213" s="95"/>
      <c r="S213" s="95"/>
    </row>
    <row r="214" spans="1:19" s="1" customFormat="1" ht="13.5" customHeight="1">
      <c r="A214" s="42" t="s">
        <v>574</v>
      </c>
      <c r="B214" s="61">
        <v>43000</v>
      </c>
      <c r="C214" s="42"/>
      <c r="D214" s="42"/>
      <c r="E214" s="42"/>
      <c r="F214" s="3"/>
      <c r="G214" s="2"/>
      <c r="H214" s="3"/>
      <c r="I214" s="3"/>
      <c r="J214" s="53"/>
      <c r="K214" s="74"/>
      <c r="P214" s="95"/>
      <c r="Q214" s="95"/>
      <c r="R214" s="95"/>
      <c r="S214" s="95"/>
    </row>
    <row r="215" spans="1:19" s="1" customFormat="1">
      <c r="A215" s="42" t="s">
        <v>476</v>
      </c>
      <c r="B215" s="61">
        <v>52000</v>
      </c>
      <c r="C215" s="42"/>
      <c r="D215" s="42"/>
      <c r="E215" s="42"/>
      <c r="F215" s="3"/>
      <c r="G215" s="2"/>
      <c r="H215" s="2"/>
      <c r="I215" s="3"/>
      <c r="J215" s="53" t="s">
        <v>58</v>
      </c>
      <c r="K215" s="62" t="s">
        <v>58</v>
      </c>
      <c r="P215" s="95"/>
      <c r="Q215" s="95"/>
      <c r="R215" s="95"/>
      <c r="S215" s="95"/>
    </row>
    <row r="216" spans="1:19" s="1" customFormat="1">
      <c r="A216" s="42" t="s">
        <v>477</v>
      </c>
      <c r="B216" s="61">
        <v>79217</v>
      </c>
      <c r="C216" s="42"/>
      <c r="D216" s="42"/>
      <c r="E216" s="42"/>
      <c r="F216" s="3"/>
      <c r="G216" s="2"/>
      <c r="H216" s="2"/>
      <c r="I216" s="3"/>
      <c r="J216" s="53"/>
      <c r="K216" s="74"/>
      <c r="P216" s="95"/>
      <c r="Q216" s="95"/>
      <c r="R216" s="95"/>
      <c r="S216" s="95"/>
    </row>
    <row r="217" spans="1:19" s="1" customFormat="1">
      <c r="A217" s="42" t="s">
        <v>810</v>
      </c>
      <c r="B217" s="61">
        <v>38290</v>
      </c>
      <c r="C217" s="42"/>
      <c r="D217" s="42"/>
      <c r="E217" s="42"/>
      <c r="F217" s="3"/>
      <c r="G217" s="2"/>
      <c r="H217" s="3"/>
      <c r="I217" s="3"/>
      <c r="J217" s="53"/>
      <c r="K217" s="74"/>
      <c r="P217" s="95"/>
      <c r="Q217" s="95"/>
      <c r="R217" s="95"/>
      <c r="S217" s="95"/>
    </row>
    <row r="218" spans="1:19" s="1" customFormat="1" ht="14.25" customHeight="1">
      <c r="A218" s="42" t="s">
        <v>811</v>
      </c>
      <c r="B218" s="61">
        <v>89100</v>
      </c>
      <c r="C218" s="42"/>
      <c r="D218" s="42"/>
      <c r="E218" s="42"/>
      <c r="F218" s="3"/>
      <c r="G218" s="2"/>
      <c r="H218" s="2"/>
      <c r="I218" s="3"/>
      <c r="J218" s="53" t="s">
        <v>58</v>
      </c>
      <c r="K218" s="62" t="s">
        <v>58</v>
      </c>
      <c r="P218" s="95"/>
      <c r="Q218" s="95"/>
      <c r="R218" s="95"/>
      <c r="S218" s="95"/>
    </row>
    <row r="219" spans="1:19" s="1" customFormat="1">
      <c r="A219" s="42" t="s">
        <v>479</v>
      </c>
      <c r="B219" s="57">
        <f>B331+E219</f>
        <v>8457693</v>
      </c>
      <c r="C219" s="78"/>
      <c r="D219" s="42"/>
      <c r="E219" s="42"/>
      <c r="F219" s="3"/>
      <c r="G219" s="2"/>
      <c r="H219" s="2"/>
      <c r="I219" s="3"/>
      <c r="J219" s="53" t="s">
        <v>58</v>
      </c>
      <c r="K219" s="62" t="s">
        <v>58</v>
      </c>
      <c r="P219" s="95"/>
      <c r="Q219" s="95"/>
      <c r="R219" s="95"/>
      <c r="S219" s="95"/>
    </row>
    <row r="220" spans="1:19" s="1" customFormat="1">
      <c r="A220" s="47" t="s">
        <v>41</v>
      </c>
      <c r="B220" s="14">
        <f>SUM(B211:B213)+B219</f>
        <v>48682014</v>
      </c>
      <c r="C220" s="48"/>
      <c r="D220" s="48"/>
      <c r="E220" s="48"/>
      <c r="F220" s="3"/>
      <c r="G220" s="2"/>
      <c r="H220" s="2"/>
      <c r="I220" s="3"/>
      <c r="J220" s="55" t="s">
        <v>50</v>
      </c>
      <c r="K220" s="63">
        <f>SUM(K212:K218)</f>
        <v>3644337</v>
      </c>
      <c r="P220" s="95"/>
      <c r="Q220" s="95"/>
      <c r="R220" s="95"/>
      <c r="S220" s="95"/>
    </row>
    <row r="221" spans="1:19" s="1" customFormat="1" ht="13.5" customHeight="1">
      <c r="A221" s="47" t="s">
        <v>403</v>
      </c>
      <c r="B221" s="15">
        <v>250000000</v>
      </c>
      <c r="C221" s="48"/>
      <c r="D221" s="48"/>
      <c r="E221" s="48"/>
      <c r="F221" s="3"/>
      <c r="G221" s="2"/>
      <c r="H221" s="2"/>
      <c r="I221" s="3"/>
      <c r="J221" s="56" t="s">
        <v>61</v>
      </c>
      <c r="K221" s="64">
        <f>K220-K211</f>
        <v>780622</v>
      </c>
      <c r="P221" s="95"/>
      <c r="Q221" s="95"/>
      <c r="R221" s="95"/>
      <c r="S221" s="95"/>
    </row>
    <row r="222" spans="1:19" s="1" customFormat="1">
      <c r="A222" s="49" t="s">
        <v>47</v>
      </c>
      <c r="B222" s="16">
        <f>B210+B220+B221</f>
        <v>324285164</v>
      </c>
      <c r="C222" s="50"/>
      <c r="D222" s="50"/>
      <c r="E222" s="50"/>
      <c r="G222" s="2"/>
      <c r="H222" s="2"/>
      <c r="I222" s="3"/>
      <c r="P222" s="95"/>
      <c r="Q222" s="95"/>
      <c r="R222" s="95"/>
      <c r="S222" s="95"/>
    </row>
    <row r="223" spans="1:19" s="1" customFormat="1" ht="13.5" customHeight="1">
      <c r="A223" s="49" t="s">
        <v>49</v>
      </c>
      <c r="B223" s="16">
        <f>B210+B219+B221</f>
        <v>284060843</v>
      </c>
      <c r="C223" s="50"/>
      <c r="D223" s="50"/>
      <c r="E223" s="50"/>
      <c r="F223" s="3"/>
      <c r="G223" s="2"/>
      <c r="H223" s="2"/>
      <c r="I223" s="3"/>
      <c r="P223" s="95"/>
      <c r="Q223" s="95"/>
      <c r="R223" s="95"/>
      <c r="S223" s="95"/>
    </row>
    <row r="224" spans="1:19" s="1" customFormat="1" ht="30.75" customHeight="1">
      <c r="A224" s="385" t="s">
        <v>828</v>
      </c>
      <c r="B224" s="386"/>
      <c r="C224" s="386"/>
      <c r="D224" s="386"/>
      <c r="E224" s="387"/>
      <c r="F224" s="3"/>
      <c r="G224" s="2"/>
      <c r="H224" s="2"/>
      <c r="I224" s="3"/>
      <c r="J224" s="2"/>
      <c r="K224" s="2"/>
      <c r="P224" s="95"/>
      <c r="Q224" s="95"/>
      <c r="R224" s="95"/>
      <c r="S224" s="95"/>
    </row>
    <row r="225" spans="1:19">
      <c r="B225" s="1"/>
      <c r="F225" s="1"/>
      <c r="H225" s="1"/>
      <c r="I225" s="1"/>
      <c r="J225" s="1"/>
      <c r="K225" s="1"/>
      <c r="P225" s="95"/>
      <c r="Q225" s="95"/>
      <c r="R225" s="95"/>
      <c r="S225" s="95"/>
    </row>
    <row r="226" spans="1:19">
      <c r="B226" s="1"/>
      <c r="F226" s="1"/>
      <c r="H226" s="1"/>
      <c r="I226" s="1"/>
      <c r="J226" s="1"/>
      <c r="K226" s="1"/>
      <c r="P226" s="95"/>
      <c r="Q226" s="95"/>
      <c r="R226" s="95"/>
      <c r="S226" s="95"/>
    </row>
    <row r="227" spans="1:19" s="1" customFormat="1" ht="13.5" customHeight="1">
      <c r="A227" s="434" t="s">
        <v>829</v>
      </c>
      <c r="B227" s="386"/>
      <c r="C227" s="386"/>
      <c r="D227" s="386"/>
      <c r="E227" s="387"/>
      <c r="F227" s="2"/>
      <c r="G227" s="389" t="s">
        <v>819</v>
      </c>
      <c r="H227" s="387"/>
      <c r="I227" s="3"/>
      <c r="J227" s="388" t="s">
        <v>697</v>
      </c>
      <c r="K227" s="387"/>
      <c r="L227" s="3"/>
      <c r="N227" s="3"/>
      <c r="O227" s="3"/>
      <c r="P227" s="95"/>
      <c r="Q227" s="95"/>
      <c r="R227" s="95"/>
      <c r="S227" s="95"/>
    </row>
    <row r="228" spans="1:19" s="1" customFormat="1">
      <c r="A228" s="4" t="s">
        <v>5</v>
      </c>
      <c r="B228" s="5" t="s">
        <v>6</v>
      </c>
      <c r="C228" s="6" t="s">
        <v>7</v>
      </c>
      <c r="D228" s="6" t="s">
        <v>8</v>
      </c>
      <c r="E228" s="6" t="s">
        <v>9</v>
      </c>
      <c r="F228" s="2"/>
      <c r="G228" s="9" t="s">
        <v>399</v>
      </c>
      <c r="H228" s="10" t="s">
        <v>6</v>
      </c>
      <c r="I228" s="3"/>
      <c r="J228" s="65" t="s">
        <v>11</v>
      </c>
      <c r="K228" s="65" t="s">
        <v>6</v>
      </c>
      <c r="P228" s="95"/>
      <c r="Q228" s="95"/>
      <c r="R228" s="95"/>
      <c r="S228" s="95"/>
    </row>
    <row r="229" spans="1:19" s="1" customFormat="1" ht="11.25" customHeight="1">
      <c r="A229" s="42" t="s">
        <v>804</v>
      </c>
      <c r="B229" s="57">
        <v>0</v>
      </c>
      <c r="C229" s="42"/>
      <c r="D229" s="42"/>
      <c r="E229" s="42"/>
      <c r="F229" s="3"/>
      <c r="G229" s="51" t="s">
        <v>756</v>
      </c>
      <c r="H229" s="83">
        <v>10172</v>
      </c>
      <c r="I229" s="3"/>
      <c r="J229" s="53" t="s">
        <v>16</v>
      </c>
      <c r="K229" s="67">
        <v>1859867</v>
      </c>
      <c r="P229" s="95"/>
      <c r="Q229" s="95"/>
      <c r="R229" s="95"/>
      <c r="S229" s="95"/>
    </row>
    <row r="230" spans="1:19" s="1" customFormat="1" ht="11.25" customHeight="1">
      <c r="A230" s="42" t="s">
        <v>805</v>
      </c>
      <c r="B230" s="57">
        <v>0</v>
      </c>
      <c r="C230" s="42"/>
      <c r="D230" s="42"/>
      <c r="E230" s="42"/>
      <c r="F230" s="3"/>
      <c r="G230" s="51" t="s">
        <v>14</v>
      </c>
      <c r="H230" s="83">
        <v>12761761</v>
      </c>
      <c r="I230" s="3"/>
      <c r="J230" s="66" t="s">
        <v>774</v>
      </c>
      <c r="K230" s="68">
        <v>1003848</v>
      </c>
      <c r="P230" s="95"/>
      <c r="Q230" s="95"/>
      <c r="R230" s="95"/>
      <c r="S230" s="95"/>
    </row>
    <row r="231" spans="1:19" s="1" customFormat="1" ht="11.25" customHeight="1">
      <c r="A231" s="42" t="s">
        <v>827</v>
      </c>
      <c r="B231" s="57">
        <v>0</v>
      </c>
      <c r="C231" s="42"/>
      <c r="D231" s="42"/>
      <c r="E231" s="42"/>
      <c r="F231" s="3"/>
      <c r="G231" s="51" t="s">
        <v>58</v>
      </c>
      <c r="H231" s="74" t="s">
        <v>58</v>
      </c>
      <c r="I231" s="3"/>
      <c r="J231" s="66" t="s">
        <v>775</v>
      </c>
      <c r="K231" s="68" t="s">
        <v>58</v>
      </c>
      <c r="P231" s="95"/>
      <c r="Q231" s="95"/>
      <c r="R231" s="95"/>
      <c r="S231" s="95"/>
    </row>
    <row r="232" spans="1:19" s="1" customFormat="1" ht="11.25" customHeight="1">
      <c r="A232" s="43" t="s">
        <v>806</v>
      </c>
      <c r="B232" s="58">
        <f>SUM(B229:B231)</f>
        <v>0</v>
      </c>
      <c r="C232" s="44"/>
      <c r="D232" s="44"/>
      <c r="E232" s="44"/>
      <c r="F232" s="3"/>
      <c r="G232" s="52" t="s">
        <v>34</v>
      </c>
      <c r="H232" s="12">
        <f>SUM(H229:H231)</f>
        <v>12771933</v>
      </c>
      <c r="I232" s="3"/>
      <c r="J232" s="77"/>
      <c r="K232" s="77"/>
      <c r="L232" s="3"/>
      <c r="N232" s="3"/>
      <c r="O232" s="3"/>
      <c r="P232" s="95"/>
      <c r="Q232" s="95"/>
      <c r="R232" s="95"/>
      <c r="S232" s="95"/>
    </row>
    <row r="233" spans="1:19" s="1" customFormat="1">
      <c r="A233" s="45" t="s">
        <v>773</v>
      </c>
      <c r="B233" s="59">
        <f>H232</f>
        <v>12771933</v>
      </c>
      <c r="C233" s="42"/>
      <c r="D233" s="42"/>
      <c r="E233" s="42"/>
      <c r="F233" s="3"/>
      <c r="G233" s="2"/>
      <c r="H233" s="3"/>
      <c r="I233" s="3"/>
      <c r="J233" s="77"/>
      <c r="K233" s="77"/>
      <c r="P233" s="95"/>
      <c r="Q233" s="95"/>
      <c r="R233" s="95"/>
      <c r="S233" s="95"/>
    </row>
    <row r="234" spans="1:19" s="1" customFormat="1">
      <c r="A234" s="7" t="s">
        <v>750</v>
      </c>
      <c r="B234" s="98">
        <f>B262+E234</f>
        <v>6000000</v>
      </c>
      <c r="C234" s="8"/>
      <c r="D234" s="8"/>
      <c r="E234" s="19">
        <v>500000</v>
      </c>
      <c r="F234" s="3"/>
      <c r="G234" s="2"/>
      <c r="H234" s="3"/>
      <c r="I234" s="3"/>
      <c r="J234" s="77"/>
      <c r="K234" s="77"/>
      <c r="P234" s="95"/>
      <c r="Q234" s="95"/>
      <c r="R234" s="95"/>
      <c r="S234" s="95"/>
    </row>
    <row r="235" spans="1:19" s="1" customFormat="1">
      <c r="A235" s="7" t="s">
        <v>751</v>
      </c>
      <c r="B235" s="98">
        <f>B263+E235</f>
        <v>2460000</v>
      </c>
      <c r="C235" s="8"/>
      <c r="D235" s="8"/>
      <c r="E235" s="19">
        <v>410000</v>
      </c>
      <c r="F235" s="3"/>
      <c r="G235" s="2"/>
      <c r="H235" s="3"/>
      <c r="I235" s="3"/>
      <c r="J235" s="77"/>
      <c r="K235" s="77"/>
      <c r="P235" s="95"/>
      <c r="Q235" s="95"/>
      <c r="R235" s="95"/>
      <c r="S235" s="95"/>
    </row>
    <row r="236" spans="1:19" s="1" customFormat="1">
      <c r="A236" s="7" t="s">
        <v>742</v>
      </c>
      <c r="B236" s="98">
        <f>B264+E236</f>
        <v>2400000</v>
      </c>
      <c r="C236" s="8"/>
      <c r="D236" s="8"/>
      <c r="E236" s="19">
        <v>200000</v>
      </c>
      <c r="F236" s="3"/>
      <c r="G236" s="2"/>
      <c r="H236" s="3"/>
      <c r="I236" s="3"/>
      <c r="J236" s="77"/>
      <c r="K236" s="77"/>
      <c r="P236" s="95"/>
      <c r="Q236" s="95"/>
      <c r="R236" s="95"/>
      <c r="S236" s="95"/>
    </row>
    <row r="237" spans="1:19" s="1" customFormat="1">
      <c r="A237" s="7" t="s">
        <v>743</v>
      </c>
      <c r="B237" s="98">
        <f>B265+E237</f>
        <v>1900000</v>
      </c>
      <c r="C237" s="8"/>
      <c r="D237" s="8"/>
      <c r="E237" s="19">
        <v>100000</v>
      </c>
      <c r="F237" s="3"/>
      <c r="G237" s="2"/>
      <c r="H237" s="3"/>
      <c r="I237" s="3"/>
      <c r="J237" s="77"/>
      <c r="K237" s="77"/>
      <c r="P237" s="95"/>
      <c r="Q237" s="95"/>
      <c r="R237" s="95"/>
      <c r="S237" s="95"/>
    </row>
    <row r="238" spans="1:19" s="1" customFormat="1" ht="11.25" customHeight="1">
      <c r="A238" s="43" t="s">
        <v>32</v>
      </c>
      <c r="B238" s="60">
        <f>SUM(B233:B237)</f>
        <v>25531933</v>
      </c>
      <c r="C238" s="44"/>
      <c r="D238" s="44"/>
      <c r="E238" s="44"/>
      <c r="F238" s="3"/>
      <c r="G238" s="9" t="s">
        <v>40</v>
      </c>
      <c r="H238" s="10" t="s">
        <v>6</v>
      </c>
      <c r="I238" s="3"/>
      <c r="J238" s="77"/>
      <c r="K238" s="77"/>
      <c r="P238" s="95"/>
      <c r="Q238" s="95"/>
      <c r="R238" s="95"/>
      <c r="S238" s="95"/>
    </row>
    <row r="239" spans="1:19" s="1" customFormat="1" ht="11.25" customHeight="1">
      <c r="A239" s="42" t="s">
        <v>551</v>
      </c>
      <c r="B239" s="57">
        <f>B267+E239</f>
        <v>22553960</v>
      </c>
      <c r="C239" s="42" t="s">
        <v>58</v>
      </c>
      <c r="D239" s="42" t="s">
        <v>58</v>
      </c>
      <c r="E239" s="19">
        <v>300000</v>
      </c>
      <c r="F239" s="3"/>
      <c r="G239" s="17" t="s">
        <v>43</v>
      </c>
      <c r="H239" s="11">
        <f>B250-B278</f>
        <v>-235242</v>
      </c>
      <c r="I239" s="3"/>
      <c r="J239" s="54" t="s">
        <v>45</v>
      </c>
      <c r="K239" s="63">
        <f>K229+K230+K235</f>
        <v>2863715</v>
      </c>
      <c r="P239" s="95"/>
      <c r="Q239" s="95"/>
      <c r="R239" s="95"/>
      <c r="S239" s="95"/>
    </row>
    <row r="240" spans="1:19" s="1" customFormat="1" ht="11.25" customHeight="1">
      <c r="A240" s="42" t="s">
        <v>813</v>
      </c>
      <c r="B240" s="57">
        <f>B268+E240</f>
        <v>16944321</v>
      </c>
      <c r="C240" s="46"/>
      <c r="D240" s="46"/>
      <c r="E240" s="19">
        <v>85600</v>
      </c>
      <c r="F240" s="3"/>
      <c r="G240" s="17" t="s">
        <v>478</v>
      </c>
      <c r="H240" s="73">
        <f>B251-B279</f>
        <v>-620842</v>
      </c>
      <c r="I240" s="3"/>
      <c r="J240" s="53" t="s">
        <v>462</v>
      </c>
      <c r="K240" s="79">
        <v>3543023</v>
      </c>
      <c r="P240" s="95"/>
      <c r="Q240" s="95"/>
      <c r="R240" s="95"/>
      <c r="S240" s="95"/>
    </row>
    <row r="241" spans="1:19" s="1" customFormat="1">
      <c r="A241" s="42" t="s">
        <v>814</v>
      </c>
      <c r="B241" s="61">
        <v>340440</v>
      </c>
      <c r="C241" s="42"/>
      <c r="D241" s="42"/>
      <c r="E241" s="42"/>
      <c r="F241" s="3"/>
      <c r="G241" s="2"/>
      <c r="H241" s="3"/>
      <c r="I241" s="3"/>
      <c r="J241" s="53"/>
      <c r="K241" s="74"/>
      <c r="P241" s="95"/>
      <c r="Q241" s="95"/>
      <c r="R241" s="95"/>
      <c r="S241" s="95"/>
    </row>
    <row r="242" spans="1:19" s="1" customFormat="1" ht="13.5" customHeight="1">
      <c r="A242" s="42" t="s">
        <v>574</v>
      </c>
      <c r="B242" s="61">
        <v>43000</v>
      </c>
      <c r="C242" s="42"/>
      <c r="D242" s="42"/>
      <c r="E242" s="42"/>
      <c r="F242" s="3"/>
      <c r="G242" s="2"/>
      <c r="H242" s="3"/>
      <c r="I242" s="3"/>
      <c r="J242" s="53"/>
      <c r="K242" s="74"/>
      <c r="P242" s="95"/>
      <c r="Q242" s="95"/>
      <c r="R242" s="95"/>
      <c r="S242" s="95"/>
    </row>
    <row r="243" spans="1:19" s="1" customFormat="1">
      <c r="A243" s="42" t="s">
        <v>476</v>
      </c>
      <c r="B243" s="61">
        <v>52000</v>
      </c>
      <c r="C243" s="42"/>
      <c r="D243" s="42"/>
      <c r="E243" s="42"/>
      <c r="F243" s="3"/>
      <c r="G243" s="2"/>
      <c r="H243" s="2"/>
      <c r="I243" s="3"/>
      <c r="J243" s="53" t="s">
        <v>58</v>
      </c>
      <c r="K243" s="62" t="s">
        <v>58</v>
      </c>
      <c r="P243" s="95"/>
      <c r="Q243" s="95"/>
      <c r="R243" s="95"/>
      <c r="S243" s="95"/>
    </row>
    <row r="244" spans="1:19" s="1" customFormat="1">
      <c r="A244" s="42" t="s">
        <v>477</v>
      </c>
      <c r="B244" s="61">
        <v>79217</v>
      </c>
      <c r="C244" s="42"/>
      <c r="D244" s="42"/>
      <c r="E244" s="42"/>
      <c r="F244" s="3"/>
      <c r="G244" s="2"/>
      <c r="H244" s="2"/>
      <c r="I244" s="3"/>
      <c r="J244" s="53"/>
      <c r="K244" s="74"/>
      <c r="P244" s="95"/>
      <c r="Q244" s="95"/>
      <c r="R244" s="95"/>
      <c r="S244" s="95"/>
    </row>
    <row r="245" spans="1:19" s="1" customFormat="1">
      <c r="A245" s="42" t="s">
        <v>810</v>
      </c>
      <c r="B245" s="61">
        <v>38290</v>
      </c>
      <c r="C245" s="42"/>
      <c r="D245" s="42"/>
      <c r="E245" s="42"/>
      <c r="F245" s="3"/>
      <c r="G245" s="2"/>
      <c r="H245" s="3"/>
      <c r="I245" s="3"/>
      <c r="J245" s="53"/>
      <c r="K245" s="74"/>
      <c r="P245" s="95"/>
      <c r="Q245" s="95"/>
      <c r="R245" s="95"/>
      <c r="S245" s="95"/>
    </row>
    <row r="246" spans="1:19" s="1" customFormat="1" ht="14.25" customHeight="1">
      <c r="A246" s="42" t="s">
        <v>811</v>
      </c>
      <c r="B246" s="61">
        <v>89100</v>
      </c>
      <c r="C246" s="42"/>
      <c r="D246" s="42"/>
      <c r="E246" s="42"/>
      <c r="F246" s="3"/>
      <c r="G246" s="2"/>
      <c r="H246" s="2"/>
      <c r="I246" s="3"/>
      <c r="J246" s="53" t="s">
        <v>58</v>
      </c>
      <c r="K246" s="62" t="s">
        <v>58</v>
      </c>
      <c r="P246" s="95"/>
      <c r="Q246" s="95"/>
      <c r="R246" s="95"/>
      <c r="S246" s="95"/>
    </row>
    <row r="247" spans="1:19" s="1" customFormat="1">
      <c r="A247" s="42" t="s">
        <v>479</v>
      </c>
      <c r="B247" s="57">
        <f>B359+E247</f>
        <v>8457693</v>
      </c>
      <c r="C247" s="78"/>
      <c r="D247" s="42"/>
      <c r="E247" s="42"/>
      <c r="F247" s="3"/>
      <c r="G247" s="2"/>
      <c r="H247" s="2"/>
      <c r="I247" s="3"/>
      <c r="J247" s="53" t="s">
        <v>58</v>
      </c>
      <c r="K247" s="62" t="s">
        <v>58</v>
      </c>
      <c r="P247" s="95"/>
      <c r="Q247" s="95"/>
      <c r="R247" s="95"/>
      <c r="S247" s="95"/>
    </row>
    <row r="248" spans="1:19" s="1" customFormat="1">
      <c r="A248" s="47" t="s">
        <v>41</v>
      </c>
      <c r="B248" s="14">
        <f>SUM(B239:B241)+B247</f>
        <v>48296414</v>
      </c>
      <c r="C248" s="48"/>
      <c r="D248" s="48"/>
      <c r="E248" s="48"/>
      <c r="F248" s="3"/>
      <c r="G248" s="2"/>
      <c r="H248" s="2"/>
      <c r="I248" s="3"/>
      <c r="J248" s="55" t="s">
        <v>50</v>
      </c>
      <c r="K248" s="63">
        <f>SUM(K240:K246)</f>
        <v>3543023</v>
      </c>
      <c r="P248" s="95"/>
      <c r="Q248" s="95"/>
      <c r="R248" s="95"/>
      <c r="S248" s="95"/>
    </row>
    <row r="249" spans="1:19" s="1" customFormat="1" ht="13.5" customHeight="1">
      <c r="A249" s="47" t="s">
        <v>403</v>
      </c>
      <c r="B249" s="15">
        <v>250000000</v>
      </c>
      <c r="C249" s="48"/>
      <c r="D249" s="48"/>
      <c r="E249" s="48"/>
      <c r="F249" s="3"/>
      <c r="G249" s="2"/>
      <c r="H249" s="2"/>
      <c r="I249" s="3"/>
      <c r="J249" s="56" t="s">
        <v>61</v>
      </c>
      <c r="K249" s="64">
        <f>K248-K239</f>
        <v>679308</v>
      </c>
      <c r="P249" s="95"/>
      <c r="Q249" s="95"/>
      <c r="R249" s="95"/>
      <c r="S249" s="95"/>
    </row>
    <row r="250" spans="1:19" s="1" customFormat="1">
      <c r="A250" s="49" t="s">
        <v>47</v>
      </c>
      <c r="B250" s="16">
        <f>B238+B248+B249</f>
        <v>323828347</v>
      </c>
      <c r="C250" s="50"/>
      <c r="D250" s="50"/>
      <c r="E250" s="50"/>
      <c r="G250" s="2"/>
      <c r="H250" s="2"/>
      <c r="I250" s="3"/>
      <c r="P250" s="95"/>
      <c r="Q250" s="95"/>
      <c r="R250" s="95"/>
      <c r="S250" s="95"/>
    </row>
    <row r="251" spans="1:19" s="1" customFormat="1" ht="13.5" customHeight="1">
      <c r="A251" s="49" t="s">
        <v>49</v>
      </c>
      <c r="B251" s="16">
        <f>B238+B247+B249</f>
        <v>283989626</v>
      </c>
      <c r="C251" s="50"/>
      <c r="D251" s="50"/>
      <c r="E251" s="50"/>
      <c r="F251" s="3"/>
      <c r="G251" s="2"/>
      <c r="H251" s="2"/>
      <c r="I251" s="3"/>
      <c r="P251" s="95"/>
      <c r="Q251" s="95"/>
      <c r="R251" s="95"/>
      <c r="S251" s="95"/>
    </row>
    <row r="252" spans="1:19" s="1" customFormat="1" ht="30.75" customHeight="1">
      <c r="A252" s="385" t="s">
        <v>791</v>
      </c>
      <c r="B252" s="386"/>
      <c r="C252" s="386"/>
      <c r="D252" s="386"/>
      <c r="E252" s="387"/>
      <c r="F252" s="3"/>
      <c r="G252" s="2"/>
      <c r="H252" s="2"/>
      <c r="I252" s="3"/>
      <c r="J252" s="2"/>
      <c r="K252" s="2"/>
      <c r="P252" s="95"/>
      <c r="Q252" s="95"/>
      <c r="R252" s="95"/>
      <c r="S252" s="95"/>
    </row>
    <row r="253" spans="1:19">
      <c r="B253" s="1"/>
      <c r="F253" s="1"/>
      <c r="H253" s="1"/>
      <c r="I253" s="1"/>
      <c r="J253" s="1"/>
      <c r="K253" s="1"/>
      <c r="P253" s="95"/>
      <c r="Q253" s="95"/>
      <c r="R253" s="95"/>
      <c r="S253" s="95"/>
    </row>
    <row r="254" spans="1:19">
      <c r="B254" s="1"/>
      <c r="F254" s="1"/>
      <c r="H254" s="1"/>
      <c r="I254" s="1"/>
      <c r="J254" s="1"/>
      <c r="K254" s="1"/>
      <c r="P254" s="95"/>
      <c r="Q254" s="95"/>
      <c r="R254" s="95"/>
      <c r="S254" s="95"/>
    </row>
    <row r="255" spans="1:19" s="1" customFormat="1" ht="13.5" customHeight="1">
      <c r="A255" s="434" t="s">
        <v>830</v>
      </c>
      <c r="B255" s="386"/>
      <c r="C255" s="386"/>
      <c r="D255" s="386"/>
      <c r="E255" s="387"/>
      <c r="F255" s="2"/>
      <c r="G255" s="389" t="s">
        <v>819</v>
      </c>
      <c r="H255" s="387"/>
      <c r="I255" s="3"/>
      <c r="J255" s="388" t="s">
        <v>701</v>
      </c>
      <c r="K255" s="387"/>
      <c r="L255" s="3"/>
      <c r="N255" s="3"/>
      <c r="O255" s="3"/>
      <c r="P255" s="95"/>
      <c r="Q255" s="95"/>
      <c r="R255" s="95"/>
      <c r="S255" s="95"/>
    </row>
    <row r="256" spans="1:19" s="1" customFormat="1">
      <c r="A256" s="4" t="s">
        <v>5</v>
      </c>
      <c r="B256" s="5" t="s">
        <v>6</v>
      </c>
      <c r="C256" s="6" t="s">
        <v>7</v>
      </c>
      <c r="D256" s="6" t="s">
        <v>8</v>
      </c>
      <c r="E256" s="6" t="s">
        <v>9</v>
      </c>
      <c r="F256" s="2"/>
      <c r="G256" s="9" t="s">
        <v>399</v>
      </c>
      <c r="H256" s="10" t="s">
        <v>6</v>
      </c>
      <c r="I256" s="3"/>
      <c r="J256" s="65" t="s">
        <v>11</v>
      </c>
      <c r="K256" s="65" t="s">
        <v>6</v>
      </c>
      <c r="P256" s="95"/>
      <c r="Q256" s="95"/>
      <c r="R256" s="95"/>
      <c r="S256" s="95"/>
    </row>
    <row r="257" spans="1:19" s="1" customFormat="1" ht="11.25" customHeight="1">
      <c r="A257" s="42" t="s">
        <v>804</v>
      </c>
      <c r="B257" s="57">
        <v>0</v>
      </c>
      <c r="C257" s="42"/>
      <c r="D257" s="42"/>
      <c r="E257" s="42"/>
      <c r="F257" s="3"/>
      <c r="G257" s="51" t="s">
        <v>756</v>
      </c>
      <c r="H257" s="83">
        <v>44792</v>
      </c>
      <c r="I257" s="3"/>
      <c r="J257" s="53" t="s">
        <v>16</v>
      </c>
      <c r="K257" s="67">
        <v>1859867</v>
      </c>
      <c r="P257" s="95"/>
      <c r="Q257" s="95"/>
      <c r="R257" s="95"/>
      <c r="S257" s="95"/>
    </row>
    <row r="258" spans="1:19" s="1" customFormat="1" ht="11.25" customHeight="1">
      <c r="A258" s="42" t="s">
        <v>805</v>
      </c>
      <c r="B258" s="57">
        <v>0</v>
      </c>
      <c r="C258" s="42"/>
      <c r="D258" s="42"/>
      <c r="E258" s="42"/>
      <c r="F258" s="3"/>
      <c r="G258" s="51" t="s">
        <v>14</v>
      </c>
      <c r="H258" s="83">
        <v>14557983</v>
      </c>
      <c r="I258" s="3"/>
      <c r="J258" s="66" t="s">
        <v>774</v>
      </c>
      <c r="K258" s="68">
        <v>1003848</v>
      </c>
      <c r="P258" s="95"/>
      <c r="Q258" s="95"/>
      <c r="R258" s="95"/>
      <c r="S258" s="95"/>
    </row>
    <row r="259" spans="1:19" s="1" customFormat="1" ht="11.25" customHeight="1">
      <c r="A259" s="42" t="s">
        <v>827</v>
      </c>
      <c r="B259" s="57">
        <v>0</v>
      </c>
      <c r="C259" s="42"/>
      <c r="D259" s="42"/>
      <c r="E259" s="42"/>
      <c r="F259" s="3"/>
      <c r="G259" s="51" t="s">
        <v>58</v>
      </c>
      <c r="H259" s="74" t="s">
        <v>58</v>
      </c>
      <c r="I259" s="3"/>
      <c r="J259" s="66" t="s">
        <v>775</v>
      </c>
      <c r="K259" s="68" t="s">
        <v>58</v>
      </c>
      <c r="P259" s="95"/>
      <c r="Q259" s="95"/>
      <c r="R259" s="95"/>
      <c r="S259" s="95"/>
    </row>
    <row r="260" spans="1:19" s="1" customFormat="1" ht="11.25" customHeight="1">
      <c r="A260" s="43" t="s">
        <v>806</v>
      </c>
      <c r="B260" s="58">
        <f>SUM(B257:B259)</f>
        <v>0</v>
      </c>
      <c r="C260" s="44"/>
      <c r="D260" s="44"/>
      <c r="E260" s="44"/>
      <c r="F260" s="3"/>
      <c r="G260" s="52" t="s">
        <v>34</v>
      </c>
      <c r="H260" s="12">
        <f>SUM(H257:H259)</f>
        <v>14602775</v>
      </c>
      <c r="I260" s="3"/>
      <c r="J260" s="77"/>
      <c r="K260" s="77"/>
      <c r="L260" s="3"/>
      <c r="N260" s="3"/>
      <c r="O260" s="3"/>
      <c r="P260" s="95"/>
      <c r="Q260" s="95"/>
      <c r="R260" s="95"/>
      <c r="S260" s="95"/>
    </row>
    <row r="261" spans="1:19" s="1" customFormat="1">
      <c r="A261" s="45" t="s">
        <v>773</v>
      </c>
      <c r="B261" s="59">
        <f>H260</f>
        <v>14602775</v>
      </c>
      <c r="C261" s="42"/>
      <c r="D261" s="42"/>
      <c r="E261" s="42"/>
      <c r="F261" s="3"/>
      <c r="G261" s="2"/>
      <c r="H261" s="3"/>
      <c r="I261" s="3"/>
      <c r="J261" s="77"/>
      <c r="K261" s="77"/>
      <c r="P261" s="95"/>
      <c r="Q261" s="95"/>
      <c r="R261" s="95"/>
      <c r="S261" s="95"/>
    </row>
    <row r="262" spans="1:19" s="1" customFormat="1">
      <c r="A262" s="7" t="s">
        <v>750</v>
      </c>
      <c r="B262" s="98">
        <f>B290+E262</f>
        <v>5500000</v>
      </c>
      <c r="C262" s="8"/>
      <c r="D262" s="8"/>
      <c r="E262" s="19">
        <v>500000</v>
      </c>
      <c r="F262" s="3"/>
      <c r="G262" s="2"/>
      <c r="H262" s="3"/>
      <c r="I262" s="3"/>
      <c r="J262" s="77"/>
      <c r="K262" s="77"/>
      <c r="P262" s="95"/>
      <c r="Q262" s="95"/>
      <c r="R262" s="95"/>
      <c r="S262" s="95"/>
    </row>
    <row r="263" spans="1:19" s="1" customFormat="1">
      <c r="A263" s="7" t="s">
        <v>751</v>
      </c>
      <c r="B263" s="98">
        <f>B291+E263</f>
        <v>2050000</v>
      </c>
      <c r="C263" s="8"/>
      <c r="D263" s="8"/>
      <c r="E263" s="19">
        <v>410000</v>
      </c>
      <c r="F263" s="3"/>
      <c r="G263" s="2"/>
      <c r="H263" s="3"/>
      <c r="I263" s="3"/>
      <c r="J263" s="77"/>
      <c r="K263" s="77"/>
      <c r="P263" s="95"/>
      <c r="Q263" s="95"/>
      <c r="R263" s="95"/>
      <c r="S263" s="95"/>
    </row>
    <row r="264" spans="1:19" s="1" customFormat="1">
      <c r="A264" s="7" t="s">
        <v>742</v>
      </c>
      <c r="B264" s="98">
        <f>B292+E264</f>
        <v>2200000</v>
      </c>
      <c r="C264" s="8"/>
      <c r="D264" s="8"/>
      <c r="E264" s="19">
        <v>200000</v>
      </c>
      <c r="F264" s="3"/>
      <c r="G264" s="2"/>
      <c r="H264" s="3"/>
      <c r="I264" s="3"/>
      <c r="J264" s="77"/>
      <c r="K264" s="77"/>
      <c r="P264" s="95"/>
      <c r="Q264" s="95"/>
      <c r="R264" s="95"/>
      <c r="S264" s="95"/>
    </row>
    <row r="265" spans="1:19" s="1" customFormat="1">
      <c r="A265" s="7" t="s">
        <v>743</v>
      </c>
      <c r="B265" s="98">
        <f>B293+E265</f>
        <v>1800000</v>
      </c>
      <c r="C265" s="8"/>
      <c r="D265" s="8"/>
      <c r="E265" s="19">
        <v>100000</v>
      </c>
      <c r="F265" s="3"/>
      <c r="G265" s="2"/>
      <c r="H265" s="3"/>
      <c r="I265" s="3"/>
      <c r="J265" s="77"/>
      <c r="K265" s="77"/>
      <c r="P265" s="95"/>
      <c r="Q265" s="95"/>
      <c r="R265" s="95"/>
      <c r="S265" s="95"/>
    </row>
    <row r="266" spans="1:19" s="1" customFormat="1" ht="11.25" customHeight="1">
      <c r="A266" s="43" t="s">
        <v>32</v>
      </c>
      <c r="B266" s="60">
        <f>SUM(B261:B265)</f>
        <v>26152775</v>
      </c>
      <c r="C266" s="44"/>
      <c r="D266" s="44"/>
      <c r="E266" s="44"/>
      <c r="F266" s="3"/>
      <c r="G266" s="9" t="s">
        <v>40</v>
      </c>
      <c r="H266" s="10" t="s">
        <v>6</v>
      </c>
      <c r="I266" s="3"/>
      <c r="J266" s="77"/>
      <c r="K266" s="77"/>
      <c r="P266" s="95"/>
      <c r="Q266" s="95"/>
      <c r="R266" s="95"/>
      <c r="S266" s="95"/>
    </row>
    <row r="267" spans="1:19" s="1" customFormat="1" ht="11.25" customHeight="1">
      <c r="A267" s="42" t="s">
        <v>551</v>
      </c>
      <c r="B267" s="57">
        <f>B295+E267</f>
        <v>22253960</v>
      </c>
      <c r="C267" s="42" t="s">
        <v>58</v>
      </c>
      <c r="D267" s="42" t="s">
        <v>58</v>
      </c>
      <c r="E267" s="19">
        <v>300000</v>
      </c>
      <c r="F267" s="3"/>
      <c r="G267" s="17" t="s">
        <v>43</v>
      </c>
      <c r="H267" s="11">
        <f>B278-B306</f>
        <v>1595600</v>
      </c>
      <c r="I267" s="3"/>
      <c r="J267" s="54" t="s">
        <v>45</v>
      </c>
      <c r="K267" s="63">
        <f>K257+K258+K263</f>
        <v>2863715</v>
      </c>
      <c r="P267" s="95"/>
      <c r="Q267" s="95"/>
      <c r="R267" s="95"/>
      <c r="S267" s="95"/>
    </row>
    <row r="268" spans="1:19" s="1" customFormat="1" ht="11.25" customHeight="1">
      <c r="A268" s="42" t="s">
        <v>813</v>
      </c>
      <c r="B268" s="57">
        <f>B296+E268</f>
        <v>16858721</v>
      </c>
      <c r="C268" s="46"/>
      <c r="D268" s="46"/>
      <c r="E268" s="19">
        <v>85600</v>
      </c>
      <c r="F268" s="3"/>
      <c r="G268" s="17" t="s">
        <v>478</v>
      </c>
      <c r="H268" s="73">
        <f>B279-B335</f>
        <v>1897177</v>
      </c>
      <c r="I268" s="3"/>
      <c r="J268" s="53" t="s">
        <v>462</v>
      </c>
      <c r="K268" s="79">
        <v>3708353</v>
      </c>
      <c r="P268" s="95"/>
      <c r="Q268" s="95"/>
      <c r="R268" s="95"/>
      <c r="S268" s="95"/>
    </row>
    <row r="269" spans="1:19" s="1" customFormat="1">
      <c r="A269" s="42" t="s">
        <v>814</v>
      </c>
      <c r="B269" s="61">
        <v>340440</v>
      </c>
      <c r="C269" s="42"/>
      <c r="D269" s="42"/>
      <c r="E269" s="42"/>
      <c r="F269" s="3"/>
      <c r="G269" s="2"/>
      <c r="H269" s="3"/>
      <c r="I269" s="3"/>
      <c r="J269" s="53"/>
      <c r="K269" s="74"/>
      <c r="P269" s="95"/>
      <c r="Q269" s="95"/>
      <c r="R269" s="95"/>
      <c r="S269" s="95"/>
    </row>
    <row r="270" spans="1:19" s="1" customFormat="1" ht="13.5" customHeight="1">
      <c r="A270" s="42" t="s">
        <v>574</v>
      </c>
      <c r="B270" s="61">
        <v>43000</v>
      </c>
      <c r="C270" s="42"/>
      <c r="D270" s="42"/>
      <c r="E270" s="42"/>
      <c r="F270" s="3"/>
      <c r="G270" s="2"/>
      <c r="H270" s="3"/>
      <c r="I270" s="3"/>
      <c r="J270" s="53"/>
      <c r="K270" s="74"/>
      <c r="P270" s="95"/>
      <c r="Q270" s="95"/>
      <c r="R270" s="95"/>
      <c r="S270" s="95"/>
    </row>
    <row r="271" spans="1:19" s="1" customFormat="1">
      <c r="A271" s="42" t="s">
        <v>476</v>
      </c>
      <c r="B271" s="61">
        <v>52000</v>
      </c>
      <c r="C271" s="42"/>
      <c r="D271" s="42"/>
      <c r="E271" s="42"/>
      <c r="F271" s="3"/>
      <c r="G271" s="2"/>
      <c r="H271" s="2"/>
      <c r="I271" s="3"/>
      <c r="J271" s="53" t="s">
        <v>58</v>
      </c>
      <c r="K271" s="62" t="s">
        <v>58</v>
      </c>
      <c r="P271" s="95"/>
      <c r="Q271" s="95"/>
      <c r="R271" s="95"/>
      <c r="S271" s="95"/>
    </row>
    <row r="272" spans="1:19" s="1" customFormat="1">
      <c r="A272" s="42" t="s">
        <v>477</v>
      </c>
      <c r="B272" s="61">
        <v>79217</v>
      </c>
      <c r="C272" s="42"/>
      <c r="D272" s="42"/>
      <c r="E272" s="42"/>
      <c r="F272" s="3"/>
      <c r="G272" s="2"/>
      <c r="H272" s="2"/>
      <c r="I272" s="3"/>
      <c r="J272" s="53"/>
      <c r="K272" s="74"/>
      <c r="P272" s="95"/>
      <c r="Q272" s="95"/>
      <c r="R272" s="95"/>
      <c r="S272" s="95"/>
    </row>
    <row r="273" spans="1:19" s="1" customFormat="1">
      <c r="A273" s="42" t="s">
        <v>810</v>
      </c>
      <c r="B273" s="61">
        <v>38290</v>
      </c>
      <c r="C273" s="42"/>
      <c r="D273" s="42"/>
      <c r="E273" s="42"/>
      <c r="F273" s="3"/>
      <c r="G273" s="2"/>
      <c r="H273" s="3"/>
      <c r="I273" s="3"/>
      <c r="J273" s="53"/>
      <c r="K273" s="74"/>
      <c r="P273" s="95"/>
      <c r="Q273" s="95"/>
      <c r="R273" s="95"/>
      <c r="S273" s="95"/>
    </row>
    <row r="274" spans="1:19" s="1" customFormat="1" ht="14.25" customHeight="1">
      <c r="A274" s="42" t="s">
        <v>811</v>
      </c>
      <c r="B274" s="61">
        <v>89100</v>
      </c>
      <c r="C274" s="42"/>
      <c r="D274" s="42"/>
      <c r="E274" s="42"/>
      <c r="F274" s="3"/>
      <c r="G274" s="2"/>
      <c r="H274" s="2"/>
      <c r="I274" s="3"/>
      <c r="J274" s="53" t="s">
        <v>58</v>
      </c>
      <c r="K274" s="62" t="s">
        <v>58</v>
      </c>
      <c r="P274" s="95"/>
      <c r="Q274" s="95"/>
      <c r="R274" s="95"/>
      <c r="S274" s="95"/>
    </row>
    <row r="275" spans="1:19" s="1" customFormat="1">
      <c r="A275" s="42" t="s">
        <v>479</v>
      </c>
      <c r="B275" s="57">
        <f>B359+E275</f>
        <v>8457693</v>
      </c>
      <c r="C275" s="78"/>
      <c r="D275" s="42"/>
      <c r="E275" s="42"/>
      <c r="F275" s="3"/>
      <c r="G275" s="2"/>
      <c r="H275" s="2"/>
      <c r="I275" s="3"/>
      <c r="J275" s="53" t="s">
        <v>58</v>
      </c>
      <c r="K275" s="62" t="s">
        <v>58</v>
      </c>
      <c r="P275" s="95"/>
      <c r="Q275" s="95"/>
      <c r="R275" s="95"/>
      <c r="S275" s="95"/>
    </row>
    <row r="276" spans="1:19" s="1" customFormat="1">
      <c r="A276" s="47" t="s">
        <v>41</v>
      </c>
      <c r="B276" s="14">
        <f>SUM(B267:B269)+B275</f>
        <v>47910814</v>
      </c>
      <c r="C276" s="48"/>
      <c r="D276" s="48"/>
      <c r="E276" s="48"/>
      <c r="F276" s="3"/>
      <c r="G276" s="2"/>
      <c r="H276" s="2"/>
      <c r="I276" s="3"/>
      <c r="J276" s="55" t="s">
        <v>50</v>
      </c>
      <c r="K276" s="63">
        <f>SUM(K268:K274)</f>
        <v>3708353</v>
      </c>
      <c r="P276" s="95"/>
      <c r="Q276" s="95"/>
      <c r="R276" s="95"/>
      <c r="S276" s="95"/>
    </row>
    <row r="277" spans="1:19" s="1" customFormat="1" ht="13.5" customHeight="1">
      <c r="A277" s="47" t="s">
        <v>403</v>
      </c>
      <c r="B277" s="15">
        <v>250000000</v>
      </c>
      <c r="C277" s="48"/>
      <c r="D277" s="48"/>
      <c r="E277" s="48"/>
      <c r="F277" s="3"/>
      <c r="G277" s="2"/>
      <c r="H277" s="2"/>
      <c r="I277" s="3"/>
      <c r="J277" s="56" t="s">
        <v>61</v>
      </c>
      <c r="K277" s="64">
        <f>K276-K267</f>
        <v>844638</v>
      </c>
      <c r="P277" s="95"/>
      <c r="Q277" s="95"/>
      <c r="R277" s="95"/>
      <c r="S277" s="95"/>
    </row>
    <row r="278" spans="1:19" s="1" customFormat="1">
      <c r="A278" s="49" t="s">
        <v>47</v>
      </c>
      <c r="B278" s="16">
        <f>B266+B276+B277</f>
        <v>324063589</v>
      </c>
      <c r="C278" s="50"/>
      <c r="D278" s="50"/>
      <c r="E278" s="50"/>
      <c r="G278" s="2"/>
      <c r="H278" s="2"/>
      <c r="I278" s="3"/>
      <c r="P278" s="95"/>
      <c r="Q278" s="95"/>
      <c r="R278" s="95"/>
      <c r="S278" s="95"/>
    </row>
    <row r="279" spans="1:19" s="1" customFormat="1" ht="13.5" customHeight="1">
      <c r="A279" s="49" t="s">
        <v>49</v>
      </c>
      <c r="B279" s="16">
        <f>B266+B275+B277</f>
        <v>284610468</v>
      </c>
      <c r="C279" s="50"/>
      <c r="D279" s="50"/>
      <c r="E279" s="50"/>
      <c r="F279" s="3"/>
      <c r="G279" s="2"/>
      <c r="H279" s="2"/>
      <c r="I279" s="3"/>
      <c r="P279" s="95"/>
      <c r="Q279" s="95"/>
      <c r="R279" s="95"/>
      <c r="S279" s="95"/>
    </row>
    <row r="280" spans="1:19" s="1" customFormat="1" ht="30.75" customHeight="1">
      <c r="A280" s="385" t="s">
        <v>831</v>
      </c>
      <c r="B280" s="386"/>
      <c r="C280" s="386"/>
      <c r="D280" s="386"/>
      <c r="E280" s="387"/>
      <c r="F280" s="3"/>
      <c r="G280" s="2"/>
      <c r="H280" s="2"/>
      <c r="I280" s="3"/>
      <c r="J280" s="2"/>
      <c r="K280" s="2"/>
      <c r="P280" s="95"/>
      <c r="Q280" s="95"/>
      <c r="R280" s="95"/>
      <c r="S280" s="95"/>
    </row>
    <row r="281" spans="1:19">
      <c r="B281" s="1"/>
      <c r="F281" s="1"/>
      <c r="H281" s="1"/>
      <c r="I281" s="1"/>
      <c r="J281" s="1"/>
      <c r="K281" s="1"/>
      <c r="P281" s="95"/>
      <c r="Q281" s="95"/>
      <c r="R281" s="95"/>
      <c r="S281" s="95"/>
    </row>
    <row r="282" spans="1:19">
      <c r="B282" s="1"/>
      <c r="F282" s="1"/>
      <c r="H282" s="1"/>
      <c r="I282" s="1"/>
      <c r="J282" s="1"/>
      <c r="K282" s="1"/>
      <c r="P282" s="95"/>
      <c r="Q282" s="95"/>
      <c r="R282" s="95"/>
      <c r="S282" s="95"/>
    </row>
    <row r="283" spans="1:19" s="1" customFormat="1" ht="13.5" customHeight="1">
      <c r="A283" s="434" t="s">
        <v>832</v>
      </c>
      <c r="B283" s="386"/>
      <c r="C283" s="386"/>
      <c r="D283" s="386"/>
      <c r="E283" s="387"/>
      <c r="F283" s="2"/>
      <c r="G283" s="389" t="s">
        <v>819</v>
      </c>
      <c r="H283" s="387"/>
      <c r="I283" s="3"/>
      <c r="J283" s="388" t="s">
        <v>704</v>
      </c>
      <c r="K283" s="387"/>
      <c r="L283" s="3"/>
      <c r="N283" s="3"/>
      <c r="O283" s="3"/>
      <c r="P283" s="95"/>
      <c r="Q283" s="95"/>
      <c r="R283" s="95"/>
      <c r="S283" s="95"/>
    </row>
    <row r="284" spans="1:19" s="1" customFormat="1">
      <c r="A284" s="4" t="s">
        <v>5</v>
      </c>
      <c r="B284" s="5" t="s">
        <v>6</v>
      </c>
      <c r="C284" s="6" t="s">
        <v>7</v>
      </c>
      <c r="D284" s="6" t="s">
        <v>8</v>
      </c>
      <c r="E284" s="6" t="s">
        <v>9</v>
      </c>
      <c r="F284" s="2"/>
      <c r="G284" s="9" t="s">
        <v>399</v>
      </c>
      <c r="H284" s="10" t="s">
        <v>6</v>
      </c>
      <c r="I284" s="3"/>
      <c r="J284" s="65" t="s">
        <v>11</v>
      </c>
      <c r="K284" s="65" t="s">
        <v>6</v>
      </c>
      <c r="P284" s="95"/>
      <c r="Q284" s="95"/>
      <c r="R284" s="95"/>
      <c r="S284" s="95"/>
    </row>
    <row r="285" spans="1:19" s="1" customFormat="1" ht="11.25" customHeight="1">
      <c r="A285" s="42" t="s">
        <v>804</v>
      </c>
      <c r="B285" s="57">
        <v>0</v>
      </c>
      <c r="C285" s="42"/>
      <c r="D285" s="42"/>
      <c r="E285" s="42"/>
      <c r="F285" s="3"/>
      <c r="G285" s="51" t="s">
        <v>756</v>
      </c>
      <c r="H285" s="83">
        <v>44792</v>
      </c>
      <c r="I285" s="3"/>
      <c r="J285" s="53" t="s">
        <v>16</v>
      </c>
      <c r="K285" s="67">
        <v>1859867</v>
      </c>
      <c r="P285" s="95"/>
      <c r="Q285" s="95"/>
      <c r="R285" s="95"/>
      <c r="S285" s="95"/>
    </row>
    <row r="286" spans="1:19" s="1" customFormat="1" ht="11.25" customHeight="1">
      <c r="A286" s="42" t="s">
        <v>805</v>
      </c>
      <c r="B286" s="57">
        <v>0</v>
      </c>
      <c r="C286" s="42"/>
      <c r="D286" s="42"/>
      <c r="E286" s="42"/>
      <c r="F286" s="3"/>
      <c r="G286" s="51" t="s">
        <v>14</v>
      </c>
      <c r="H286" s="83">
        <v>14557983</v>
      </c>
      <c r="I286" s="3"/>
      <c r="J286" s="66" t="s">
        <v>774</v>
      </c>
      <c r="K286" s="68">
        <v>717124</v>
      </c>
      <c r="P286" s="95"/>
      <c r="Q286" s="95"/>
      <c r="R286" s="95"/>
      <c r="S286" s="95"/>
    </row>
    <row r="287" spans="1:19" s="1" customFormat="1" ht="11.25" customHeight="1">
      <c r="A287" s="42" t="s">
        <v>827</v>
      </c>
      <c r="B287" s="57">
        <v>0</v>
      </c>
      <c r="C287" s="42"/>
      <c r="D287" s="42"/>
      <c r="E287" s="42"/>
      <c r="F287" s="3"/>
      <c r="G287" s="51" t="s">
        <v>58</v>
      </c>
      <c r="H287" s="74" t="s">
        <v>58</v>
      </c>
      <c r="I287" s="3"/>
      <c r="J287" s="66" t="s">
        <v>775</v>
      </c>
      <c r="K287" s="68">
        <v>141831</v>
      </c>
      <c r="P287" s="95"/>
      <c r="Q287" s="95"/>
      <c r="R287" s="95"/>
      <c r="S287" s="95"/>
    </row>
    <row r="288" spans="1:19" s="1" customFormat="1" ht="11.25" customHeight="1">
      <c r="A288" s="43" t="s">
        <v>806</v>
      </c>
      <c r="B288" s="58">
        <f>SUM(B285:B287)</f>
        <v>0</v>
      </c>
      <c r="C288" s="44"/>
      <c r="D288" s="44"/>
      <c r="E288" s="44"/>
      <c r="F288" s="3"/>
      <c r="G288" s="52" t="s">
        <v>34</v>
      </c>
      <c r="H288" s="12">
        <f>SUM(H285:H287)</f>
        <v>14602775</v>
      </c>
      <c r="I288" s="3"/>
      <c r="J288" s="77"/>
      <c r="K288" s="77"/>
      <c r="L288" s="3"/>
      <c r="N288" s="3"/>
      <c r="O288" s="3"/>
      <c r="P288" s="95"/>
      <c r="Q288" s="95"/>
      <c r="R288" s="95"/>
      <c r="S288" s="95"/>
    </row>
    <row r="289" spans="1:19" s="1" customFormat="1">
      <c r="A289" s="45" t="s">
        <v>773</v>
      </c>
      <c r="B289" s="59">
        <f>H288</f>
        <v>14602775</v>
      </c>
      <c r="C289" s="42"/>
      <c r="D289" s="42"/>
      <c r="E289" s="42"/>
      <c r="F289" s="3"/>
      <c r="G289" s="2"/>
      <c r="H289" s="3"/>
      <c r="I289" s="3"/>
      <c r="J289" s="77"/>
      <c r="K289" s="77"/>
      <c r="P289" s="95"/>
      <c r="Q289" s="95"/>
      <c r="R289" s="95"/>
      <c r="S289" s="95"/>
    </row>
    <row r="290" spans="1:19" s="1" customFormat="1">
      <c r="A290" s="7" t="s">
        <v>750</v>
      </c>
      <c r="B290" s="98">
        <f>B318+E290</f>
        <v>5000000</v>
      </c>
      <c r="C290" s="8"/>
      <c r="D290" s="8"/>
      <c r="E290" s="19">
        <v>500000</v>
      </c>
      <c r="F290" s="3"/>
      <c r="G290" s="2"/>
      <c r="H290" s="3"/>
      <c r="I290" s="3"/>
      <c r="J290" s="77"/>
      <c r="K290" s="77"/>
      <c r="P290" s="95"/>
      <c r="Q290" s="95"/>
      <c r="R290" s="95"/>
      <c r="S290" s="95"/>
    </row>
    <row r="291" spans="1:19" s="1" customFormat="1">
      <c r="A291" s="7" t="s">
        <v>751</v>
      </c>
      <c r="B291" s="98">
        <f>B319+E291</f>
        <v>1640000</v>
      </c>
      <c r="C291" s="8"/>
      <c r="D291" s="8"/>
      <c r="E291" s="19">
        <v>410000</v>
      </c>
      <c r="F291" s="3"/>
      <c r="G291" s="2"/>
      <c r="H291" s="3"/>
      <c r="I291" s="3"/>
      <c r="J291" s="77"/>
      <c r="K291" s="77"/>
      <c r="P291" s="95"/>
      <c r="Q291" s="95"/>
      <c r="R291" s="95"/>
      <c r="S291" s="95"/>
    </row>
    <row r="292" spans="1:19" s="1" customFormat="1">
      <c r="A292" s="7" t="s">
        <v>742</v>
      </c>
      <c r="B292" s="98">
        <f>B320+E292</f>
        <v>2000000</v>
      </c>
      <c r="C292" s="8"/>
      <c r="D292" s="8"/>
      <c r="E292" s="19">
        <v>200000</v>
      </c>
      <c r="F292" s="3"/>
      <c r="G292" s="2"/>
      <c r="H292" s="3"/>
      <c r="I292" s="3"/>
      <c r="J292" s="77"/>
      <c r="K292" s="77"/>
      <c r="P292" s="95"/>
      <c r="Q292" s="95"/>
      <c r="R292" s="95"/>
      <c r="S292" s="95"/>
    </row>
    <row r="293" spans="1:19" s="1" customFormat="1">
      <c r="A293" s="7" t="s">
        <v>743</v>
      </c>
      <c r="B293" s="98">
        <f>B321+E293</f>
        <v>1700000</v>
      </c>
      <c r="C293" s="8"/>
      <c r="D293" s="8"/>
      <c r="E293" s="19">
        <v>100000</v>
      </c>
      <c r="F293" s="3"/>
      <c r="G293" s="2"/>
      <c r="H293" s="3"/>
      <c r="I293" s="3"/>
      <c r="J293" s="77"/>
      <c r="K293" s="77"/>
      <c r="P293" s="95"/>
      <c r="Q293" s="95"/>
      <c r="R293" s="95"/>
      <c r="S293" s="95"/>
    </row>
    <row r="294" spans="1:19" s="1" customFormat="1" ht="11.25" customHeight="1">
      <c r="A294" s="43" t="s">
        <v>32</v>
      </c>
      <c r="B294" s="60">
        <f>SUM(B289:B293)</f>
        <v>24942775</v>
      </c>
      <c r="C294" s="44"/>
      <c r="D294" s="44"/>
      <c r="E294" s="44"/>
      <c r="F294" s="3"/>
      <c r="G294" s="9" t="s">
        <v>40</v>
      </c>
      <c r="H294" s="10" t="s">
        <v>6</v>
      </c>
      <c r="I294" s="3"/>
      <c r="J294" s="77"/>
      <c r="K294" s="77"/>
      <c r="P294" s="95"/>
      <c r="Q294" s="95"/>
      <c r="R294" s="95"/>
      <c r="S294" s="95"/>
    </row>
    <row r="295" spans="1:19" s="1" customFormat="1" ht="11.25" customHeight="1">
      <c r="A295" s="42" t="s">
        <v>551</v>
      </c>
      <c r="B295" s="57">
        <f>B323+E295</f>
        <v>21953960</v>
      </c>
      <c r="C295" s="42" t="s">
        <v>58</v>
      </c>
      <c r="D295" s="42" t="s">
        <v>58</v>
      </c>
      <c r="E295" s="19">
        <v>300000</v>
      </c>
      <c r="F295" s="3"/>
      <c r="G295" s="17" t="s">
        <v>43</v>
      </c>
      <c r="H295" s="11">
        <f>B306-B334</f>
        <v>1072777</v>
      </c>
      <c r="I295" s="3"/>
      <c r="J295" s="54" t="s">
        <v>45</v>
      </c>
      <c r="K295" s="63">
        <f>K285+K286+K291</f>
        <v>2576991</v>
      </c>
      <c r="P295" s="95"/>
      <c r="Q295" s="95"/>
      <c r="R295" s="95"/>
      <c r="S295" s="95"/>
    </row>
    <row r="296" spans="1:19" s="1" customFormat="1" ht="11.25" customHeight="1">
      <c r="A296" s="42" t="s">
        <v>813</v>
      </c>
      <c r="B296" s="57">
        <f>B324+E296</f>
        <v>16773121</v>
      </c>
      <c r="C296" s="46"/>
      <c r="D296" s="46"/>
      <c r="E296" s="19">
        <v>85600</v>
      </c>
      <c r="F296" s="3"/>
      <c r="G296" s="17" t="s">
        <v>478</v>
      </c>
      <c r="H296" s="73">
        <f>B307-B335</f>
        <v>687177</v>
      </c>
      <c r="I296" s="3"/>
      <c r="J296" s="53" t="s">
        <v>462</v>
      </c>
      <c r="K296" s="79">
        <v>3569150</v>
      </c>
      <c r="P296" s="95"/>
      <c r="Q296" s="95"/>
      <c r="R296" s="95"/>
      <c r="S296" s="95"/>
    </row>
    <row r="297" spans="1:19" s="1" customFormat="1">
      <c r="A297" s="42" t="s">
        <v>814</v>
      </c>
      <c r="B297" s="61">
        <v>340440</v>
      </c>
      <c r="C297" s="42"/>
      <c r="D297" s="42"/>
      <c r="E297" s="42"/>
      <c r="F297" s="3"/>
      <c r="G297" s="2"/>
      <c r="H297" s="3"/>
      <c r="I297" s="3"/>
      <c r="J297" s="53"/>
      <c r="K297" s="74"/>
      <c r="P297" s="95"/>
      <c r="Q297" s="95"/>
      <c r="R297" s="95"/>
      <c r="S297" s="95"/>
    </row>
    <row r="298" spans="1:19" s="1" customFormat="1" ht="13.5" customHeight="1">
      <c r="A298" s="42" t="s">
        <v>574</v>
      </c>
      <c r="B298" s="61">
        <v>43000</v>
      </c>
      <c r="C298" s="42"/>
      <c r="D298" s="42"/>
      <c r="E298" s="42"/>
      <c r="F298" s="3"/>
      <c r="G298" s="2"/>
      <c r="H298" s="3"/>
      <c r="I298" s="3"/>
      <c r="J298" s="53"/>
      <c r="K298" s="74"/>
      <c r="P298" s="95"/>
      <c r="Q298" s="95"/>
      <c r="R298" s="95"/>
      <c r="S298" s="95"/>
    </row>
    <row r="299" spans="1:19" s="1" customFormat="1">
      <c r="A299" s="42" t="s">
        <v>476</v>
      </c>
      <c r="B299" s="61">
        <v>52000</v>
      </c>
      <c r="C299" s="42"/>
      <c r="D299" s="42"/>
      <c r="E299" s="42"/>
      <c r="F299" s="3"/>
      <c r="G299" s="2"/>
      <c r="H299" s="2"/>
      <c r="I299" s="3"/>
      <c r="J299" s="53" t="s">
        <v>58</v>
      </c>
      <c r="K299" s="62" t="s">
        <v>58</v>
      </c>
      <c r="P299" s="95"/>
      <c r="Q299" s="95"/>
      <c r="R299" s="95"/>
      <c r="S299" s="95"/>
    </row>
    <row r="300" spans="1:19" s="1" customFormat="1">
      <c r="A300" s="42" t="s">
        <v>477</v>
      </c>
      <c r="B300" s="61">
        <v>79217</v>
      </c>
      <c r="C300" s="42"/>
      <c r="D300" s="42"/>
      <c r="E300" s="42"/>
      <c r="F300" s="3"/>
      <c r="G300" s="2"/>
      <c r="H300" s="2"/>
      <c r="I300" s="3"/>
      <c r="J300" s="53"/>
      <c r="K300" s="74"/>
      <c r="P300" s="95"/>
      <c r="Q300" s="95"/>
      <c r="R300" s="95"/>
      <c r="S300" s="95"/>
    </row>
    <row r="301" spans="1:19" s="1" customFormat="1">
      <c r="A301" s="42" t="s">
        <v>810</v>
      </c>
      <c r="B301" s="61">
        <v>38290</v>
      </c>
      <c r="C301" s="42"/>
      <c r="D301" s="42"/>
      <c r="E301" s="42"/>
      <c r="F301" s="3"/>
      <c r="G301" s="2"/>
      <c r="H301" s="3"/>
      <c r="I301" s="3"/>
      <c r="J301" s="53"/>
      <c r="K301" s="74"/>
      <c r="P301" s="95"/>
      <c r="Q301" s="95"/>
      <c r="R301" s="95"/>
      <c r="S301" s="95"/>
    </row>
    <row r="302" spans="1:19" s="1" customFormat="1" ht="14.25" customHeight="1">
      <c r="A302" s="42" t="s">
        <v>811</v>
      </c>
      <c r="B302" s="61">
        <v>89100</v>
      </c>
      <c r="C302" s="42"/>
      <c r="D302" s="42"/>
      <c r="E302" s="42"/>
      <c r="F302" s="3"/>
      <c r="G302" s="2"/>
      <c r="H302" s="2"/>
      <c r="I302" s="3"/>
      <c r="J302" s="53" t="s">
        <v>58</v>
      </c>
      <c r="K302" s="62" t="s">
        <v>58</v>
      </c>
      <c r="P302" s="95"/>
      <c r="Q302" s="95"/>
      <c r="R302" s="95"/>
      <c r="S302" s="95"/>
    </row>
    <row r="303" spans="1:19" s="1" customFormat="1">
      <c r="A303" s="42" t="s">
        <v>479</v>
      </c>
      <c r="B303" s="57">
        <f>B359+E303</f>
        <v>8457693</v>
      </c>
      <c r="C303" s="78"/>
      <c r="D303" s="42"/>
      <c r="E303" s="42"/>
      <c r="F303" s="3"/>
      <c r="G303" s="2"/>
      <c r="H303" s="2"/>
      <c r="I303" s="3"/>
      <c r="J303" s="53" t="s">
        <v>58</v>
      </c>
      <c r="K303" s="62" t="s">
        <v>58</v>
      </c>
      <c r="P303" s="95"/>
      <c r="Q303" s="95"/>
      <c r="R303" s="95"/>
      <c r="S303" s="95"/>
    </row>
    <row r="304" spans="1:19" s="1" customFormat="1">
      <c r="A304" s="47" t="s">
        <v>41</v>
      </c>
      <c r="B304" s="14">
        <f>SUM(B295:B297)+B303</f>
        <v>47525214</v>
      </c>
      <c r="C304" s="48"/>
      <c r="D304" s="48"/>
      <c r="E304" s="48"/>
      <c r="F304" s="3"/>
      <c r="G304" s="2"/>
      <c r="H304" s="2"/>
      <c r="I304" s="3"/>
      <c r="J304" s="55" t="s">
        <v>50</v>
      </c>
      <c r="K304" s="63">
        <f>SUM(K296:K302)</f>
        <v>3569150</v>
      </c>
      <c r="P304" s="95"/>
      <c r="Q304" s="95"/>
      <c r="R304" s="95"/>
      <c r="S304" s="95"/>
    </row>
    <row r="305" spans="1:19" s="1" customFormat="1" ht="13.5" customHeight="1">
      <c r="A305" s="47" t="s">
        <v>403</v>
      </c>
      <c r="B305" s="15">
        <v>250000000</v>
      </c>
      <c r="C305" s="48"/>
      <c r="D305" s="48"/>
      <c r="E305" s="48"/>
      <c r="F305" s="3"/>
      <c r="G305" s="2"/>
      <c r="H305" s="2"/>
      <c r="I305" s="3"/>
      <c r="J305" s="56" t="s">
        <v>61</v>
      </c>
      <c r="K305" s="64">
        <f>K304-K295</f>
        <v>992159</v>
      </c>
      <c r="P305" s="95"/>
      <c r="Q305" s="95"/>
      <c r="R305" s="95"/>
      <c r="S305" s="95"/>
    </row>
    <row r="306" spans="1:19" s="1" customFormat="1">
      <c r="A306" s="49" t="s">
        <v>47</v>
      </c>
      <c r="B306" s="16">
        <f>B294+B304+B305</f>
        <v>322467989</v>
      </c>
      <c r="C306" s="50"/>
      <c r="D306" s="50"/>
      <c r="E306" s="50"/>
      <c r="G306" s="2"/>
      <c r="H306" s="2"/>
      <c r="I306" s="3"/>
      <c r="P306" s="95"/>
      <c r="Q306" s="95"/>
      <c r="R306" s="95"/>
      <c r="S306" s="95"/>
    </row>
    <row r="307" spans="1:19" s="1" customFormat="1" ht="13.5" customHeight="1">
      <c r="A307" s="49" t="s">
        <v>49</v>
      </c>
      <c r="B307" s="16">
        <f>B294+B303+B305</f>
        <v>283400468</v>
      </c>
      <c r="C307" s="50"/>
      <c r="D307" s="50"/>
      <c r="E307" s="50"/>
      <c r="F307" s="3"/>
      <c r="G307" s="2"/>
      <c r="H307" s="2"/>
      <c r="I307" s="3"/>
      <c r="P307" s="95"/>
      <c r="Q307" s="95"/>
      <c r="R307" s="95"/>
      <c r="S307" s="95"/>
    </row>
    <row r="308" spans="1:19" s="1" customFormat="1" ht="30.75" customHeight="1">
      <c r="A308" s="385" t="s">
        <v>833</v>
      </c>
      <c r="B308" s="386"/>
      <c r="C308" s="386"/>
      <c r="D308" s="386"/>
      <c r="E308" s="387"/>
      <c r="F308" s="3"/>
      <c r="G308" s="2"/>
      <c r="H308" s="2"/>
      <c r="I308" s="3"/>
      <c r="J308" s="2"/>
      <c r="K308" s="2"/>
      <c r="P308" s="95"/>
      <c r="Q308" s="95"/>
      <c r="R308" s="95"/>
      <c r="S308" s="95"/>
    </row>
    <row r="309" spans="1:19">
      <c r="B309" s="1"/>
      <c r="F309" s="1"/>
      <c r="H309" s="1"/>
      <c r="I309" s="1"/>
      <c r="J309" s="1"/>
      <c r="K309" s="1"/>
      <c r="P309" s="95"/>
      <c r="Q309" s="95"/>
      <c r="R309" s="95"/>
      <c r="S309" s="95"/>
    </row>
    <row r="310" spans="1:19">
      <c r="B310" s="1"/>
      <c r="F310" s="1"/>
      <c r="H310" s="1"/>
      <c r="I310" s="1"/>
      <c r="J310" s="1"/>
      <c r="K310" s="1"/>
      <c r="P310" s="95"/>
      <c r="Q310" s="95"/>
      <c r="R310" s="95"/>
      <c r="S310" s="95"/>
    </row>
    <row r="311" spans="1:19" s="1" customFormat="1" ht="13.5" customHeight="1">
      <c r="A311" s="434" t="s">
        <v>834</v>
      </c>
      <c r="B311" s="386"/>
      <c r="C311" s="386"/>
      <c r="D311" s="386"/>
      <c r="E311" s="387"/>
      <c r="F311" s="2"/>
      <c r="G311" s="389" t="s">
        <v>819</v>
      </c>
      <c r="H311" s="387"/>
      <c r="I311" s="3"/>
      <c r="J311" s="388" t="s">
        <v>708</v>
      </c>
      <c r="K311" s="387"/>
      <c r="L311" s="3"/>
      <c r="N311" s="3"/>
      <c r="O311" s="3"/>
      <c r="P311" s="95"/>
      <c r="Q311" s="95"/>
      <c r="R311" s="95"/>
      <c r="S311" s="95"/>
    </row>
    <row r="312" spans="1:19" s="1" customFormat="1">
      <c r="A312" s="4" t="s">
        <v>5</v>
      </c>
      <c r="B312" s="5" t="s">
        <v>6</v>
      </c>
      <c r="C312" s="6" t="s">
        <v>7</v>
      </c>
      <c r="D312" s="6" t="s">
        <v>8</v>
      </c>
      <c r="E312" s="6" t="s">
        <v>9</v>
      </c>
      <c r="F312" s="2"/>
      <c r="G312" s="9" t="s">
        <v>399</v>
      </c>
      <c r="H312" s="10" t="s">
        <v>6</v>
      </c>
      <c r="I312" s="3"/>
      <c r="J312" s="65" t="s">
        <v>11</v>
      </c>
      <c r="K312" s="65" t="s">
        <v>6</v>
      </c>
      <c r="P312" s="95"/>
      <c r="Q312" s="95"/>
      <c r="R312" s="95"/>
      <c r="S312" s="95"/>
    </row>
    <row r="313" spans="1:19" s="1" customFormat="1" ht="11.25" customHeight="1">
      <c r="A313" s="42" t="s">
        <v>804</v>
      </c>
      <c r="B313" s="57">
        <v>0</v>
      </c>
      <c r="C313" s="42"/>
      <c r="D313" s="42"/>
      <c r="E313" s="42"/>
      <c r="F313" s="3"/>
      <c r="G313" s="51" t="s">
        <v>756</v>
      </c>
      <c r="H313" s="83">
        <v>1365711</v>
      </c>
      <c r="I313" s="3"/>
      <c r="J313" s="53" t="s">
        <v>16</v>
      </c>
      <c r="K313" s="67">
        <v>1859867</v>
      </c>
      <c r="P313" s="95"/>
      <c r="Q313" s="95"/>
      <c r="R313" s="95"/>
      <c r="S313" s="95"/>
    </row>
    <row r="314" spans="1:19" s="1" customFormat="1" ht="11.25" customHeight="1">
      <c r="A314" s="42" t="s">
        <v>805</v>
      </c>
      <c r="B314" s="57">
        <v>0</v>
      </c>
      <c r="C314" s="42"/>
      <c r="D314" s="42"/>
      <c r="E314" s="42"/>
      <c r="F314" s="3"/>
      <c r="G314" s="51" t="s">
        <v>14</v>
      </c>
      <c r="H314" s="83">
        <v>13759887</v>
      </c>
      <c r="I314" s="3"/>
      <c r="J314" s="66" t="s">
        <v>774</v>
      </c>
      <c r="K314" s="68">
        <v>864528</v>
      </c>
      <c r="P314" s="95"/>
      <c r="Q314" s="95"/>
      <c r="R314" s="95"/>
      <c r="S314" s="95"/>
    </row>
    <row r="315" spans="1:19" s="1" customFormat="1" ht="11.25" customHeight="1">
      <c r="A315" s="42" t="s">
        <v>827</v>
      </c>
      <c r="B315" s="57">
        <v>0</v>
      </c>
      <c r="C315" s="42"/>
      <c r="D315" s="42"/>
      <c r="E315" s="42"/>
      <c r="F315" s="3"/>
      <c r="G315" s="51" t="s">
        <v>58</v>
      </c>
      <c r="H315" s="74" t="s">
        <v>58</v>
      </c>
      <c r="I315" s="3"/>
      <c r="J315" s="66" t="s">
        <v>775</v>
      </c>
      <c r="K315" s="68">
        <v>141831</v>
      </c>
      <c r="P315" s="95"/>
      <c r="Q315" s="95"/>
      <c r="R315" s="95"/>
      <c r="S315" s="95"/>
    </row>
    <row r="316" spans="1:19" s="1" customFormat="1" ht="11.25" customHeight="1">
      <c r="A316" s="43" t="s">
        <v>806</v>
      </c>
      <c r="B316" s="58">
        <f>SUM(B313:B315)</f>
        <v>0</v>
      </c>
      <c r="C316" s="44"/>
      <c r="D316" s="44"/>
      <c r="E316" s="44"/>
      <c r="F316" s="3"/>
      <c r="G316" s="52" t="s">
        <v>34</v>
      </c>
      <c r="H316" s="12">
        <f>SUM(H313:H315)</f>
        <v>15125598</v>
      </c>
      <c r="I316" s="3"/>
      <c r="J316" s="77"/>
      <c r="K316" s="77"/>
      <c r="L316" s="3"/>
      <c r="N316" s="3"/>
      <c r="O316" s="3"/>
      <c r="P316" s="95"/>
      <c r="Q316" s="95"/>
      <c r="R316" s="95"/>
      <c r="S316" s="95"/>
    </row>
    <row r="317" spans="1:19" s="1" customFormat="1">
      <c r="A317" s="45" t="s">
        <v>773</v>
      </c>
      <c r="B317" s="59">
        <f>H316</f>
        <v>15125598</v>
      </c>
      <c r="C317" s="42"/>
      <c r="D317" s="42"/>
      <c r="E317" s="42"/>
      <c r="F317" s="3"/>
      <c r="G317" s="2"/>
      <c r="H317" s="3"/>
      <c r="I317" s="3"/>
      <c r="J317" s="77"/>
      <c r="K317" s="77"/>
      <c r="P317" s="95"/>
      <c r="Q317" s="95"/>
      <c r="R317" s="95"/>
      <c r="S317" s="95"/>
    </row>
    <row r="318" spans="1:19" s="1" customFormat="1">
      <c r="A318" s="7" t="s">
        <v>750</v>
      </c>
      <c r="B318" s="98">
        <f>B346+E318</f>
        <v>4500000</v>
      </c>
      <c r="C318" s="8"/>
      <c r="D318" s="8"/>
      <c r="E318" s="19">
        <v>500000</v>
      </c>
      <c r="F318" s="3"/>
      <c r="G318" s="2"/>
      <c r="H318" s="3"/>
      <c r="I318" s="3"/>
      <c r="J318" s="77"/>
      <c r="K318" s="77"/>
      <c r="P318" s="95"/>
      <c r="Q318" s="95"/>
      <c r="R318" s="95"/>
      <c r="S318" s="95"/>
    </row>
    <row r="319" spans="1:19" s="1" customFormat="1">
      <c r="A319" s="7" t="s">
        <v>751</v>
      </c>
      <c r="B319" s="98">
        <f>B347+E319</f>
        <v>1230000</v>
      </c>
      <c r="C319" s="8"/>
      <c r="D319" s="8"/>
      <c r="E319" s="19">
        <v>410000</v>
      </c>
      <c r="F319" s="3"/>
      <c r="G319" s="2"/>
      <c r="H319" s="3"/>
      <c r="I319" s="3"/>
      <c r="J319" s="77"/>
      <c r="K319" s="77"/>
      <c r="P319" s="95"/>
      <c r="Q319" s="95"/>
      <c r="R319" s="95"/>
      <c r="S319" s="95"/>
    </row>
    <row r="320" spans="1:19" s="1" customFormat="1">
      <c r="A320" s="7" t="s">
        <v>742</v>
      </c>
      <c r="B320" s="98">
        <f>B348+E320</f>
        <v>1800000</v>
      </c>
      <c r="C320" s="8"/>
      <c r="D320" s="8"/>
      <c r="E320" s="19">
        <v>200000</v>
      </c>
      <c r="F320" s="3"/>
      <c r="G320" s="2"/>
      <c r="H320" s="3"/>
      <c r="I320" s="3"/>
      <c r="J320" s="77"/>
      <c r="K320" s="77"/>
      <c r="P320" s="95"/>
      <c r="Q320" s="95"/>
      <c r="R320" s="95"/>
      <c r="S320" s="95"/>
    </row>
    <row r="321" spans="1:19" s="1" customFormat="1">
      <c r="A321" s="7" t="s">
        <v>743</v>
      </c>
      <c r="B321" s="98">
        <f>B349+E321</f>
        <v>1600000</v>
      </c>
      <c r="C321" s="8"/>
      <c r="D321" s="8"/>
      <c r="E321" s="19">
        <v>100000</v>
      </c>
      <c r="F321" s="3"/>
      <c r="G321" s="2"/>
      <c r="H321" s="3"/>
      <c r="I321" s="3"/>
      <c r="J321" s="77"/>
      <c r="K321" s="77"/>
      <c r="P321" s="95"/>
      <c r="Q321" s="95"/>
      <c r="R321" s="95"/>
      <c r="S321" s="95"/>
    </row>
    <row r="322" spans="1:19" s="1" customFormat="1" ht="11.25" customHeight="1">
      <c r="A322" s="43" t="s">
        <v>32</v>
      </c>
      <c r="B322" s="60">
        <f>SUM(B317:B321)</f>
        <v>24255598</v>
      </c>
      <c r="C322" s="44"/>
      <c r="D322" s="44"/>
      <c r="E322" s="44"/>
      <c r="F322" s="3"/>
      <c r="G322" s="9" t="s">
        <v>40</v>
      </c>
      <c r="H322" s="10" t="s">
        <v>6</v>
      </c>
      <c r="I322" s="3"/>
      <c r="J322" s="77"/>
      <c r="K322" s="77"/>
      <c r="P322" s="95"/>
      <c r="Q322" s="95"/>
      <c r="R322" s="95"/>
      <c r="S322" s="95"/>
    </row>
    <row r="323" spans="1:19" s="1" customFormat="1" ht="11.25" customHeight="1">
      <c r="A323" s="42" t="s">
        <v>551</v>
      </c>
      <c r="B323" s="57">
        <f>B351+E323</f>
        <v>21653960</v>
      </c>
      <c r="C323" s="42" t="s">
        <v>58</v>
      </c>
      <c r="D323" s="42" t="s">
        <v>58</v>
      </c>
      <c r="E323" s="19">
        <v>300000</v>
      </c>
      <c r="F323" s="3"/>
      <c r="G323" s="17" t="s">
        <v>43</v>
      </c>
      <c r="H323" s="11">
        <f>B334-B362</f>
        <v>-1312251</v>
      </c>
      <c r="I323" s="3"/>
      <c r="J323" s="54" t="s">
        <v>45</v>
      </c>
      <c r="K323" s="63">
        <f>K313+K314+K319</f>
        <v>2724395</v>
      </c>
      <c r="P323" s="95"/>
      <c r="Q323" s="95"/>
      <c r="R323" s="95"/>
      <c r="S323" s="95"/>
    </row>
    <row r="324" spans="1:19" s="1" customFormat="1" ht="11.25" customHeight="1">
      <c r="A324" s="42" t="s">
        <v>813</v>
      </c>
      <c r="B324" s="57">
        <f>B352+E324</f>
        <v>16687521</v>
      </c>
      <c r="C324" s="46"/>
      <c r="D324" s="46"/>
      <c r="E324" s="19">
        <v>85600</v>
      </c>
      <c r="F324" s="3"/>
      <c r="G324" s="17" t="s">
        <v>478</v>
      </c>
      <c r="H324" s="73">
        <f>B335-B363</f>
        <v>-1697851</v>
      </c>
      <c r="I324" s="3"/>
      <c r="J324" s="53" t="s">
        <v>462</v>
      </c>
      <c r="K324" s="79">
        <v>3569150</v>
      </c>
      <c r="P324" s="95"/>
      <c r="Q324" s="95"/>
      <c r="R324" s="95"/>
      <c r="S324" s="95"/>
    </row>
    <row r="325" spans="1:19" s="1" customFormat="1">
      <c r="A325" s="42" t="s">
        <v>814</v>
      </c>
      <c r="B325" s="61">
        <v>340440</v>
      </c>
      <c r="C325" s="42"/>
      <c r="D325" s="42"/>
      <c r="E325" s="42"/>
      <c r="F325" s="3"/>
      <c r="G325" s="2"/>
      <c r="H325" s="3"/>
      <c r="I325" s="3"/>
      <c r="J325" s="53"/>
      <c r="K325" s="74"/>
      <c r="P325" s="95"/>
      <c r="Q325" s="95"/>
      <c r="R325" s="95"/>
      <c r="S325" s="95"/>
    </row>
    <row r="326" spans="1:19" s="1" customFormat="1" ht="13.5" customHeight="1">
      <c r="A326" s="42" t="s">
        <v>574</v>
      </c>
      <c r="B326" s="61">
        <v>43000</v>
      </c>
      <c r="C326" s="42"/>
      <c r="D326" s="42"/>
      <c r="E326" s="42"/>
      <c r="F326" s="3"/>
      <c r="G326" s="2"/>
      <c r="H326" s="3"/>
      <c r="I326" s="3"/>
      <c r="J326" s="53"/>
      <c r="K326" s="74"/>
      <c r="P326" s="95"/>
      <c r="Q326" s="95"/>
      <c r="R326" s="95"/>
      <c r="S326" s="95"/>
    </row>
    <row r="327" spans="1:19" s="1" customFormat="1">
      <c r="A327" s="42" t="s">
        <v>476</v>
      </c>
      <c r="B327" s="61">
        <v>52000</v>
      </c>
      <c r="C327" s="42"/>
      <c r="D327" s="42"/>
      <c r="E327" s="42"/>
      <c r="F327" s="3"/>
      <c r="G327" s="2"/>
      <c r="H327" s="2"/>
      <c r="I327" s="3"/>
      <c r="J327" s="53" t="s">
        <v>58</v>
      </c>
      <c r="K327" s="62" t="s">
        <v>58</v>
      </c>
      <c r="P327" s="95"/>
      <c r="Q327" s="95"/>
      <c r="R327" s="95"/>
      <c r="S327" s="95"/>
    </row>
    <row r="328" spans="1:19" s="1" customFormat="1">
      <c r="A328" s="42" t="s">
        <v>477</v>
      </c>
      <c r="B328" s="61">
        <v>79217</v>
      </c>
      <c r="C328" s="42"/>
      <c r="D328" s="42"/>
      <c r="E328" s="42"/>
      <c r="F328" s="3"/>
      <c r="G328" s="2"/>
      <c r="H328" s="2"/>
      <c r="I328" s="3"/>
      <c r="J328" s="53"/>
      <c r="K328" s="74"/>
      <c r="P328" s="95"/>
      <c r="Q328" s="95"/>
      <c r="R328" s="95"/>
      <c r="S328" s="95"/>
    </row>
    <row r="329" spans="1:19" s="1" customFormat="1">
      <c r="A329" s="42" t="s">
        <v>810</v>
      </c>
      <c r="B329" s="61">
        <v>38290</v>
      </c>
      <c r="C329" s="42"/>
      <c r="D329" s="42"/>
      <c r="E329" s="42"/>
      <c r="F329" s="3"/>
      <c r="G329" s="2"/>
      <c r="H329" s="3"/>
      <c r="I329" s="3"/>
      <c r="J329" s="53"/>
      <c r="K329" s="74"/>
      <c r="P329" s="95"/>
      <c r="Q329" s="95"/>
      <c r="R329" s="95"/>
      <c r="S329" s="95"/>
    </row>
    <row r="330" spans="1:19" s="1" customFormat="1" ht="14.25" customHeight="1">
      <c r="A330" s="42" t="s">
        <v>811</v>
      </c>
      <c r="B330" s="61">
        <v>89100</v>
      </c>
      <c r="C330" s="42"/>
      <c r="D330" s="42"/>
      <c r="E330" s="42"/>
      <c r="F330" s="3"/>
      <c r="G330" s="2"/>
      <c r="H330" s="2"/>
      <c r="I330" s="3"/>
      <c r="J330" s="53" t="s">
        <v>58</v>
      </c>
      <c r="K330" s="62" t="s">
        <v>58</v>
      </c>
      <c r="P330" s="95"/>
      <c r="Q330" s="95"/>
      <c r="R330" s="95"/>
      <c r="S330" s="95"/>
    </row>
    <row r="331" spans="1:19" s="1" customFormat="1">
      <c r="A331" s="42" t="s">
        <v>479</v>
      </c>
      <c r="B331" s="57">
        <f>B359+E331</f>
        <v>8457693</v>
      </c>
      <c r="C331" s="78"/>
      <c r="D331" s="42"/>
      <c r="E331" s="42"/>
      <c r="F331" s="3"/>
      <c r="G331" s="2"/>
      <c r="H331" s="2"/>
      <c r="I331" s="3"/>
      <c r="J331" s="53" t="s">
        <v>58</v>
      </c>
      <c r="K331" s="62" t="s">
        <v>58</v>
      </c>
      <c r="P331" s="95"/>
      <c r="Q331" s="95"/>
      <c r="R331" s="95"/>
      <c r="S331" s="95"/>
    </row>
    <row r="332" spans="1:19" s="1" customFormat="1">
      <c r="A332" s="47" t="s">
        <v>41</v>
      </c>
      <c r="B332" s="14">
        <f>SUM(B323:B325)+B331</f>
        <v>47139614</v>
      </c>
      <c r="C332" s="48"/>
      <c r="D332" s="48"/>
      <c r="E332" s="48"/>
      <c r="F332" s="3"/>
      <c r="G332" s="2"/>
      <c r="H332" s="2"/>
      <c r="I332" s="3"/>
      <c r="J332" s="55" t="s">
        <v>50</v>
      </c>
      <c r="K332" s="63">
        <f>SUM(K324:K330)</f>
        <v>3569150</v>
      </c>
      <c r="P332" s="95"/>
      <c r="Q332" s="95"/>
      <c r="R332" s="95"/>
      <c r="S332" s="95"/>
    </row>
    <row r="333" spans="1:19" s="1" customFormat="1" ht="13.5" customHeight="1">
      <c r="A333" s="47" t="s">
        <v>403</v>
      </c>
      <c r="B333" s="15">
        <v>250000000</v>
      </c>
      <c r="C333" s="48"/>
      <c r="D333" s="48"/>
      <c r="E333" s="48"/>
      <c r="F333" s="3"/>
      <c r="G333" s="2"/>
      <c r="H333" s="2"/>
      <c r="I333" s="3"/>
      <c r="J333" s="56" t="s">
        <v>61</v>
      </c>
      <c r="K333" s="64">
        <f>K332-K323</f>
        <v>844755</v>
      </c>
      <c r="P333" s="95"/>
      <c r="Q333" s="95"/>
      <c r="R333" s="95"/>
      <c r="S333" s="95"/>
    </row>
    <row r="334" spans="1:19" s="1" customFormat="1">
      <c r="A334" s="49" t="s">
        <v>47</v>
      </c>
      <c r="B334" s="16">
        <f>B322+B332+B333</f>
        <v>321395212</v>
      </c>
      <c r="C334" s="50"/>
      <c r="D334" s="50"/>
      <c r="E334" s="50"/>
      <c r="G334" s="2"/>
      <c r="H334" s="2"/>
      <c r="I334" s="3"/>
      <c r="P334" s="95"/>
      <c r="Q334" s="95"/>
      <c r="R334" s="95"/>
      <c r="S334" s="95"/>
    </row>
    <row r="335" spans="1:19" s="1" customFormat="1" ht="13.5" customHeight="1">
      <c r="A335" s="49" t="s">
        <v>49</v>
      </c>
      <c r="B335" s="16">
        <f>B322+B331+B333</f>
        <v>282713291</v>
      </c>
      <c r="C335" s="50"/>
      <c r="D335" s="50"/>
      <c r="E335" s="50"/>
      <c r="F335" s="3"/>
      <c r="G335" s="2"/>
      <c r="H335" s="2"/>
      <c r="I335" s="3"/>
      <c r="P335" s="95"/>
      <c r="Q335" s="95"/>
      <c r="R335" s="95"/>
      <c r="S335" s="95"/>
    </row>
    <row r="336" spans="1:19" s="1" customFormat="1" ht="30.75" customHeight="1">
      <c r="A336" s="385" t="s">
        <v>770</v>
      </c>
      <c r="B336" s="386"/>
      <c r="C336" s="386"/>
      <c r="D336" s="386"/>
      <c r="E336" s="387"/>
      <c r="F336" s="3"/>
      <c r="G336" s="2"/>
      <c r="H336" s="2"/>
      <c r="I336" s="3"/>
      <c r="J336" s="2"/>
      <c r="K336" s="2"/>
      <c r="P336" s="95"/>
      <c r="Q336" s="95"/>
      <c r="R336" s="95"/>
      <c r="S336" s="95"/>
    </row>
    <row r="337" spans="1:19">
      <c r="B337" s="1"/>
      <c r="F337" s="1"/>
      <c r="H337" s="1"/>
      <c r="I337" s="1"/>
      <c r="J337" s="1"/>
      <c r="K337" s="1"/>
      <c r="P337" s="95"/>
      <c r="Q337" s="95"/>
      <c r="R337" s="95"/>
      <c r="S337" s="95"/>
    </row>
    <row r="338" spans="1:19">
      <c r="B338" s="1"/>
      <c r="F338" s="1"/>
      <c r="H338" s="1"/>
      <c r="I338" s="1"/>
      <c r="J338" s="1"/>
      <c r="K338" s="1"/>
      <c r="P338" s="95"/>
      <c r="Q338" s="95"/>
      <c r="R338" s="95"/>
      <c r="S338" s="95"/>
    </row>
    <row r="339" spans="1:19" s="1" customFormat="1" ht="13.5" customHeight="1">
      <c r="A339" s="434" t="s">
        <v>647</v>
      </c>
      <c r="B339" s="386"/>
      <c r="C339" s="386"/>
      <c r="D339" s="386"/>
      <c r="E339" s="387"/>
      <c r="F339" s="2"/>
      <c r="G339" s="389" t="s">
        <v>819</v>
      </c>
      <c r="H339" s="387"/>
      <c r="I339" s="3"/>
      <c r="J339" s="388" t="s">
        <v>711</v>
      </c>
      <c r="K339" s="387"/>
      <c r="L339" s="3"/>
      <c r="N339" s="3"/>
      <c r="O339" s="3"/>
      <c r="P339" s="95"/>
      <c r="Q339" s="95"/>
      <c r="R339" s="95"/>
      <c r="S339" s="95"/>
    </row>
    <row r="340" spans="1:19" s="1" customFormat="1">
      <c r="A340" s="4" t="s">
        <v>5</v>
      </c>
      <c r="B340" s="5" t="s">
        <v>6</v>
      </c>
      <c r="C340" s="6" t="s">
        <v>7</v>
      </c>
      <c r="D340" s="6" t="s">
        <v>8</v>
      </c>
      <c r="E340" s="6" t="s">
        <v>9</v>
      </c>
      <c r="F340" s="2"/>
      <c r="G340" s="9" t="s">
        <v>399</v>
      </c>
      <c r="H340" s="10" t="s">
        <v>6</v>
      </c>
      <c r="I340" s="3"/>
      <c r="J340" s="65" t="s">
        <v>11</v>
      </c>
      <c r="K340" s="65" t="s">
        <v>6</v>
      </c>
      <c r="P340" s="95"/>
      <c r="Q340" s="95"/>
      <c r="R340" s="95"/>
      <c r="S340" s="95"/>
    </row>
    <row r="341" spans="1:19" s="1" customFormat="1" ht="11.25" customHeight="1">
      <c r="A341" s="42" t="s">
        <v>804</v>
      </c>
      <c r="B341" s="57">
        <v>0</v>
      </c>
      <c r="C341" s="42"/>
      <c r="D341" s="42"/>
      <c r="E341" s="42"/>
      <c r="F341" s="3"/>
      <c r="G341" s="51" t="s">
        <v>756</v>
      </c>
      <c r="H341" s="83">
        <v>652334</v>
      </c>
      <c r="I341" s="3"/>
      <c r="J341" s="53" t="s">
        <v>16</v>
      </c>
      <c r="K341" s="67">
        <v>1859867</v>
      </c>
      <c r="P341" s="95"/>
      <c r="Q341" s="95"/>
      <c r="R341" s="95"/>
      <c r="S341" s="95"/>
    </row>
    <row r="342" spans="1:19" s="1" customFormat="1" ht="11.25" customHeight="1">
      <c r="A342" s="42" t="s">
        <v>805</v>
      </c>
      <c r="B342" s="57">
        <v>0</v>
      </c>
      <c r="C342" s="42"/>
      <c r="D342" s="42"/>
      <c r="E342" s="42"/>
      <c r="F342" s="3"/>
      <c r="G342" s="51" t="s">
        <v>14</v>
      </c>
      <c r="H342" s="83">
        <v>15281115</v>
      </c>
      <c r="I342" s="3"/>
      <c r="J342" s="66" t="s">
        <v>774</v>
      </c>
      <c r="K342" s="68">
        <v>984533</v>
      </c>
      <c r="P342" s="95"/>
      <c r="Q342" s="95"/>
      <c r="R342" s="95"/>
      <c r="S342" s="95"/>
    </row>
    <row r="343" spans="1:19" s="1" customFormat="1" ht="11.25" customHeight="1">
      <c r="A343" s="42" t="s">
        <v>96</v>
      </c>
      <c r="B343" s="57">
        <v>0</v>
      </c>
      <c r="C343" s="42"/>
      <c r="D343" s="42"/>
      <c r="E343" s="42"/>
      <c r="F343" s="3"/>
      <c r="G343" s="51" t="s">
        <v>58</v>
      </c>
      <c r="H343" s="74" t="s">
        <v>58</v>
      </c>
      <c r="I343" s="3"/>
      <c r="J343" s="66" t="s">
        <v>775</v>
      </c>
      <c r="K343" s="68">
        <v>56365</v>
      </c>
      <c r="P343" s="95"/>
      <c r="Q343" s="95"/>
      <c r="R343" s="95"/>
      <c r="S343" s="95"/>
    </row>
    <row r="344" spans="1:19" s="1" customFormat="1" ht="11.25" customHeight="1">
      <c r="A344" s="43" t="s">
        <v>806</v>
      </c>
      <c r="B344" s="58">
        <v>0</v>
      </c>
      <c r="C344" s="44"/>
      <c r="D344" s="44"/>
      <c r="E344" s="44"/>
      <c r="F344" s="3"/>
      <c r="G344" s="52" t="s">
        <v>34</v>
      </c>
      <c r="H344" s="12">
        <f>SUM(H341:H343)</f>
        <v>15933449</v>
      </c>
      <c r="I344" s="3"/>
      <c r="J344" s="77"/>
      <c r="K344" s="77"/>
      <c r="L344" s="3"/>
      <c r="N344" s="3"/>
      <c r="O344" s="3"/>
      <c r="P344" s="95"/>
      <c r="Q344" s="95"/>
      <c r="R344" s="95"/>
      <c r="S344" s="95"/>
    </row>
    <row r="345" spans="1:19" s="1" customFormat="1" ht="11.25" customHeight="1">
      <c r="A345" s="45" t="s">
        <v>773</v>
      </c>
      <c r="B345" s="59">
        <v>15933449</v>
      </c>
      <c r="C345" s="42"/>
      <c r="D345" s="42"/>
      <c r="E345" s="42"/>
      <c r="F345" s="3"/>
      <c r="G345" s="51" t="s">
        <v>58</v>
      </c>
      <c r="H345" s="74" t="s">
        <v>58</v>
      </c>
      <c r="I345" s="3"/>
      <c r="J345" s="77"/>
      <c r="K345" s="77"/>
      <c r="P345" s="95"/>
      <c r="Q345" s="95"/>
      <c r="R345" s="95"/>
      <c r="S345" s="95"/>
    </row>
    <row r="346" spans="1:19" s="1" customFormat="1">
      <c r="A346" s="7" t="s">
        <v>750</v>
      </c>
      <c r="B346" s="98">
        <v>4000000</v>
      </c>
      <c r="C346" s="8"/>
      <c r="D346" s="8"/>
      <c r="E346" s="19">
        <v>500000</v>
      </c>
      <c r="F346" s="3"/>
      <c r="G346" s="2"/>
      <c r="H346" s="3"/>
      <c r="I346" s="3"/>
      <c r="J346" s="77"/>
      <c r="K346" s="77"/>
      <c r="P346" s="95"/>
      <c r="Q346" s="95"/>
      <c r="R346" s="95"/>
      <c r="S346" s="95"/>
    </row>
    <row r="347" spans="1:19" s="1" customFormat="1">
      <c r="A347" s="7" t="s">
        <v>751</v>
      </c>
      <c r="B347" s="98">
        <v>820000</v>
      </c>
      <c r="C347" s="8"/>
      <c r="D347" s="8"/>
      <c r="E347" s="19">
        <v>410000</v>
      </c>
      <c r="F347" s="3"/>
      <c r="G347" s="2"/>
      <c r="H347" s="3"/>
      <c r="I347" s="3"/>
      <c r="J347" s="77"/>
      <c r="K347" s="77"/>
      <c r="P347" s="95"/>
      <c r="Q347" s="95"/>
      <c r="R347" s="95"/>
      <c r="S347" s="95"/>
    </row>
    <row r="348" spans="1:19" s="1" customFormat="1" ht="11.25" customHeight="1">
      <c r="A348" s="7" t="s">
        <v>742</v>
      </c>
      <c r="B348" s="98">
        <v>1600000</v>
      </c>
      <c r="C348" s="8"/>
      <c r="D348" s="8"/>
      <c r="E348" s="19">
        <v>200000</v>
      </c>
      <c r="F348" s="3"/>
      <c r="G348" s="9" t="s">
        <v>40</v>
      </c>
      <c r="H348" s="10" t="s">
        <v>6</v>
      </c>
      <c r="I348" s="3"/>
      <c r="J348" s="77"/>
      <c r="K348" s="77"/>
      <c r="P348" s="95"/>
      <c r="Q348" s="95"/>
      <c r="R348" s="95"/>
      <c r="S348" s="95"/>
    </row>
    <row r="349" spans="1:19" s="1" customFormat="1" ht="11.25" customHeight="1">
      <c r="A349" s="7" t="s">
        <v>743</v>
      </c>
      <c r="B349" s="98">
        <v>1500000</v>
      </c>
      <c r="C349" s="8"/>
      <c r="D349" s="8"/>
      <c r="E349" s="19">
        <v>100000</v>
      </c>
      <c r="F349" s="3"/>
      <c r="G349" s="17" t="s">
        <v>478</v>
      </c>
      <c r="H349" s="73">
        <v>46702014</v>
      </c>
      <c r="I349" s="3"/>
      <c r="J349" s="53" t="s">
        <v>462</v>
      </c>
      <c r="K349" s="79">
        <v>3570110</v>
      </c>
      <c r="P349" s="95"/>
      <c r="Q349" s="95"/>
      <c r="R349" s="95"/>
      <c r="S349" s="95"/>
    </row>
    <row r="350" spans="1:19" s="1" customFormat="1">
      <c r="A350" s="43" t="s">
        <v>32</v>
      </c>
      <c r="B350" s="60">
        <v>25953449</v>
      </c>
      <c r="C350" s="44"/>
      <c r="D350" s="44"/>
      <c r="E350" s="44"/>
      <c r="F350" s="3"/>
      <c r="G350" s="2"/>
      <c r="H350" s="3"/>
      <c r="I350" s="3"/>
      <c r="J350" s="53"/>
      <c r="K350" s="74"/>
      <c r="P350" s="95"/>
      <c r="Q350" s="95"/>
      <c r="R350" s="95"/>
      <c r="S350" s="95"/>
    </row>
    <row r="351" spans="1:19" s="1" customFormat="1">
      <c r="A351" s="42" t="s">
        <v>551</v>
      </c>
      <c r="B351" s="57">
        <v>21353960</v>
      </c>
      <c r="C351" s="42" t="s">
        <v>58</v>
      </c>
      <c r="D351" s="42" t="s">
        <v>58</v>
      </c>
      <c r="E351" s="19">
        <v>300000</v>
      </c>
      <c r="F351" s="3"/>
      <c r="G351" s="2"/>
      <c r="H351" s="3"/>
      <c r="I351" s="3"/>
      <c r="J351" s="53"/>
      <c r="K351" s="74"/>
      <c r="P351" s="95"/>
      <c r="Q351" s="95"/>
      <c r="R351" s="95"/>
      <c r="S351" s="95"/>
    </row>
    <row r="352" spans="1:19" s="1" customFormat="1">
      <c r="A352" s="42" t="s">
        <v>813</v>
      </c>
      <c r="B352" s="61">
        <v>16601921</v>
      </c>
      <c r="C352" s="46"/>
      <c r="D352" s="46"/>
      <c r="E352" s="19">
        <v>85600</v>
      </c>
      <c r="F352" s="3"/>
      <c r="G352" s="2"/>
      <c r="H352" s="2"/>
      <c r="I352" s="3"/>
      <c r="J352" s="53" t="s">
        <v>58</v>
      </c>
      <c r="K352" s="62" t="s">
        <v>58</v>
      </c>
      <c r="P352" s="95"/>
      <c r="Q352" s="95"/>
      <c r="R352" s="95"/>
      <c r="S352" s="95"/>
    </row>
    <row r="353" spans="1:19" s="1" customFormat="1">
      <c r="A353" s="42" t="s">
        <v>814</v>
      </c>
      <c r="B353" s="61">
        <v>340440</v>
      </c>
      <c r="C353" s="42"/>
      <c r="D353" s="42"/>
      <c r="E353" s="42"/>
      <c r="F353" s="3"/>
      <c r="G353" s="2"/>
      <c r="H353" s="2"/>
      <c r="I353" s="3"/>
      <c r="J353" s="55" t="s">
        <v>50</v>
      </c>
      <c r="K353" s="63">
        <f>SUM(K347:K351)</f>
        <v>3570110</v>
      </c>
      <c r="P353" s="95"/>
      <c r="Q353" s="95"/>
      <c r="R353" s="95"/>
      <c r="S353" s="95"/>
    </row>
    <row r="354" spans="1:19" s="1" customFormat="1" ht="13.5" customHeight="1">
      <c r="A354" s="42" t="s">
        <v>574</v>
      </c>
      <c r="B354" s="61">
        <v>43000</v>
      </c>
      <c r="C354" s="42"/>
      <c r="D354" s="42"/>
      <c r="E354" s="42"/>
      <c r="F354" s="3"/>
      <c r="G354" s="2"/>
      <c r="H354" s="3"/>
      <c r="I354" s="3"/>
      <c r="J354" s="56" t="s">
        <v>61</v>
      </c>
      <c r="K354" s="64">
        <f>K353-K345</f>
        <v>3570110</v>
      </c>
      <c r="P354" s="95"/>
      <c r="Q354" s="95"/>
      <c r="R354" s="95"/>
      <c r="S354" s="95"/>
    </row>
    <row r="355" spans="1:19" s="1" customFormat="1">
      <c r="A355" s="42" t="s">
        <v>476</v>
      </c>
      <c r="B355" s="61">
        <v>52000</v>
      </c>
      <c r="C355" s="42"/>
      <c r="D355" s="42"/>
      <c r="E355" s="42"/>
      <c r="F355" s="3"/>
      <c r="G355" s="2"/>
      <c r="H355" s="2"/>
      <c r="I355" s="3"/>
      <c r="J355" s="53" t="s">
        <v>58</v>
      </c>
      <c r="K355" s="62" t="s">
        <v>58</v>
      </c>
      <c r="P355" s="95"/>
      <c r="Q355" s="95"/>
      <c r="R355" s="95"/>
      <c r="S355" s="95"/>
    </row>
    <row r="356" spans="1:19" s="1" customFormat="1">
      <c r="A356" s="42" t="s">
        <v>477</v>
      </c>
      <c r="B356" s="61">
        <v>79217</v>
      </c>
      <c r="C356" s="42"/>
      <c r="D356" s="42"/>
      <c r="E356" s="42"/>
      <c r="F356" s="3"/>
      <c r="G356" s="2"/>
      <c r="H356" s="2"/>
      <c r="I356" s="3"/>
      <c r="J356" s="55" t="s">
        <v>50</v>
      </c>
      <c r="K356" s="63">
        <f>SUM(K349:K354)</f>
        <v>10710330</v>
      </c>
      <c r="P356" s="95"/>
      <c r="Q356" s="95"/>
      <c r="R356" s="95"/>
      <c r="S356" s="95"/>
    </row>
    <row r="357" spans="1:19" s="1" customFormat="1">
      <c r="A357" s="42" t="s">
        <v>810</v>
      </c>
      <c r="B357" s="61">
        <v>38290</v>
      </c>
      <c r="C357" s="42"/>
      <c r="D357" s="42"/>
      <c r="E357" s="42"/>
      <c r="F357" s="3"/>
      <c r="G357" s="2"/>
      <c r="H357" s="2"/>
      <c r="I357" s="3"/>
      <c r="J357" s="56" t="s">
        <v>61</v>
      </c>
      <c r="K357" s="64">
        <f>K356-K348</f>
        <v>10710330</v>
      </c>
      <c r="P357" s="95"/>
      <c r="Q357" s="95"/>
      <c r="R357" s="95"/>
      <c r="S357" s="95"/>
    </row>
    <row r="358" spans="1:19" s="1" customFormat="1" ht="14.25" customHeight="1">
      <c r="A358" s="42" t="s">
        <v>811</v>
      </c>
      <c r="B358" s="61">
        <v>89100</v>
      </c>
      <c r="C358" s="42"/>
      <c r="D358" s="42"/>
      <c r="E358" s="42"/>
      <c r="F358" s="3"/>
      <c r="G358" s="2"/>
      <c r="H358" s="2"/>
      <c r="I358" s="3"/>
      <c r="J358" s="3"/>
      <c r="K358" s="2"/>
      <c r="L358" s="2"/>
      <c r="N358" s="2"/>
      <c r="O358" s="2"/>
      <c r="P358" s="95"/>
      <c r="Q358" s="95"/>
      <c r="R358" s="95"/>
      <c r="S358" s="95"/>
    </row>
    <row r="359" spans="1:19" s="1" customFormat="1">
      <c r="A359" s="42" t="s">
        <v>479</v>
      </c>
      <c r="B359" s="80">
        <v>8457693</v>
      </c>
      <c r="C359" s="78"/>
      <c r="D359" s="42"/>
      <c r="E359" s="42"/>
      <c r="F359" s="3"/>
      <c r="G359" s="2"/>
      <c r="H359" s="2"/>
      <c r="I359" s="3"/>
      <c r="P359" s="95"/>
      <c r="Q359" s="95"/>
      <c r="R359" s="95"/>
      <c r="S359" s="95"/>
    </row>
    <row r="360" spans="1:19" s="1" customFormat="1">
      <c r="A360" s="47" t="s">
        <v>41</v>
      </c>
      <c r="B360" s="14">
        <v>46754014</v>
      </c>
      <c r="C360" s="48"/>
      <c r="D360" s="48"/>
      <c r="E360" s="48"/>
      <c r="F360" s="3"/>
      <c r="G360" s="2"/>
      <c r="H360" s="2"/>
      <c r="I360" s="3"/>
      <c r="J360" s="2"/>
      <c r="K360" s="2"/>
      <c r="P360" s="95"/>
      <c r="Q360" s="95"/>
      <c r="R360" s="95"/>
      <c r="S360" s="95"/>
    </row>
    <row r="361" spans="1:19" s="1" customFormat="1" ht="13.5" customHeight="1">
      <c r="A361" s="47" t="s">
        <v>403</v>
      </c>
      <c r="B361" s="15">
        <v>250000000</v>
      </c>
      <c r="C361" s="48"/>
      <c r="D361" s="48"/>
      <c r="E361" s="48"/>
      <c r="F361" s="3"/>
      <c r="G361" s="2"/>
      <c r="H361" s="2"/>
      <c r="I361" s="3"/>
      <c r="J361" s="2"/>
      <c r="K361" s="2"/>
      <c r="P361" s="95"/>
      <c r="Q361" s="95"/>
      <c r="R361" s="95"/>
      <c r="S361" s="95"/>
    </row>
    <row r="362" spans="1:19" s="1" customFormat="1">
      <c r="A362" s="49" t="s">
        <v>47</v>
      </c>
      <c r="B362" s="16">
        <v>322707463</v>
      </c>
      <c r="C362" s="50"/>
      <c r="D362" s="50"/>
      <c r="E362" s="50"/>
      <c r="G362" s="2"/>
      <c r="H362" s="2"/>
      <c r="I362" s="3"/>
      <c r="P362" s="95"/>
      <c r="Q362" s="95"/>
      <c r="R362" s="95"/>
      <c r="S362" s="95"/>
    </row>
    <row r="363" spans="1:19" s="1" customFormat="1" ht="13.5" customHeight="1">
      <c r="A363" s="49" t="s">
        <v>49</v>
      </c>
      <c r="B363" s="16">
        <v>284411142</v>
      </c>
      <c r="C363" s="50"/>
      <c r="D363" s="50"/>
      <c r="E363" s="50"/>
      <c r="F363" s="3"/>
      <c r="G363" s="2"/>
      <c r="H363" s="2"/>
      <c r="I363" s="3"/>
      <c r="P363" s="95"/>
      <c r="Q363" s="95"/>
      <c r="R363" s="95"/>
      <c r="S363" s="95"/>
    </row>
    <row r="364" spans="1:19" s="1" customFormat="1" ht="30.75" customHeight="1">
      <c r="A364" s="385" t="s">
        <v>835</v>
      </c>
      <c r="B364" s="386"/>
      <c r="C364" s="386"/>
      <c r="D364" s="386"/>
      <c r="E364" s="387"/>
      <c r="F364" s="3"/>
      <c r="G364" s="2"/>
      <c r="H364" s="2"/>
      <c r="I364" s="3"/>
      <c r="J364" s="2"/>
      <c r="K364" s="2"/>
      <c r="P364" s="95"/>
      <c r="Q364" s="95"/>
      <c r="R364" s="95"/>
      <c r="S364" s="95"/>
    </row>
    <row r="365" spans="1:19">
      <c r="B365" s="1"/>
      <c r="F365" s="1"/>
      <c r="H365" s="1"/>
      <c r="I365" s="1"/>
      <c r="J365" s="1"/>
      <c r="K365" s="1"/>
      <c r="P365" s="95"/>
      <c r="Q365" s="95"/>
      <c r="R365" s="95"/>
      <c r="S365" s="95"/>
    </row>
    <row r="366" spans="1:19">
      <c r="B366" s="1"/>
      <c r="F366" s="1"/>
      <c r="H366" s="1"/>
      <c r="I366" s="1"/>
      <c r="J366" s="1"/>
      <c r="K366" s="1"/>
      <c r="P366" s="95"/>
      <c r="Q366" s="95"/>
      <c r="R366" s="95"/>
      <c r="S366" s="95"/>
    </row>
    <row r="367" spans="1:19">
      <c r="B367" s="1"/>
      <c r="F367" s="1"/>
      <c r="H367" s="1"/>
      <c r="I367" s="1"/>
      <c r="J367" s="1"/>
      <c r="K367" s="1"/>
      <c r="P367" s="95"/>
      <c r="Q367" s="95"/>
      <c r="R367" s="95"/>
      <c r="S367" s="95"/>
    </row>
    <row r="368" spans="1:19">
      <c r="B368" s="1"/>
      <c r="F368" s="1"/>
      <c r="H368" s="1"/>
      <c r="I368" s="1"/>
      <c r="J368" s="1"/>
      <c r="K368" s="1"/>
      <c r="P368" s="95"/>
      <c r="Q368" s="95"/>
      <c r="R368" s="95"/>
      <c r="S368" s="95"/>
    </row>
    <row r="369" spans="10:11" s="1" customFormat="1" ht="13.5" customHeight="1">
      <c r="J369" s="2"/>
      <c r="K369" s="2"/>
    </row>
    <row r="370" spans="10:11" s="1" customFormat="1">
      <c r="J370" s="2"/>
      <c r="K370" s="2"/>
    </row>
  </sheetData>
  <mergeCells count="53">
    <mergeCell ref="J3:K3"/>
    <mergeCell ref="A224:E224"/>
    <mergeCell ref="A171:E171"/>
    <mergeCell ref="G143:H143"/>
    <mergeCell ref="A280:E280"/>
    <mergeCell ref="J115:K115"/>
    <mergeCell ref="A28:E28"/>
    <mergeCell ref="G227:H227"/>
    <mergeCell ref="A112:E112"/>
    <mergeCell ref="A199:E199"/>
    <mergeCell ref="G255:H255"/>
    <mergeCell ref="A115:E115"/>
    <mergeCell ref="G31:H31"/>
    <mergeCell ref="A31:E31"/>
    <mergeCell ref="A143:E143"/>
    <mergeCell ref="J255:K255"/>
    <mergeCell ref="J31:K31"/>
    <mergeCell ref="J311:K311"/>
    <mergeCell ref="J143:K143"/>
    <mergeCell ref="A140:E140"/>
    <mergeCell ref="A311:E311"/>
    <mergeCell ref="A308:E308"/>
    <mergeCell ref="G311:H311"/>
    <mergeCell ref="J171:K171"/>
    <mergeCell ref="J199:K199"/>
    <mergeCell ref="A364:E364"/>
    <mergeCell ref="A84:E84"/>
    <mergeCell ref="G339:H339"/>
    <mergeCell ref="G171:H171"/>
    <mergeCell ref="G3:H3"/>
    <mergeCell ref="A56:E56"/>
    <mergeCell ref="A3:E3"/>
    <mergeCell ref="G87:H87"/>
    <mergeCell ref="A336:E336"/>
    <mergeCell ref="G59:H59"/>
    <mergeCell ref="A59:E59"/>
    <mergeCell ref="G115:H115"/>
    <mergeCell ref="J339:K339"/>
    <mergeCell ref="A1:E1"/>
    <mergeCell ref="J59:K59"/>
    <mergeCell ref="A168:E168"/>
    <mergeCell ref="A339:E339"/>
    <mergeCell ref="J87:K87"/>
    <mergeCell ref="A87:E87"/>
    <mergeCell ref="A227:E227"/>
    <mergeCell ref="A196:E196"/>
    <mergeCell ref="A252:E252"/>
    <mergeCell ref="G199:H199"/>
    <mergeCell ref="G283:H283"/>
    <mergeCell ref="A283:E283"/>
    <mergeCell ref="A255:E255"/>
    <mergeCell ref="J227:K227"/>
    <mergeCell ref="J283:K283"/>
  </mergeCells>
  <phoneticPr fontId="2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Y278"/>
  <sheetViews>
    <sheetView tabSelected="1" zoomScaleNormal="100" workbookViewId="0">
      <selection activeCell="T31" sqref="T31"/>
    </sheetView>
  </sheetViews>
  <sheetFormatPr defaultRowHeight="13.5"/>
  <cols>
    <col min="1" max="1" width="7.109375" style="75" bestFit="1" customWidth="1"/>
    <col min="2" max="2" width="13.33203125" style="75" bestFit="1" customWidth="1"/>
    <col min="3" max="4" width="11.109375" style="75" bestFit="1" customWidth="1"/>
    <col min="5" max="5" width="10.21875" style="75" bestFit="1" customWidth="1"/>
    <col min="6" max="6" width="11.109375" style="75" bestFit="1" customWidth="1"/>
    <col min="7" max="7" width="10.77734375" style="75" bestFit="1" customWidth="1"/>
    <col min="8" max="8" width="13.21875" style="75" customWidth="1"/>
    <col min="9" max="9" width="9" style="75" bestFit="1" customWidth="1"/>
    <col min="10" max="10" width="10.77734375" style="75" bestFit="1" customWidth="1"/>
    <col min="11" max="11" width="10.21875" style="75" bestFit="1" customWidth="1"/>
    <col min="12" max="12" width="12.77734375" style="75" bestFit="1" customWidth="1"/>
    <col min="13" max="13" width="8.88671875" style="75" customWidth="1"/>
    <col min="14" max="14" width="3.5546875" style="75" customWidth="1"/>
    <col min="15" max="15" width="11.88671875" style="75" bestFit="1" customWidth="1"/>
    <col min="16" max="17" width="6.6640625" style="75" bestFit="1" customWidth="1"/>
    <col min="18" max="18" width="8" style="75" bestFit="1" customWidth="1"/>
    <col min="19" max="19" width="8.88671875" style="75"/>
    <col min="20" max="20" width="9.33203125" style="75" bestFit="1" customWidth="1"/>
    <col min="21" max="21" width="9.44140625" style="75" bestFit="1" customWidth="1"/>
    <col min="22" max="22" width="7.6640625" style="75" bestFit="1" customWidth="1"/>
    <col min="23" max="23" width="1.88671875" style="75" customWidth="1"/>
    <col min="24" max="24" width="16.88671875" style="75" bestFit="1" customWidth="1"/>
    <col min="25" max="25" width="11.77734375" style="75" customWidth="1"/>
    <col min="26" max="16384" width="8.88671875" style="75"/>
  </cols>
  <sheetData>
    <row r="1" spans="1:25" s="1" customFormat="1" ht="14.25" customHeight="1">
      <c r="A1" s="401" t="s">
        <v>847</v>
      </c>
      <c r="B1" s="401"/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401"/>
      <c r="N1" s="75"/>
      <c r="O1" s="75"/>
      <c r="P1" s="75"/>
      <c r="R1" s="75"/>
      <c r="S1" s="75"/>
      <c r="T1" s="75"/>
    </row>
    <row r="2" spans="1:25" s="1" customFormat="1" ht="12.75" customHeight="1">
      <c r="A2" s="84" t="s">
        <v>58</v>
      </c>
      <c r="B2" s="84" t="s">
        <v>58</v>
      </c>
      <c r="C2" s="84"/>
      <c r="D2" s="84"/>
      <c r="E2" s="84"/>
      <c r="F2" s="84"/>
      <c r="G2" s="84"/>
      <c r="H2" s="84"/>
      <c r="I2" s="84"/>
      <c r="J2" s="26"/>
      <c r="K2" s="26" t="s">
        <v>58</v>
      </c>
      <c r="M2" s="26" t="s">
        <v>347</v>
      </c>
      <c r="N2" s="75"/>
      <c r="O2" s="75"/>
      <c r="P2" s="75"/>
    </row>
    <row r="3" spans="1:25" ht="12.75" customHeight="1">
      <c r="A3" s="179" t="s">
        <v>152</v>
      </c>
      <c r="B3" s="160" t="s">
        <v>856</v>
      </c>
      <c r="C3" s="344" t="s">
        <v>844</v>
      </c>
      <c r="D3" s="297">
        <f>F3+K3</f>
        <v>113971000</v>
      </c>
      <c r="E3" s="345" t="s">
        <v>348</v>
      </c>
      <c r="F3" s="353">
        <v>113971000</v>
      </c>
      <c r="G3" s="189" t="s">
        <v>58</v>
      </c>
      <c r="H3" s="344" t="s">
        <v>350</v>
      </c>
      <c r="I3" s="189" t="s">
        <v>58</v>
      </c>
      <c r="J3" s="345" t="s">
        <v>351</v>
      </c>
      <c r="K3" s="353"/>
      <c r="L3" s="345" t="s">
        <v>865</v>
      </c>
      <c r="M3" s="436"/>
      <c r="O3" s="402" t="s">
        <v>857</v>
      </c>
      <c r="P3" s="402"/>
      <c r="Q3" s="402"/>
      <c r="R3" s="402"/>
      <c r="S3" s="402"/>
      <c r="T3" s="402"/>
      <c r="U3" s="402"/>
      <c r="V3" s="402"/>
      <c r="X3" s="394" t="s">
        <v>3</v>
      </c>
      <c r="Y3" s="394"/>
    </row>
    <row r="4" spans="1:25" s="1" customFormat="1">
      <c r="A4" s="381" t="s">
        <v>353</v>
      </c>
      <c r="B4" s="381" t="s">
        <v>354</v>
      </c>
      <c r="C4" s="382" t="s">
        <v>355</v>
      </c>
      <c r="D4" s="382" t="s">
        <v>358</v>
      </c>
      <c r="E4" s="382" t="s">
        <v>356</v>
      </c>
      <c r="F4" s="382" t="s">
        <v>357</v>
      </c>
      <c r="G4" s="383" t="s">
        <v>359</v>
      </c>
      <c r="H4" s="383" t="s">
        <v>360</v>
      </c>
      <c r="I4" s="383" t="s">
        <v>361</v>
      </c>
      <c r="J4" s="399" t="s">
        <v>362</v>
      </c>
      <c r="K4" s="400"/>
      <c r="L4" s="384" t="s">
        <v>363</v>
      </c>
      <c r="M4" s="384" t="s">
        <v>364</v>
      </c>
      <c r="N4" s="75"/>
      <c r="O4" s="343" t="s">
        <v>838</v>
      </c>
      <c r="P4" s="343" t="s">
        <v>860</v>
      </c>
      <c r="Q4" s="343" t="s">
        <v>358</v>
      </c>
      <c r="R4" s="343" t="s">
        <v>840</v>
      </c>
      <c r="S4" s="343" t="s">
        <v>357</v>
      </c>
      <c r="T4" s="343" t="s">
        <v>859</v>
      </c>
      <c r="U4" s="343" t="s">
        <v>861</v>
      </c>
      <c r="V4" s="343" t="s">
        <v>361</v>
      </c>
      <c r="X4" s="310" t="s">
        <v>10</v>
      </c>
      <c r="Y4" s="310" t="s">
        <v>6</v>
      </c>
    </row>
    <row r="5" spans="1:25" s="1" customFormat="1">
      <c r="A5" s="252" t="s">
        <v>367</v>
      </c>
      <c r="B5" s="96" t="s">
        <v>368</v>
      </c>
      <c r="C5" s="359">
        <v>88</v>
      </c>
      <c r="D5" s="358"/>
      <c r="E5" s="357">
        <v>229500</v>
      </c>
      <c r="F5" s="357">
        <v>20196000</v>
      </c>
      <c r="G5" s="372"/>
      <c r="H5" s="373"/>
      <c r="I5" s="371"/>
      <c r="J5" s="339"/>
      <c r="K5" s="264"/>
      <c r="L5" s="96"/>
      <c r="M5" s="96"/>
      <c r="N5" s="75"/>
      <c r="O5" s="342" t="s">
        <v>368</v>
      </c>
      <c r="P5" s="359">
        <v>88</v>
      </c>
      <c r="Q5" s="358"/>
      <c r="R5" s="357">
        <v>229500</v>
      </c>
      <c r="S5" s="357">
        <v>20196000</v>
      </c>
      <c r="T5" s="365"/>
      <c r="U5" s="366"/>
      <c r="V5" s="371"/>
      <c r="X5" s="314" t="s">
        <v>14</v>
      </c>
      <c r="Y5" s="350">
        <v>8714520</v>
      </c>
    </row>
    <row r="6" spans="1:25" s="1" customFormat="1">
      <c r="A6" s="252" t="s">
        <v>365</v>
      </c>
      <c r="B6" s="96" t="s">
        <v>366</v>
      </c>
      <c r="C6" s="359">
        <v>277</v>
      </c>
      <c r="D6" s="358"/>
      <c r="E6" s="357">
        <v>264296</v>
      </c>
      <c r="F6" s="357">
        <v>73210000</v>
      </c>
      <c r="G6" s="372"/>
      <c r="H6" s="373"/>
      <c r="I6" s="371"/>
      <c r="J6" s="339"/>
      <c r="K6" s="264"/>
      <c r="L6" s="96"/>
      <c r="M6" s="96"/>
      <c r="N6" s="75"/>
      <c r="O6" s="342" t="s">
        <v>366</v>
      </c>
      <c r="P6" s="359">
        <v>277</v>
      </c>
      <c r="Q6" s="358"/>
      <c r="R6" s="357">
        <v>264296</v>
      </c>
      <c r="S6" s="357">
        <v>73210000</v>
      </c>
      <c r="T6" s="365"/>
      <c r="U6" s="366"/>
      <c r="V6" s="371"/>
      <c r="X6" s="77" t="s">
        <v>848</v>
      </c>
      <c r="Y6" s="347">
        <v>26039654</v>
      </c>
    </row>
    <row r="7" spans="1:25">
      <c r="A7" s="252" t="s">
        <v>369</v>
      </c>
      <c r="B7" s="96" t="s">
        <v>370</v>
      </c>
      <c r="C7" s="359">
        <v>93</v>
      </c>
      <c r="D7" s="358"/>
      <c r="E7" s="357">
        <v>221129</v>
      </c>
      <c r="F7" s="357">
        <v>20565000</v>
      </c>
      <c r="G7" s="372"/>
      <c r="H7" s="373"/>
      <c r="I7" s="371"/>
      <c r="J7" s="339"/>
      <c r="K7" s="264"/>
      <c r="L7" s="96"/>
      <c r="M7" s="96"/>
      <c r="O7" s="342" t="s">
        <v>370</v>
      </c>
      <c r="P7" s="359">
        <v>93</v>
      </c>
      <c r="Q7" s="358"/>
      <c r="R7" s="357">
        <v>221129</v>
      </c>
      <c r="S7" s="357">
        <v>20565000</v>
      </c>
      <c r="T7" s="365"/>
      <c r="U7" s="366"/>
      <c r="V7" s="371"/>
      <c r="X7" s="314" t="s">
        <v>24</v>
      </c>
      <c r="Y7" s="347">
        <v>42000000</v>
      </c>
    </row>
    <row r="8" spans="1:25">
      <c r="A8" s="252" t="s">
        <v>369</v>
      </c>
      <c r="B8" s="96" t="s">
        <v>843</v>
      </c>
      <c r="C8" s="359">
        <v>6</v>
      </c>
      <c r="D8" s="358">
        <v>37850</v>
      </c>
      <c r="E8" s="357" t="s">
        <v>842</v>
      </c>
      <c r="F8" s="357" t="s">
        <v>842</v>
      </c>
      <c r="G8" s="357">
        <v>227100</v>
      </c>
      <c r="H8" s="356">
        <v>227100</v>
      </c>
      <c r="I8" s="340"/>
      <c r="J8" s="339"/>
      <c r="K8" s="264"/>
      <c r="L8" s="96"/>
      <c r="M8" s="96"/>
      <c r="O8" s="342" t="s">
        <v>841</v>
      </c>
      <c r="P8" s="359">
        <v>6</v>
      </c>
      <c r="Q8" s="358">
        <v>37850</v>
      </c>
      <c r="R8" s="357" t="s">
        <v>842</v>
      </c>
      <c r="S8" s="357" t="s">
        <v>842</v>
      </c>
      <c r="T8" s="338">
        <v>227100</v>
      </c>
      <c r="U8" s="356">
        <v>227100</v>
      </c>
      <c r="V8" s="340" t="s">
        <v>842</v>
      </c>
      <c r="X8" s="314" t="s">
        <v>30</v>
      </c>
      <c r="Y8" s="347">
        <v>30000000</v>
      </c>
    </row>
    <row r="9" spans="1:25" ht="12.75" customHeight="1">
      <c r="A9" s="397" t="s">
        <v>371</v>
      </c>
      <c r="B9" s="398"/>
      <c r="C9" s="361">
        <f t="shared" ref="C9" si="0">SUM(C5:C8)</f>
        <v>464</v>
      </c>
      <c r="D9" s="190" t="s">
        <v>858</v>
      </c>
      <c r="E9" s="190">
        <f t="shared" ref="E9:F9" si="1">SUM(E5:E8)</f>
        <v>714925</v>
      </c>
      <c r="F9" s="190">
        <f t="shared" si="1"/>
        <v>113971000</v>
      </c>
      <c r="G9" s="376">
        <f>SUM(G5:G8)</f>
        <v>227100</v>
      </c>
      <c r="H9" s="379">
        <f>SUM(H5:H8)</f>
        <v>227100</v>
      </c>
      <c r="I9" s="378" t="s">
        <v>867</v>
      </c>
      <c r="J9" s="369"/>
      <c r="K9" s="377" t="s">
        <v>866</v>
      </c>
      <c r="L9" s="352">
        <v>17663214</v>
      </c>
      <c r="M9" s="369"/>
      <c r="O9" s="367" t="s">
        <v>371</v>
      </c>
      <c r="P9" s="361">
        <f t="shared" ref="P9:S9" si="2">SUM(P5:P8)</f>
        <v>464</v>
      </c>
      <c r="Q9" s="361" t="s">
        <v>858</v>
      </c>
      <c r="R9" s="361">
        <f t="shared" si="2"/>
        <v>714925</v>
      </c>
      <c r="S9" s="361">
        <f t="shared" si="2"/>
        <v>113971000</v>
      </c>
      <c r="T9" s="375">
        <f>SUM(T5:T8)</f>
        <v>227100</v>
      </c>
      <c r="U9" s="375">
        <f>SUM(U5:U8)</f>
        <v>227100</v>
      </c>
      <c r="V9" s="435"/>
      <c r="X9" s="324" t="s">
        <v>34</v>
      </c>
      <c r="Y9" s="348">
        <v>106754174</v>
      </c>
    </row>
    <row r="10" spans="1:25" ht="12.75" customHeight="1">
      <c r="O10" s="346" t="s">
        <v>850</v>
      </c>
      <c r="P10" s="360">
        <v>34660</v>
      </c>
      <c r="Q10" s="349"/>
      <c r="R10" s="346" t="s">
        <v>852</v>
      </c>
      <c r="S10" s="360">
        <v>83506</v>
      </c>
      <c r="T10" s="346" t="s">
        <v>851</v>
      </c>
      <c r="U10" s="411">
        <v>280000000</v>
      </c>
      <c r="V10" s="412"/>
    </row>
    <row r="11" spans="1:25">
      <c r="X11" s="1"/>
      <c r="Y11" s="1"/>
    </row>
    <row r="12" spans="1:25" ht="12.75" customHeight="1">
      <c r="A12" s="179" t="s">
        <v>152</v>
      </c>
      <c r="B12" s="160" t="s">
        <v>837</v>
      </c>
      <c r="C12" s="344" t="s">
        <v>844</v>
      </c>
      <c r="D12" s="297">
        <f>F12+K12</f>
        <v>73235700</v>
      </c>
      <c r="E12" s="345" t="s">
        <v>348</v>
      </c>
      <c r="F12" s="353">
        <v>113971000</v>
      </c>
      <c r="G12" s="189" t="s">
        <v>58</v>
      </c>
      <c r="H12" s="344" t="s">
        <v>350</v>
      </c>
      <c r="I12" s="189" t="s">
        <v>58</v>
      </c>
      <c r="J12" s="345" t="s">
        <v>351</v>
      </c>
      <c r="K12" s="185">
        <f>H18</f>
        <v>-40735300</v>
      </c>
      <c r="L12" s="345" t="s">
        <v>865</v>
      </c>
      <c r="M12" s="341">
        <v>-0.3574</v>
      </c>
      <c r="O12" s="402" t="s">
        <v>857</v>
      </c>
      <c r="P12" s="402"/>
      <c r="Q12" s="402"/>
      <c r="R12" s="402"/>
      <c r="S12" s="402"/>
      <c r="T12" s="402"/>
      <c r="U12" s="402"/>
      <c r="V12" s="402"/>
      <c r="X12" s="394" t="s">
        <v>3</v>
      </c>
      <c r="Y12" s="394"/>
    </row>
    <row r="13" spans="1:25" s="1" customFormat="1">
      <c r="A13" s="381" t="s">
        <v>353</v>
      </c>
      <c r="B13" s="381" t="s">
        <v>354</v>
      </c>
      <c r="C13" s="382" t="s">
        <v>355</v>
      </c>
      <c r="D13" s="382" t="s">
        <v>358</v>
      </c>
      <c r="E13" s="382" t="s">
        <v>356</v>
      </c>
      <c r="F13" s="382" t="s">
        <v>357</v>
      </c>
      <c r="G13" s="383" t="s">
        <v>359</v>
      </c>
      <c r="H13" s="383" t="s">
        <v>360</v>
      </c>
      <c r="I13" s="383" t="s">
        <v>361</v>
      </c>
      <c r="J13" s="399" t="s">
        <v>362</v>
      </c>
      <c r="K13" s="400"/>
      <c r="L13" s="384" t="s">
        <v>363</v>
      </c>
      <c r="M13" s="384" t="s">
        <v>364</v>
      </c>
      <c r="N13" s="75"/>
      <c r="O13" s="343" t="s">
        <v>838</v>
      </c>
      <c r="P13" s="343" t="s">
        <v>839</v>
      </c>
      <c r="Q13" s="343" t="s">
        <v>358</v>
      </c>
      <c r="R13" s="343" t="s">
        <v>840</v>
      </c>
      <c r="S13" s="343" t="s">
        <v>862</v>
      </c>
      <c r="T13" s="343" t="s">
        <v>359</v>
      </c>
      <c r="U13" s="343" t="s">
        <v>360</v>
      </c>
      <c r="V13" s="343" t="s">
        <v>361</v>
      </c>
      <c r="X13" s="310" t="s">
        <v>10</v>
      </c>
      <c r="Y13" s="310" t="s">
        <v>6</v>
      </c>
    </row>
    <row r="14" spans="1:25" s="1" customFormat="1">
      <c r="A14" s="252" t="s">
        <v>367</v>
      </c>
      <c r="B14" s="96" t="s">
        <v>368</v>
      </c>
      <c r="C14" s="359">
        <v>88</v>
      </c>
      <c r="D14" s="338">
        <v>189100</v>
      </c>
      <c r="E14" s="362">
        <v>229500</v>
      </c>
      <c r="F14" s="362">
        <v>20196000</v>
      </c>
      <c r="G14" s="365">
        <f>C14*D14</f>
        <v>16640800</v>
      </c>
      <c r="H14" s="366">
        <f>G14-F14</f>
        <v>-3555200</v>
      </c>
      <c r="I14" s="371">
        <f>((G14/F14)-1)*100</f>
        <v>-17.603485838779953</v>
      </c>
      <c r="J14" s="339"/>
      <c r="K14" s="264"/>
      <c r="L14" s="96"/>
      <c r="M14" s="96"/>
      <c r="N14" s="75"/>
      <c r="O14" s="342" t="s">
        <v>368</v>
      </c>
      <c r="P14" s="359">
        <v>88</v>
      </c>
      <c r="Q14" s="358">
        <v>189100</v>
      </c>
      <c r="R14" s="362">
        <v>229500</v>
      </c>
      <c r="S14" s="362">
        <v>20196000</v>
      </c>
      <c r="T14" s="365">
        <f>P14*Q14</f>
        <v>16640800</v>
      </c>
      <c r="U14" s="366">
        <f>T14-S14</f>
        <v>-3555200</v>
      </c>
      <c r="V14" s="371">
        <f>((T14/S14)-1)*100</f>
        <v>-17.603485838779953</v>
      </c>
      <c r="X14" s="314" t="s">
        <v>14</v>
      </c>
      <c r="Y14" s="350">
        <v>8714520</v>
      </c>
    </row>
    <row r="15" spans="1:25" s="1" customFormat="1">
      <c r="A15" s="252" t="s">
        <v>365</v>
      </c>
      <c r="B15" s="96" t="s">
        <v>366</v>
      </c>
      <c r="C15" s="359">
        <v>277</v>
      </c>
      <c r="D15" s="338">
        <v>143900</v>
      </c>
      <c r="E15" s="362">
        <v>264296</v>
      </c>
      <c r="F15" s="362">
        <v>73210000</v>
      </c>
      <c r="G15" s="365">
        <f t="shared" ref="G15:G16" si="3">C15*D15</f>
        <v>39860300</v>
      </c>
      <c r="H15" s="366">
        <f>G15-F15</f>
        <v>-33349700</v>
      </c>
      <c r="I15" s="371">
        <f>((G15/F15)-1)*100</f>
        <v>-45.553476301051766</v>
      </c>
      <c r="J15" s="339"/>
      <c r="K15" s="264"/>
      <c r="L15" s="96"/>
      <c r="M15" s="96"/>
      <c r="N15" s="75"/>
      <c r="O15" s="342" t="s">
        <v>366</v>
      </c>
      <c r="P15" s="359">
        <v>277</v>
      </c>
      <c r="Q15" s="358">
        <v>143900</v>
      </c>
      <c r="R15" s="362">
        <v>264296</v>
      </c>
      <c r="S15" s="362">
        <v>73210000</v>
      </c>
      <c r="T15" s="365">
        <f t="shared" ref="T15:T16" si="4">P15*Q15</f>
        <v>39860300</v>
      </c>
      <c r="U15" s="366">
        <f>T15-S15</f>
        <v>-33349700</v>
      </c>
      <c r="V15" s="371">
        <f>((T15/S15)-1)*100</f>
        <v>-45.553476301051766</v>
      </c>
      <c r="X15" s="77" t="s">
        <v>848</v>
      </c>
      <c r="Y15" s="347">
        <v>26039654</v>
      </c>
    </row>
    <row r="16" spans="1:25">
      <c r="A16" s="252" t="s">
        <v>369</v>
      </c>
      <c r="B16" s="96" t="s">
        <v>370</v>
      </c>
      <c r="C16" s="359">
        <v>93</v>
      </c>
      <c r="D16" s="338">
        <v>177500</v>
      </c>
      <c r="E16" s="362">
        <v>221129</v>
      </c>
      <c r="F16" s="362">
        <v>20565000</v>
      </c>
      <c r="G16" s="365">
        <f t="shared" si="3"/>
        <v>16507500</v>
      </c>
      <c r="H16" s="366">
        <f>G16-F16</f>
        <v>-4057500</v>
      </c>
      <c r="I16" s="371">
        <f>((G16/F16)-1)*100</f>
        <v>-19.730123997082416</v>
      </c>
      <c r="J16" s="339"/>
      <c r="K16" s="264"/>
      <c r="L16" s="96"/>
      <c r="M16" s="96"/>
      <c r="O16" s="342" t="s">
        <v>370</v>
      </c>
      <c r="P16" s="359">
        <v>93</v>
      </c>
      <c r="Q16" s="358">
        <v>177500</v>
      </c>
      <c r="R16" s="362">
        <v>221129</v>
      </c>
      <c r="S16" s="362">
        <v>20565000</v>
      </c>
      <c r="T16" s="365">
        <f t="shared" si="4"/>
        <v>16507500</v>
      </c>
      <c r="U16" s="366">
        <f>T16-S16</f>
        <v>-4057500</v>
      </c>
      <c r="V16" s="371">
        <f>((T16/S16)-1)*100</f>
        <v>-19.730123997082416</v>
      </c>
      <c r="X16" s="314" t="s">
        <v>24</v>
      </c>
      <c r="Y16" s="347">
        <v>42000000</v>
      </c>
    </row>
    <row r="17" spans="1:25">
      <c r="A17" s="252" t="s">
        <v>369</v>
      </c>
      <c r="B17" s="96" t="s">
        <v>843</v>
      </c>
      <c r="C17" s="359">
        <v>6</v>
      </c>
      <c r="D17" s="338">
        <v>37850</v>
      </c>
      <c r="E17" s="362" t="s">
        <v>842</v>
      </c>
      <c r="F17" s="362" t="s">
        <v>842</v>
      </c>
      <c r="G17" s="338">
        <v>227100</v>
      </c>
      <c r="H17" s="363">
        <v>227100</v>
      </c>
      <c r="I17" s="364" t="s">
        <v>842</v>
      </c>
      <c r="J17" s="339"/>
      <c r="K17" s="264"/>
      <c r="L17" s="96"/>
      <c r="M17" s="96"/>
      <c r="O17" s="342" t="s">
        <v>841</v>
      </c>
      <c r="P17" s="359">
        <v>6</v>
      </c>
      <c r="Q17" s="358">
        <v>37850</v>
      </c>
      <c r="R17" s="362" t="s">
        <v>842</v>
      </c>
      <c r="S17" s="362" t="s">
        <v>842</v>
      </c>
      <c r="T17" s="338">
        <v>227100</v>
      </c>
      <c r="U17" s="363">
        <v>227100</v>
      </c>
      <c r="V17" s="371" t="s">
        <v>864</v>
      </c>
      <c r="X17" s="314" t="s">
        <v>30</v>
      </c>
      <c r="Y17" s="347">
        <v>30000000</v>
      </c>
    </row>
    <row r="18" spans="1:25" ht="12.75" customHeight="1">
      <c r="A18" s="397" t="s">
        <v>371</v>
      </c>
      <c r="B18" s="398"/>
      <c r="C18" s="361">
        <f t="shared" ref="C18" si="5">SUM(C14:C17)</f>
        <v>464</v>
      </c>
      <c r="D18" s="190" t="s">
        <v>858</v>
      </c>
      <c r="E18" s="190">
        <f t="shared" ref="E18:F18" si="6">SUM(E14:E17)</f>
        <v>714925</v>
      </c>
      <c r="F18" s="190">
        <f t="shared" si="6"/>
        <v>113971000</v>
      </c>
      <c r="G18" s="376">
        <f>SUM(G14:G17)</f>
        <v>73235700</v>
      </c>
      <c r="H18" s="379">
        <f>SUM(H14:H17)</f>
        <v>-40735300</v>
      </c>
      <c r="I18" s="378">
        <f t="shared" ref="I18" si="7">((G18/F18)-1)*100</f>
        <v>-35.741811513455183</v>
      </c>
      <c r="J18" s="369"/>
      <c r="K18" s="377" t="s">
        <v>849</v>
      </c>
      <c r="L18" s="352">
        <v>17663214</v>
      </c>
      <c r="M18" s="369"/>
      <c r="O18" s="367" t="s">
        <v>371</v>
      </c>
      <c r="P18" s="361">
        <f t="shared" ref="P18" si="8">SUM(P14:P17)</f>
        <v>464</v>
      </c>
      <c r="Q18" s="361" t="s">
        <v>858</v>
      </c>
      <c r="R18" s="361">
        <f t="shared" ref="R18:S18" si="9">SUM(R14:R17)</f>
        <v>714925</v>
      </c>
      <c r="S18" s="361">
        <f t="shared" si="9"/>
        <v>113971000</v>
      </c>
      <c r="T18" s="375">
        <f>SUM(T14:T17)</f>
        <v>73235700</v>
      </c>
      <c r="U18" s="375">
        <f>SUM(U14:U17)</f>
        <v>-40735300</v>
      </c>
      <c r="V18" s="380">
        <f t="shared" ref="V18" si="10">((T18/S18)-1)*100</f>
        <v>-35.741811513455183</v>
      </c>
      <c r="X18" s="324" t="s">
        <v>34</v>
      </c>
      <c r="Y18" s="348">
        <v>106754174</v>
      </c>
    </row>
    <row r="19" spans="1:25" ht="12.75" customHeight="1">
      <c r="O19" s="346" t="s">
        <v>850</v>
      </c>
      <c r="P19" s="360">
        <v>34660</v>
      </c>
      <c r="Q19" s="349"/>
      <c r="R19" s="346" t="s">
        <v>852</v>
      </c>
      <c r="S19" s="360">
        <v>83506</v>
      </c>
      <c r="T19" s="346" t="s">
        <v>851</v>
      </c>
      <c r="U19" s="411">
        <v>280000000</v>
      </c>
      <c r="V19" s="412"/>
    </row>
    <row r="20" spans="1:25">
      <c r="X20" s="1"/>
      <c r="Y20" s="1"/>
    </row>
    <row r="21" spans="1:25" ht="12.75" customHeight="1">
      <c r="A21" s="179" t="s">
        <v>152</v>
      </c>
      <c r="B21" s="160" t="s">
        <v>845</v>
      </c>
      <c r="C21" s="344" t="s">
        <v>844</v>
      </c>
      <c r="D21" s="297">
        <f>F21+K21</f>
        <v>77944200</v>
      </c>
      <c r="E21" s="345" t="s">
        <v>348</v>
      </c>
      <c r="F21" s="353">
        <v>113971000</v>
      </c>
      <c r="G21" s="189" t="s">
        <v>58</v>
      </c>
      <c r="H21" s="344" t="s">
        <v>350</v>
      </c>
      <c r="I21" s="189" t="s">
        <v>58</v>
      </c>
      <c r="J21" s="345" t="s">
        <v>351</v>
      </c>
      <c r="K21" s="185">
        <v>-36026800</v>
      </c>
      <c r="L21" s="345" t="s">
        <v>865</v>
      </c>
      <c r="M21" s="341">
        <v>-0.31609999999999999</v>
      </c>
      <c r="O21" s="402" t="s">
        <v>857</v>
      </c>
      <c r="P21" s="402"/>
      <c r="Q21" s="402"/>
      <c r="R21" s="402"/>
      <c r="S21" s="402"/>
      <c r="T21" s="402"/>
      <c r="U21" s="402"/>
      <c r="V21" s="402"/>
      <c r="X21" s="394" t="s">
        <v>3</v>
      </c>
      <c r="Y21" s="394"/>
    </row>
    <row r="22" spans="1:25" s="1" customFormat="1">
      <c r="A22" s="381" t="s">
        <v>353</v>
      </c>
      <c r="B22" s="381" t="s">
        <v>354</v>
      </c>
      <c r="C22" s="382" t="s">
        <v>355</v>
      </c>
      <c r="D22" s="382" t="s">
        <v>358</v>
      </c>
      <c r="E22" s="382" t="s">
        <v>356</v>
      </c>
      <c r="F22" s="382" t="s">
        <v>357</v>
      </c>
      <c r="G22" s="383" t="s">
        <v>359</v>
      </c>
      <c r="H22" s="383" t="s">
        <v>360</v>
      </c>
      <c r="I22" s="383" t="s">
        <v>361</v>
      </c>
      <c r="J22" s="399" t="s">
        <v>362</v>
      </c>
      <c r="K22" s="400"/>
      <c r="L22" s="384" t="s">
        <v>363</v>
      </c>
      <c r="M22" s="384" t="s">
        <v>364</v>
      </c>
      <c r="N22" s="75"/>
      <c r="O22" s="343" t="s">
        <v>838</v>
      </c>
      <c r="P22" s="343" t="s">
        <v>839</v>
      </c>
      <c r="Q22" s="343" t="s">
        <v>358</v>
      </c>
      <c r="R22" s="343" t="s">
        <v>840</v>
      </c>
      <c r="S22" s="343" t="s">
        <v>357</v>
      </c>
      <c r="T22" s="343" t="s">
        <v>359</v>
      </c>
      <c r="U22" s="343" t="s">
        <v>360</v>
      </c>
      <c r="V22" s="343" t="s">
        <v>361</v>
      </c>
      <c r="X22" s="310" t="s">
        <v>10</v>
      </c>
      <c r="Y22" s="310" t="s">
        <v>6</v>
      </c>
    </row>
    <row r="23" spans="1:25" s="1" customFormat="1">
      <c r="A23" s="252" t="s">
        <v>365</v>
      </c>
      <c r="B23" s="96" t="s">
        <v>366</v>
      </c>
      <c r="C23" s="105">
        <v>277</v>
      </c>
      <c r="D23" s="96">
        <v>146600</v>
      </c>
      <c r="E23" s="96">
        <v>274195</v>
      </c>
      <c r="F23" s="229">
        <v>73210000</v>
      </c>
      <c r="G23" s="97">
        <f>C23*D23</f>
        <v>40608200</v>
      </c>
      <c r="H23" s="374">
        <f>G23-F23</f>
        <v>-32601800</v>
      </c>
      <c r="I23" s="371">
        <f>((G23/F23)-1)*100</f>
        <v>-44.531894549924878</v>
      </c>
      <c r="J23" s="251"/>
      <c r="K23" s="264"/>
      <c r="L23" s="96"/>
      <c r="M23" s="96"/>
      <c r="N23" s="75"/>
      <c r="O23" s="342" t="s">
        <v>368</v>
      </c>
      <c r="P23" s="96">
        <v>88</v>
      </c>
      <c r="Q23" s="96">
        <v>196000</v>
      </c>
      <c r="R23" s="96">
        <v>229500</v>
      </c>
      <c r="S23" s="96">
        <f>P23*R23</f>
        <v>20196000</v>
      </c>
      <c r="T23" s="365">
        <f>P23*Q23</f>
        <v>17248000</v>
      </c>
      <c r="U23" s="366">
        <f>T23-S23</f>
        <v>-2948000</v>
      </c>
      <c r="V23" s="371">
        <f>((T23/S23)-1)*100</f>
        <v>-14.596949891067535</v>
      </c>
      <c r="X23" s="314" t="s">
        <v>14</v>
      </c>
      <c r="Y23" s="350">
        <v>8714520</v>
      </c>
    </row>
    <row r="24" spans="1:25" s="1" customFormat="1">
      <c r="A24" s="252" t="s">
        <v>367</v>
      </c>
      <c r="B24" s="96" t="s">
        <v>368</v>
      </c>
      <c r="C24" s="96">
        <v>88</v>
      </c>
      <c r="D24" s="96">
        <v>196000</v>
      </c>
      <c r="E24" s="96">
        <v>229500</v>
      </c>
      <c r="F24" s="96">
        <f>C24*E24</f>
        <v>20196000</v>
      </c>
      <c r="G24" s="97">
        <f t="shared" ref="G24:G25" si="11">C24*D24</f>
        <v>17248000</v>
      </c>
      <c r="H24" s="374">
        <f>G24-F24</f>
        <v>-2948000</v>
      </c>
      <c r="I24" s="371">
        <f>((G24/F24)-1)*100</f>
        <v>-14.596949891067535</v>
      </c>
      <c r="J24" s="251"/>
      <c r="K24" s="264"/>
      <c r="L24" s="96"/>
      <c r="M24" s="96"/>
      <c r="N24" s="75"/>
      <c r="O24" s="342" t="s">
        <v>366</v>
      </c>
      <c r="P24" s="105">
        <v>277</v>
      </c>
      <c r="Q24" s="96">
        <v>146600</v>
      </c>
      <c r="R24" s="96">
        <v>274195</v>
      </c>
      <c r="S24" s="229">
        <v>73210000</v>
      </c>
      <c r="T24" s="365">
        <f t="shared" ref="T24:T25" si="12">P24*Q24</f>
        <v>40608200</v>
      </c>
      <c r="U24" s="366">
        <f>T24-S24</f>
        <v>-32601800</v>
      </c>
      <c r="V24" s="371">
        <f>((T24/S24)-1)*100</f>
        <v>-44.531894549924878</v>
      </c>
      <c r="X24" s="77" t="s">
        <v>57</v>
      </c>
      <c r="Y24" s="347">
        <v>26039654</v>
      </c>
    </row>
    <row r="25" spans="1:25">
      <c r="A25" s="252" t="s">
        <v>369</v>
      </c>
      <c r="B25" s="96" t="s">
        <v>370</v>
      </c>
      <c r="C25" s="105">
        <v>93</v>
      </c>
      <c r="D25" s="96">
        <v>216000</v>
      </c>
      <c r="E25" s="105">
        <v>221129</v>
      </c>
      <c r="F25" s="96">
        <f>C25*E25</f>
        <v>20564997</v>
      </c>
      <c r="G25" s="97">
        <f t="shared" si="11"/>
        <v>20088000</v>
      </c>
      <c r="H25" s="374">
        <f>G25-F25</f>
        <v>-476997</v>
      </c>
      <c r="I25" s="371">
        <f>((G25/F25)-1)*100</f>
        <v>-2.3194605863545714</v>
      </c>
      <c r="J25" s="251"/>
      <c r="K25" s="264"/>
      <c r="L25" s="96"/>
      <c r="M25" s="96"/>
      <c r="O25" s="342" t="s">
        <v>370</v>
      </c>
      <c r="P25" s="105">
        <v>93</v>
      </c>
      <c r="Q25" s="96">
        <v>216000</v>
      </c>
      <c r="R25" s="105">
        <v>221129</v>
      </c>
      <c r="S25" s="96">
        <f>P25*R25</f>
        <v>20564997</v>
      </c>
      <c r="T25" s="365">
        <f t="shared" si="12"/>
        <v>20088000</v>
      </c>
      <c r="U25" s="366">
        <f>T25-S25</f>
        <v>-476997</v>
      </c>
      <c r="V25" s="371">
        <f>((T25/S25)-1)*100</f>
        <v>-2.3194605863545714</v>
      </c>
      <c r="X25" s="314" t="s">
        <v>24</v>
      </c>
      <c r="Y25" s="347">
        <v>42000000</v>
      </c>
    </row>
    <row r="26" spans="1:25" ht="12.75" customHeight="1">
      <c r="A26" s="397" t="s">
        <v>371</v>
      </c>
      <c r="B26" s="398"/>
      <c r="C26" s="361">
        <f t="shared" ref="C26" si="13">SUM(C22:C25)</f>
        <v>458</v>
      </c>
      <c r="D26" s="190" t="s">
        <v>858</v>
      </c>
      <c r="E26" s="190">
        <f t="shared" ref="E26:F26" si="14">SUM(E23:E25)</f>
        <v>724824</v>
      </c>
      <c r="F26" s="190">
        <f t="shared" si="14"/>
        <v>113970997</v>
      </c>
      <c r="G26" s="376">
        <f>SUM(G22:G25)</f>
        <v>77944200</v>
      </c>
      <c r="H26" s="379">
        <f>SUM(H22:H25)</f>
        <v>-36026797</v>
      </c>
      <c r="I26" s="378">
        <f t="shared" ref="I26" si="15">((G26/F26)-1)*100</f>
        <v>-31.610495607053434</v>
      </c>
      <c r="J26" s="367"/>
      <c r="K26" s="377" t="s">
        <v>849</v>
      </c>
      <c r="L26" s="352">
        <v>17663214</v>
      </c>
      <c r="M26" s="369"/>
      <c r="O26" s="342" t="s">
        <v>841</v>
      </c>
      <c r="P26" s="359"/>
      <c r="Q26" s="358"/>
      <c r="R26" s="362"/>
      <c r="S26" s="362"/>
      <c r="T26" s="338"/>
      <c r="U26" s="363"/>
      <c r="V26" s="371"/>
      <c r="X26" s="314" t="s">
        <v>30</v>
      </c>
      <c r="Y26" s="347">
        <v>30000000</v>
      </c>
    </row>
    <row r="27" spans="1:25">
      <c r="O27" s="367" t="s">
        <v>371</v>
      </c>
      <c r="P27" s="361">
        <f t="shared" ref="P27" si="16">SUM(P23:P26)</f>
        <v>458</v>
      </c>
      <c r="Q27" s="361" t="s">
        <v>858</v>
      </c>
      <c r="R27" s="361">
        <f t="shared" ref="R27:S27" si="17">SUM(R23:R26)</f>
        <v>724824</v>
      </c>
      <c r="S27" s="361">
        <f t="shared" si="17"/>
        <v>113970997</v>
      </c>
      <c r="T27" s="375">
        <f>SUM(T23:T26)</f>
        <v>77944200</v>
      </c>
      <c r="U27" s="375">
        <f>SUM(U23:U26)</f>
        <v>-36026797</v>
      </c>
      <c r="V27" s="380">
        <f t="shared" ref="V27" si="18">((T27/S27)-1)*100</f>
        <v>-31.610495607053434</v>
      </c>
      <c r="X27" s="324" t="s">
        <v>34</v>
      </c>
      <c r="Y27" s="348">
        <v>106754174</v>
      </c>
    </row>
    <row r="28" spans="1:25">
      <c r="O28" s="346" t="s">
        <v>850</v>
      </c>
      <c r="P28" s="360">
        <v>34660</v>
      </c>
      <c r="Q28" s="349"/>
      <c r="R28" s="346" t="s">
        <v>852</v>
      </c>
      <c r="S28" s="360">
        <v>83506</v>
      </c>
      <c r="T28" s="346" t="s">
        <v>851</v>
      </c>
      <c r="U28" s="411">
        <v>280000000</v>
      </c>
      <c r="V28" s="412"/>
    </row>
    <row r="29" spans="1:25" ht="12.75" customHeight="1">
      <c r="A29" s="179" t="s">
        <v>152</v>
      </c>
      <c r="B29" s="160" t="s">
        <v>63</v>
      </c>
      <c r="C29" s="344" t="s">
        <v>844</v>
      </c>
      <c r="D29" s="297">
        <f>F29+K29</f>
        <v>75265800</v>
      </c>
      <c r="E29" s="345" t="s">
        <v>348</v>
      </c>
      <c r="F29" s="353">
        <v>113971000</v>
      </c>
      <c r="G29" s="189" t="s">
        <v>58</v>
      </c>
      <c r="H29" s="344" t="s">
        <v>350</v>
      </c>
      <c r="I29" s="189" t="s">
        <v>58</v>
      </c>
      <c r="J29" s="345" t="s">
        <v>351</v>
      </c>
      <c r="K29" s="185">
        <v>-38705200</v>
      </c>
      <c r="L29" s="345" t="s">
        <v>865</v>
      </c>
      <c r="M29" s="341">
        <v>-0.30959999999999999</v>
      </c>
    </row>
    <row r="30" spans="1:25" s="1" customFormat="1">
      <c r="A30" s="381" t="s">
        <v>353</v>
      </c>
      <c r="B30" s="381" t="s">
        <v>354</v>
      </c>
      <c r="C30" s="382" t="s">
        <v>355</v>
      </c>
      <c r="D30" s="382" t="s">
        <v>358</v>
      </c>
      <c r="E30" s="382" t="s">
        <v>356</v>
      </c>
      <c r="F30" s="382" t="s">
        <v>357</v>
      </c>
      <c r="G30" s="383" t="s">
        <v>359</v>
      </c>
      <c r="H30" s="383" t="s">
        <v>360</v>
      </c>
      <c r="I30" s="383" t="s">
        <v>361</v>
      </c>
      <c r="J30" s="399" t="s">
        <v>362</v>
      </c>
      <c r="K30" s="400"/>
      <c r="L30" s="384" t="s">
        <v>363</v>
      </c>
      <c r="M30" s="384" t="s">
        <v>364</v>
      </c>
      <c r="N30" s="75"/>
      <c r="O30" s="75"/>
      <c r="P30" s="75"/>
    </row>
    <row r="31" spans="1:25" s="1" customFormat="1">
      <c r="A31" s="252" t="s">
        <v>365</v>
      </c>
      <c r="B31" s="96" t="s">
        <v>366</v>
      </c>
      <c r="C31" s="105">
        <v>277</v>
      </c>
      <c r="D31" s="96">
        <v>152900</v>
      </c>
      <c r="E31" s="96">
        <v>274195</v>
      </c>
      <c r="F31" s="229">
        <v>73210000</v>
      </c>
      <c r="G31" s="97">
        <f>C31*D31</f>
        <v>42353300</v>
      </c>
      <c r="H31" s="374">
        <f>G31-F31</f>
        <v>-30856700</v>
      </c>
      <c r="I31" s="371">
        <f>((G31/F31)-1)*100</f>
        <v>-42.148203797295444</v>
      </c>
      <c r="J31" s="251"/>
      <c r="K31" s="264"/>
      <c r="L31" s="96"/>
      <c r="M31" s="96"/>
      <c r="N31" s="75"/>
      <c r="O31" s="75"/>
      <c r="P31" s="75"/>
    </row>
    <row r="32" spans="1:25" s="1" customFormat="1">
      <c r="A32" s="252" t="s">
        <v>367</v>
      </c>
      <c r="B32" s="96" t="s">
        <v>368</v>
      </c>
      <c r="C32" s="96">
        <v>88</v>
      </c>
      <c r="D32" s="96">
        <v>206500</v>
      </c>
      <c r="E32" s="96">
        <v>229500</v>
      </c>
      <c r="F32" s="96">
        <f>C32*E32</f>
        <v>20196000</v>
      </c>
      <c r="G32" s="97">
        <f t="shared" ref="G32:G33" si="19">C32*D32</f>
        <v>18172000</v>
      </c>
      <c r="H32" s="374">
        <f>G32-F32</f>
        <v>-2024000</v>
      </c>
      <c r="I32" s="371">
        <f>((G32/F32)-1)*100</f>
        <v>-10.02178649237473</v>
      </c>
      <c r="J32" s="251"/>
      <c r="K32" s="264"/>
      <c r="L32" s="96"/>
      <c r="M32" s="96"/>
      <c r="N32" s="75"/>
      <c r="O32" s="75"/>
      <c r="P32" s="75"/>
    </row>
    <row r="33" spans="1:16">
      <c r="A33" s="252" t="s">
        <v>369</v>
      </c>
      <c r="B33" s="96" t="s">
        <v>370</v>
      </c>
      <c r="C33" s="105">
        <v>93</v>
      </c>
      <c r="D33" s="96">
        <v>158500</v>
      </c>
      <c r="E33" s="105">
        <v>221129</v>
      </c>
      <c r="F33" s="96">
        <f>C33*E33</f>
        <v>20564997</v>
      </c>
      <c r="G33" s="97">
        <f t="shared" si="19"/>
        <v>14740500</v>
      </c>
      <c r="H33" s="374">
        <f>G33-F33</f>
        <v>-5824497</v>
      </c>
      <c r="I33" s="371">
        <f>((G33/F33)-1)*100</f>
        <v>-28.322381958042588</v>
      </c>
      <c r="J33" s="251"/>
      <c r="K33" s="264"/>
      <c r="L33" s="96"/>
      <c r="M33" s="96"/>
    </row>
    <row r="34" spans="1:16" ht="12.75" customHeight="1">
      <c r="A34" s="397" t="s">
        <v>371</v>
      </c>
      <c r="B34" s="398"/>
      <c r="C34" s="361">
        <f t="shared" ref="C34" si="20">SUM(C30:C33)</f>
        <v>458</v>
      </c>
      <c r="D34" s="190" t="s">
        <v>858</v>
      </c>
      <c r="E34" s="190">
        <f t="shared" ref="E34:H34" si="21">SUM(E31:E33)</f>
        <v>724824</v>
      </c>
      <c r="F34" s="190">
        <f t="shared" si="21"/>
        <v>113970997</v>
      </c>
      <c r="G34" s="376">
        <f>SUM(G30:G33)</f>
        <v>75265800</v>
      </c>
      <c r="H34" s="376">
        <f t="shared" si="21"/>
        <v>-38705197</v>
      </c>
      <c r="I34" s="378">
        <f t="shared" ref="I34" si="22">((G34/F34)-1)*100</f>
        <v>-33.960567178332226</v>
      </c>
      <c r="J34" s="367"/>
      <c r="K34" s="368"/>
      <c r="L34" s="190" t="s">
        <v>58</v>
      </c>
      <c r="M34" s="190" t="s">
        <v>58</v>
      </c>
    </row>
    <row r="37" spans="1:16" ht="12.75" customHeight="1">
      <c r="A37" s="179" t="s">
        <v>152</v>
      </c>
      <c r="B37" s="160" t="s">
        <v>66</v>
      </c>
      <c r="C37" s="344" t="s">
        <v>844</v>
      </c>
      <c r="D37" s="297">
        <f>F37+K37</f>
        <v>82636403</v>
      </c>
      <c r="E37" s="345" t="s">
        <v>348</v>
      </c>
      <c r="F37" s="353">
        <v>113971000</v>
      </c>
      <c r="G37" s="189" t="s">
        <v>58</v>
      </c>
      <c r="H37" s="344" t="s">
        <v>350</v>
      </c>
      <c r="I37" s="189" t="s">
        <v>58</v>
      </c>
      <c r="J37" s="345" t="s">
        <v>351</v>
      </c>
      <c r="K37" s="185">
        <v>-31334597</v>
      </c>
      <c r="L37" s="345" t="s">
        <v>865</v>
      </c>
      <c r="M37" s="341">
        <v>-0.27489999999999998</v>
      </c>
    </row>
    <row r="38" spans="1:16" s="1" customFormat="1">
      <c r="A38" s="381" t="s">
        <v>353</v>
      </c>
      <c r="B38" s="381" t="s">
        <v>354</v>
      </c>
      <c r="C38" s="382" t="s">
        <v>355</v>
      </c>
      <c r="D38" s="382" t="s">
        <v>358</v>
      </c>
      <c r="E38" s="382" t="s">
        <v>356</v>
      </c>
      <c r="F38" s="382" t="s">
        <v>357</v>
      </c>
      <c r="G38" s="383" t="s">
        <v>359</v>
      </c>
      <c r="H38" s="383" t="s">
        <v>360</v>
      </c>
      <c r="I38" s="383" t="s">
        <v>361</v>
      </c>
      <c r="J38" s="399" t="s">
        <v>362</v>
      </c>
      <c r="K38" s="400"/>
      <c r="L38" s="384" t="s">
        <v>363</v>
      </c>
      <c r="M38" s="384" t="s">
        <v>364</v>
      </c>
      <c r="N38" s="75"/>
      <c r="O38" s="75"/>
      <c r="P38" s="75"/>
    </row>
    <row r="39" spans="1:16" s="1" customFormat="1">
      <c r="A39" s="252" t="s">
        <v>365</v>
      </c>
      <c r="B39" s="96" t="s">
        <v>366</v>
      </c>
      <c r="C39" s="105">
        <v>277</v>
      </c>
      <c r="D39" s="96">
        <v>171300</v>
      </c>
      <c r="E39" s="96">
        <v>274195</v>
      </c>
      <c r="F39" s="229">
        <v>73210000</v>
      </c>
      <c r="G39" s="97">
        <f>C39*D39</f>
        <v>47450100</v>
      </c>
      <c r="H39" s="374">
        <f>G39-F39</f>
        <v>-25759900</v>
      </c>
      <c r="I39" s="371">
        <f>((G39/F39)-1)*100</f>
        <v>-35.186313345171428</v>
      </c>
      <c r="J39" s="251"/>
      <c r="K39" s="264"/>
      <c r="L39" s="96"/>
      <c r="M39" s="96"/>
      <c r="N39" s="75"/>
      <c r="O39" s="75"/>
      <c r="P39" s="75"/>
    </row>
    <row r="40" spans="1:16" s="1" customFormat="1">
      <c r="A40" s="252" t="s">
        <v>367</v>
      </c>
      <c r="B40" s="96" t="s">
        <v>368</v>
      </c>
      <c r="C40" s="105">
        <v>88</v>
      </c>
      <c r="D40" s="96">
        <v>200000</v>
      </c>
      <c r="E40" s="105">
        <v>229500</v>
      </c>
      <c r="F40" s="96">
        <f>C40*E40</f>
        <v>20196000</v>
      </c>
      <c r="G40" s="97">
        <f t="shared" ref="G40:G41" si="23">C40*D40</f>
        <v>17600000</v>
      </c>
      <c r="H40" s="374">
        <f>G40-F40</f>
        <v>-2596000</v>
      </c>
      <c r="I40" s="371">
        <f>((G40/F40)-1)*100</f>
        <v>-12.854030501089319</v>
      </c>
      <c r="J40" s="251"/>
      <c r="K40" s="264"/>
      <c r="L40" s="96"/>
      <c r="M40" s="96"/>
      <c r="N40" s="75"/>
      <c r="O40" s="75"/>
      <c r="P40" s="75"/>
    </row>
    <row r="41" spans="1:16">
      <c r="A41" s="252" t="s">
        <v>369</v>
      </c>
      <c r="B41" s="96" t="s">
        <v>370</v>
      </c>
      <c r="C41" s="105">
        <v>93</v>
      </c>
      <c r="D41" s="96">
        <v>189100</v>
      </c>
      <c r="E41" s="105">
        <v>221129</v>
      </c>
      <c r="F41" s="96">
        <f>C41*E41</f>
        <v>20564997</v>
      </c>
      <c r="G41" s="97">
        <f t="shared" si="23"/>
        <v>17586300</v>
      </c>
      <c r="H41" s="374">
        <f>G41-F41</f>
        <v>-2978697</v>
      </c>
      <c r="I41" s="371">
        <f>((G41/F41)-1)*100</f>
        <v>-14.484305541109489</v>
      </c>
      <c r="J41" s="251"/>
      <c r="K41" s="264"/>
      <c r="L41" s="96"/>
      <c r="M41" s="96"/>
    </row>
    <row r="42" spans="1:16" ht="12.75" customHeight="1">
      <c r="A42" s="397" t="s">
        <v>371</v>
      </c>
      <c r="B42" s="398"/>
      <c r="C42" s="361">
        <f t="shared" ref="C42" si="24">SUM(C38:C41)</f>
        <v>458</v>
      </c>
      <c r="D42" s="190" t="s">
        <v>858</v>
      </c>
      <c r="E42" s="190">
        <f t="shared" ref="E42:H42" si="25">SUM(E39:E41)</f>
        <v>724824</v>
      </c>
      <c r="F42" s="190">
        <f t="shared" si="25"/>
        <v>113970997</v>
      </c>
      <c r="G42" s="376">
        <f>SUM(G38:G41)</f>
        <v>82636400</v>
      </c>
      <c r="H42" s="376">
        <f t="shared" si="25"/>
        <v>-31334597</v>
      </c>
      <c r="I42" s="378">
        <f t="shared" ref="I42" si="26">((G42/F42)-1)*100</f>
        <v>-27.493483276275978</v>
      </c>
      <c r="J42" s="367"/>
      <c r="K42" s="368"/>
      <c r="L42" s="190" t="s">
        <v>58</v>
      </c>
      <c r="M42" s="190" t="s">
        <v>58</v>
      </c>
    </row>
    <row r="45" spans="1:16" ht="12.75" customHeight="1">
      <c r="A45" s="179" t="s">
        <v>152</v>
      </c>
      <c r="B45" s="160" t="s">
        <v>69</v>
      </c>
      <c r="C45" s="344" t="s">
        <v>844</v>
      </c>
      <c r="D45" s="297">
        <f>F45+K45</f>
        <v>77964503</v>
      </c>
      <c r="E45" s="345" t="s">
        <v>348</v>
      </c>
      <c r="F45" s="353">
        <v>113971000</v>
      </c>
      <c r="G45" s="189" t="s">
        <v>58</v>
      </c>
      <c r="H45" s="344" t="s">
        <v>350</v>
      </c>
      <c r="I45" s="189" t="s">
        <v>58</v>
      </c>
      <c r="J45" s="345" t="s">
        <v>351</v>
      </c>
      <c r="K45" s="185">
        <f>H50</f>
        <v>-36006497</v>
      </c>
      <c r="L45" s="345" t="s">
        <v>865</v>
      </c>
      <c r="M45" s="341">
        <v>-0.36499999999999999</v>
      </c>
    </row>
    <row r="46" spans="1:16" s="1" customFormat="1">
      <c r="A46" s="381" t="s">
        <v>353</v>
      </c>
      <c r="B46" s="381" t="s">
        <v>354</v>
      </c>
      <c r="C46" s="382" t="s">
        <v>355</v>
      </c>
      <c r="D46" s="382" t="s">
        <v>358</v>
      </c>
      <c r="E46" s="382" t="s">
        <v>356</v>
      </c>
      <c r="F46" s="382" t="s">
        <v>357</v>
      </c>
      <c r="G46" s="383" t="s">
        <v>359</v>
      </c>
      <c r="H46" s="383" t="s">
        <v>360</v>
      </c>
      <c r="I46" s="383" t="s">
        <v>361</v>
      </c>
      <c r="J46" s="399" t="s">
        <v>362</v>
      </c>
      <c r="K46" s="400"/>
      <c r="L46" s="384" t="s">
        <v>363</v>
      </c>
      <c r="M46" s="384" t="s">
        <v>364</v>
      </c>
      <c r="N46" s="75"/>
      <c r="O46" s="75"/>
      <c r="P46" s="75"/>
    </row>
    <row r="47" spans="1:16" s="1" customFormat="1">
      <c r="A47" s="252" t="s">
        <v>365</v>
      </c>
      <c r="B47" s="96" t="s">
        <v>366</v>
      </c>
      <c r="C47" s="105">
        <v>277</v>
      </c>
      <c r="D47" s="96">
        <v>160600</v>
      </c>
      <c r="E47" s="96">
        <v>274195</v>
      </c>
      <c r="F47" s="229">
        <v>73210000</v>
      </c>
      <c r="G47" s="96">
        <f>C47*D47</f>
        <v>44486200</v>
      </c>
      <c r="H47" s="183">
        <f>G47-F47</f>
        <v>-28723800</v>
      </c>
      <c r="I47" s="182">
        <f>((G47/F47)-1)*100</f>
        <v>-39.23480398852616</v>
      </c>
      <c r="J47" s="251"/>
      <c r="K47" s="264"/>
      <c r="L47" s="96"/>
      <c r="M47" s="96"/>
      <c r="N47" s="75"/>
      <c r="O47" s="75"/>
      <c r="P47" s="75"/>
    </row>
    <row r="48" spans="1:16" s="1" customFormat="1">
      <c r="A48" s="252" t="s">
        <v>367</v>
      </c>
      <c r="B48" s="96" t="s">
        <v>368</v>
      </c>
      <c r="C48" s="105">
        <v>88</v>
      </c>
      <c r="D48" s="96">
        <v>197500</v>
      </c>
      <c r="E48" s="105">
        <v>229500</v>
      </c>
      <c r="F48" s="96">
        <f>C48*E48</f>
        <v>20196000</v>
      </c>
      <c r="G48" s="96">
        <f t="shared" ref="G48:G49" si="27">C48*D48</f>
        <v>17380000</v>
      </c>
      <c r="H48" s="183">
        <f>G48-F48</f>
        <v>-2816000</v>
      </c>
      <c r="I48" s="182">
        <f>((G48/F48)-1)*100</f>
        <v>-13.943355119825707</v>
      </c>
      <c r="J48" s="251"/>
      <c r="K48" s="264"/>
      <c r="L48" s="96"/>
      <c r="M48" s="96"/>
      <c r="N48" s="75"/>
      <c r="O48" s="75"/>
      <c r="P48" s="75"/>
    </row>
    <row r="49" spans="1:16">
      <c r="A49" s="252" t="s">
        <v>369</v>
      </c>
      <c r="B49" s="96" t="s">
        <v>370</v>
      </c>
      <c r="C49" s="105">
        <v>93</v>
      </c>
      <c r="D49" s="96">
        <v>173100</v>
      </c>
      <c r="E49" s="105">
        <v>221129</v>
      </c>
      <c r="F49" s="96">
        <f>C49*E49</f>
        <v>20564997</v>
      </c>
      <c r="G49" s="96">
        <f t="shared" si="27"/>
        <v>16098300</v>
      </c>
      <c r="H49" s="227">
        <f>G49-F49</f>
        <v>-4466697</v>
      </c>
      <c r="I49" s="228">
        <f>((G49/F49)-1)*100</f>
        <v>-21.719901053231371</v>
      </c>
      <c r="J49" s="251"/>
      <c r="K49" s="264"/>
      <c r="L49" s="96"/>
      <c r="M49" s="96"/>
    </row>
    <row r="50" spans="1:16" ht="12.75" customHeight="1">
      <c r="A50" s="397" t="s">
        <v>371</v>
      </c>
      <c r="B50" s="398"/>
      <c r="C50" s="190">
        <f t="shared" ref="C50:H50" si="28">SUM(C47:C49)</f>
        <v>458</v>
      </c>
      <c r="D50" s="190">
        <f t="shared" ref="D50" si="29">SUM(D47:D49)</f>
        <v>531200</v>
      </c>
      <c r="E50" s="190">
        <f t="shared" si="28"/>
        <v>724824</v>
      </c>
      <c r="F50" s="190">
        <f t="shared" si="28"/>
        <v>113970997</v>
      </c>
      <c r="G50" s="376">
        <f t="shared" si="28"/>
        <v>77964500</v>
      </c>
      <c r="H50" s="376">
        <f t="shared" si="28"/>
        <v>-36006497</v>
      </c>
      <c r="I50" s="378">
        <f t="shared" ref="I50" si="30">((G50/F50)-1)*100</f>
        <v>-31.592684058032759</v>
      </c>
      <c r="J50" s="367"/>
      <c r="K50" s="368"/>
      <c r="L50" s="190" t="s">
        <v>58</v>
      </c>
      <c r="M50" s="190" t="s">
        <v>58</v>
      </c>
    </row>
    <row r="53" spans="1:16" ht="12.75" customHeight="1">
      <c r="A53" s="179" t="s">
        <v>152</v>
      </c>
      <c r="B53" s="160" t="s">
        <v>73</v>
      </c>
      <c r="C53" s="344" t="s">
        <v>844</v>
      </c>
      <c r="D53" s="297">
        <f>F53+K53</f>
        <v>72369600</v>
      </c>
      <c r="E53" s="345" t="s">
        <v>348</v>
      </c>
      <c r="F53" s="353">
        <v>113971000</v>
      </c>
      <c r="G53" s="189" t="s">
        <v>58</v>
      </c>
      <c r="H53" s="344" t="s">
        <v>350</v>
      </c>
      <c r="I53" s="189" t="s">
        <v>58</v>
      </c>
      <c r="J53" s="345" t="s">
        <v>351</v>
      </c>
      <c r="K53" s="185">
        <f>H58</f>
        <v>-41601400</v>
      </c>
      <c r="L53" s="345" t="s">
        <v>865</v>
      </c>
      <c r="M53" s="341">
        <v>-0.36499999999999999</v>
      </c>
    </row>
    <row r="54" spans="1:16" s="1" customFormat="1">
      <c r="A54" s="381" t="s">
        <v>353</v>
      </c>
      <c r="B54" s="381" t="s">
        <v>354</v>
      </c>
      <c r="C54" s="382" t="s">
        <v>355</v>
      </c>
      <c r="D54" s="382" t="s">
        <v>358</v>
      </c>
      <c r="E54" s="382" t="s">
        <v>356</v>
      </c>
      <c r="F54" s="382" t="s">
        <v>357</v>
      </c>
      <c r="G54" s="383" t="s">
        <v>359</v>
      </c>
      <c r="H54" s="383" t="s">
        <v>360</v>
      </c>
      <c r="I54" s="383" t="s">
        <v>361</v>
      </c>
      <c r="J54" s="399" t="s">
        <v>362</v>
      </c>
      <c r="K54" s="400"/>
      <c r="L54" s="384" t="s">
        <v>363</v>
      </c>
      <c r="M54" s="384" t="s">
        <v>364</v>
      </c>
      <c r="N54" s="75"/>
      <c r="O54" s="75"/>
      <c r="P54" s="75"/>
    </row>
    <row r="55" spans="1:16" s="1" customFormat="1">
      <c r="A55" s="252" t="s">
        <v>365</v>
      </c>
      <c r="B55" s="96" t="s">
        <v>366</v>
      </c>
      <c r="C55" s="96">
        <v>267</v>
      </c>
      <c r="D55" s="96">
        <v>149800</v>
      </c>
      <c r="E55" s="96">
        <v>274195</v>
      </c>
      <c r="F55" s="229">
        <v>73210000</v>
      </c>
      <c r="G55" s="96">
        <f>C55*D55</f>
        <v>39996600</v>
      </c>
      <c r="H55" s="183">
        <f>G55-F55</f>
        <v>-33213400</v>
      </c>
      <c r="I55" s="182">
        <f>((G55/F55)-1)*100</f>
        <v>-45.367299549241899</v>
      </c>
      <c r="J55" s="251"/>
      <c r="K55" s="264"/>
      <c r="L55" s="96"/>
      <c r="M55" s="96"/>
      <c r="N55" s="75"/>
      <c r="O55" s="75"/>
      <c r="P55" s="75"/>
    </row>
    <row r="56" spans="1:16" s="1" customFormat="1">
      <c r="A56" s="252" t="s">
        <v>367</v>
      </c>
      <c r="B56" s="96" t="s">
        <v>368</v>
      </c>
      <c r="C56" s="96">
        <v>88</v>
      </c>
      <c r="D56" s="96">
        <v>184500</v>
      </c>
      <c r="E56" s="96">
        <v>229500</v>
      </c>
      <c r="F56" s="96">
        <f>C56*E56</f>
        <v>20196000</v>
      </c>
      <c r="G56" s="96">
        <f t="shared" ref="G56:G57" si="31">C56*D56</f>
        <v>16236000</v>
      </c>
      <c r="H56" s="183">
        <f>G56-F56</f>
        <v>-3960000</v>
      </c>
      <c r="I56" s="182">
        <f>((G56/F56)-1)*100</f>
        <v>-19.6078431372549</v>
      </c>
      <c r="J56" s="251"/>
      <c r="K56" s="264"/>
      <c r="L56" s="96"/>
      <c r="M56" s="96"/>
      <c r="N56" s="75"/>
      <c r="O56" s="75"/>
      <c r="P56" s="75"/>
    </row>
    <row r="57" spans="1:16">
      <c r="A57" s="252" t="s">
        <v>369</v>
      </c>
      <c r="B57" s="96" t="s">
        <v>370</v>
      </c>
      <c r="C57" s="96">
        <v>90</v>
      </c>
      <c r="D57" s="96">
        <v>179300</v>
      </c>
      <c r="E57" s="96">
        <v>228500</v>
      </c>
      <c r="F57" s="96">
        <f>C57*E57</f>
        <v>20565000</v>
      </c>
      <c r="G57" s="96">
        <f t="shared" si="31"/>
        <v>16137000</v>
      </c>
      <c r="H57" s="227">
        <f>G57-F57</f>
        <v>-4428000</v>
      </c>
      <c r="I57" s="228">
        <f>((G57/F57)-1)*100</f>
        <v>-21.531728665207872</v>
      </c>
      <c r="J57" s="251"/>
      <c r="K57" s="264"/>
      <c r="L57" s="96"/>
      <c r="M57" s="96"/>
    </row>
    <row r="58" spans="1:16" ht="12.75" customHeight="1">
      <c r="A58" s="397" t="s">
        <v>371</v>
      </c>
      <c r="B58" s="398"/>
      <c r="C58" s="190">
        <f t="shared" ref="C58:H58" si="32">SUM(C55:C57)</f>
        <v>445</v>
      </c>
      <c r="D58" s="190">
        <f t="shared" ref="D58" si="33">SUM(D55:D57)</f>
        <v>513600</v>
      </c>
      <c r="E58" s="190">
        <f t="shared" si="32"/>
        <v>732195</v>
      </c>
      <c r="F58" s="190">
        <f t="shared" si="32"/>
        <v>113971000</v>
      </c>
      <c r="G58" s="376">
        <f t="shared" si="32"/>
        <v>72369600</v>
      </c>
      <c r="H58" s="376">
        <f t="shared" si="32"/>
        <v>-41601400</v>
      </c>
      <c r="I58" s="378">
        <f t="shared" ref="I58" si="34">((G58/F58)-1)*100</f>
        <v>-36.501741671126865</v>
      </c>
      <c r="J58" s="367"/>
      <c r="K58" s="368"/>
      <c r="L58" s="190" t="s">
        <v>58</v>
      </c>
      <c r="M58" s="190" t="s">
        <v>58</v>
      </c>
    </row>
    <row r="61" spans="1:16" ht="12.75" customHeight="1">
      <c r="A61" s="179" t="s">
        <v>152</v>
      </c>
      <c r="B61" s="160" t="s">
        <v>863</v>
      </c>
      <c r="C61" s="344" t="s">
        <v>844</v>
      </c>
      <c r="D61" s="297">
        <f>F61+K61</f>
        <v>67791800</v>
      </c>
      <c r="E61" s="345" t="s">
        <v>348</v>
      </c>
      <c r="F61" s="353">
        <v>113971000</v>
      </c>
      <c r="G61" s="189" t="s">
        <v>58</v>
      </c>
      <c r="H61" s="344" t="s">
        <v>350</v>
      </c>
      <c r="I61" s="189" t="s">
        <v>58</v>
      </c>
      <c r="J61" s="345" t="s">
        <v>351</v>
      </c>
      <c r="K61" s="185">
        <f>H66</f>
        <v>-46179200</v>
      </c>
      <c r="L61" s="345" t="s">
        <v>865</v>
      </c>
      <c r="M61" s="341">
        <v>-0.4052</v>
      </c>
    </row>
    <row r="62" spans="1:16" s="1" customFormat="1">
      <c r="A62" s="381" t="s">
        <v>353</v>
      </c>
      <c r="B62" s="381" t="s">
        <v>354</v>
      </c>
      <c r="C62" s="382" t="s">
        <v>355</v>
      </c>
      <c r="D62" s="382" t="s">
        <v>358</v>
      </c>
      <c r="E62" s="382" t="s">
        <v>356</v>
      </c>
      <c r="F62" s="382" t="s">
        <v>357</v>
      </c>
      <c r="G62" s="383" t="s">
        <v>359</v>
      </c>
      <c r="H62" s="383" t="s">
        <v>360</v>
      </c>
      <c r="I62" s="383" t="s">
        <v>361</v>
      </c>
      <c r="J62" s="399" t="s">
        <v>362</v>
      </c>
      <c r="K62" s="400"/>
      <c r="L62" s="384" t="s">
        <v>363</v>
      </c>
      <c r="M62" s="384" t="s">
        <v>364</v>
      </c>
      <c r="N62" s="75"/>
      <c r="O62" s="75"/>
      <c r="P62" s="75"/>
    </row>
    <row r="63" spans="1:16" s="1" customFormat="1">
      <c r="A63" s="252" t="s">
        <v>365</v>
      </c>
      <c r="B63" s="96" t="s">
        <v>366</v>
      </c>
      <c r="C63" s="96">
        <v>267</v>
      </c>
      <c r="D63" s="96">
        <v>145200</v>
      </c>
      <c r="E63" s="96">
        <v>274195</v>
      </c>
      <c r="F63" s="229">
        <v>73210000</v>
      </c>
      <c r="G63" s="96">
        <f>C63*D63</f>
        <v>38768400</v>
      </c>
      <c r="H63" s="183">
        <f>G63-F63</f>
        <v>-34441600</v>
      </c>
      <c r="I63" s="182">
        <f>((G63/F63)-1)*100</f>
        <v>-47.044939215954109</v>
      </c>
      <c r="J63" s="251"/>
      <c r="K63" s="264"/>
      <c r="L63" s="96"/>
      <c r="M63" s="96"/>
      <c r="N63" s="75"/>
      <c r="O63" s="75"/>
      <c r="P63" s="75"/>
    </row>
    <row r="64" spans="1:16" s="1" customFormat="1">
      <c r="A64" s="252" t="s">
        <v>367</v>
      </c>
      <c r="B64" s="96" t="s">
        <v>368</v>
      </c>
      <c r="C64" s="96">
        <v>88</v>
      </c>
      <c r="D64" s="96">
        <v>176300</v>
      </c>
      <c r="E64" s="96">
        <v>229500</v>
      </c>
      <c r="F64" s="96">
        <f>C64*E64</f>
        <v>20196000</v>
      </c>
      <c r="G64" s="96">
        <f t="shared" ref="G64:G65" si="35">C64*D64</f>
        <v>15514400</v>
      </c>
      <c r="H64" s="183">
        <f>G64-F64</f>
        <v>-4681600</v>
      </c>
      <c r="I64" s="182">
        <f>((G64/F64)-1)*100</f>
        <v>-23.180827886710244</v>
      </c>
      <c r="J64" s="251"/>
      <c r="K64" s="264"/>
      <c r="L64" s="96"/>
      <c r="M64" s="96"/>
      <c r="N64" s="75"/>
      <c r="O64" s="75"/>
      <c r="P64" s="75"/>
    </row>
    <row r="65" spans="1:16">
      <c r="A65" s="252" t="s">
        <v>369</v>
      </c>
      <c r="B65" s="96" t="s">
        <v>370</v>
      </c>
      <c r="C65" s="96">
        <v>90</v>
      </c>
      <c r="D65" s="96">
        <v>150100</v>
      </c>
      <c r="E65" s="96">
        <v>228500</v>
      </c>
      <c r="F65" s="96">
        <f>C65*E65</f>
        <v>20565000</v>
      </c>
      <c r="G65" s="96">
        <f t="shared" si="35"/>
        <v>13509000</v>
      </c>
      <c r="H65" s="227">
        <f>G65-F65</f>
        <v>-7056000</v>
      </c>
      <c r="I65" s="228">
        <f>((G65/F65)-1)*100</f>
        <v>-34.310722100656456</v>
      </c>
      <c r="J65" s="251"/>
      <c r="K65" s="264"/>
      <c r="L65" s="96"/>
      <c r="M65" s="96"/>
    </row>
    <row r="66" spans="1:16" ht="12.75" customHeight="1">
      <c r="A66" s="397" t="s">
        <v>371</v>
      </c>
      <c r="B66" s="398"/>
      <c r="C66" s="190">
        <f t="shared" ref="C66:H66" si="36">SUM(C63:C65)</f>
        <v>445</v>
      </c>
      <c r="D66" s="190">
        <f t="shared" ref="D66" si="37">SUM(D63:D65)</f>
        <v>471600</v>
      </c>
      <c r="E66" s="190">
        <f t="shared" si="36"/>
        <v>732195</v>
      </c>
      <c r="F66" s="190">
        <f t="shared" si="36"/>
        <v>113971000</v>
      </c>
      <c r="G66" s="376">
        <f t="shared" si="36"/>
        <v>67791800</v>
      </c>
      <c r="H66" s="376">
        <f t="shared" si="36"/>
        <v>-46179200</v>
      </c>
      <c r="I66" s="378">
        <f t="shared" ref="I66" si="38">((G66/F66)-1)*100</f>
        <v>-40.518377481991031</v>
      </c>
      <c r="J66" s="367"/>
      <c r="K66" s="368"/>
      <c r="L66" s="190" t="s">
        <v>58</v>
      </c>
      <c r="M66" s="190" t="s">
        <v>58</v>
      </c>
    </row>
    <row r="69" spans="1:16" ht="12.75" customHeight="1">
      <c r="A69" s="179" t="s">
        <v>152</v>
      </c>
      <c r="B69" s="160" t="s">
        <v>78</v>
      </c>
      <c r="C69" s="344" t="s">
        <v>844</v>
      </c>
      <c r="D69" s="297">
        <f>F69+K69</f>
        <v>72432200</v>
      </c>
      <c r="E69" s="345" t="s">
        <v>348</v>
      </c>
      <c r="F69" s="353">
        <v>113971000</v>
      </c>
      <c r="G69" s="189" t="s">
        <v>58</v>
      </c>
      <c r="H69" s="344" t="s">
        <v>350</v>
      </c>
      <c r="I69" s="189" t="s">
        <v>58</v>
      </c>
      <c r="J69" s="345" t="s">
        <v>351</v>
      </c>
      <c r="K69" s="185">
        <f>H74</f>
        <v>-41538800</v>
      </c>
      <c r="L69" s="345" t="s">
        <v>865</v>
      </c>
      <c r="M69" s="341">
        <v>-0.36449999999999999</v>
      </c>
    </row>
    <row r="70" spans="1:16" s="1" customFormat="1">
      <c r="A70" s="381" t="s">
        <v>353</v>
      </c>
      <c r="B70" s="381" t="s">
        <v>354</v>
      </c>
      <c r="C70" s="382" t="s">
        <v>355</v>
      </c>
      <c r="D70" s="382" t="s">
        <v>358</v>
      </c>
      <c r="E70" s="382" t="s">
        <v>356</v>
      </c>
      <c r="F70" s="382" t="s">
        <v>357</v>
      </c>
      <c r="G70" s="383" t="s">
        <v>359</v>
      </c>
      <c r="H70" s="383" t="s">
        <v>360</v>
      </c>
      <c r="I70" s="383" t="s">
        <v>361</v>
      </c>
      <c r="J70" s="399" t="s">
        <v>362</v>
      </c>
      <c r="K70" s="400"/>
      <c r="L70" s="384" t="s">
        <v>363</v>
      </c>
      <c r="M70" s="384" t="s">
        <v>364</v>
      </c>
      <c r="N70" s="75"/>
      <c r="O70" s="75"/>
      <c r="P70" s="75"/>
    </row>
    <row r="71" spans="1:16" s="1" customFormat="1">
      <c r="A71" s="252" t="s">
        <v>365</v>
      </c>
      <c r="B71" s="96" t="s">
        <v>366</v>
      </c>
      <c r="C71" s="96">
        <v>267</v>
      </c>
      <c r="D71" s="96">
        <v>161600</v>
      </c>
      <c r="E71" s="96">
        <v>274195</v>
      </c>
      <c r="F71" s="229">
        <v>73210000</v>
      </c>
      <c r="G71" s="96">
        <f>C71*D71</f>
        <v>43147200</v>
      </c>
      <c r="H71" s="183">
        <f>G71-F71</f>
        <v>-30062800</v>
      </c>
      <c r="I71" s="182">
        <f>((G71/F71)-1)*100</f>
        <v>-41.063789099849743</v>
      </c>
      <c r="J71" s="251"/>
      <c r="K71" s="264"/>
      <c r="L71" s="96"/>
      <c r="M71" s="96"/>
      <c r="N71" s="75"/>
      <c r="O71" s="75"/>
      <c r="P71" s="75"/>
    </row>
    <row r="72" spans="1:16" s="1" customFormat="1">
      <c r="A72" s="252" t="s">
        <v>367</v>
      </c>
      <c r="B72" s="96" t="s">
        <v>368</v>
      </c>
      <c r="C72" s="96">
        <v>88</v>
      </c>
      <c r="D72" s="96">
        <v>167000</v>
      </c>
      <c r="E72" s="96">
        <v>229500</v>
      </c>
      <c r="F72" s="96">
        <f>C72*E72</f>
        <v>20196000</v>
      </c>
      <c r="G72" s="96">
        <f t="shared" ref="G72:G73" si="39">C72*D72</f>
        <v>14696000</v>
      </c>
      <c r="H72" s="183">
        <f>G72-F72</f>
        <v>-5500000</v>
      </c>
      <c r="I72" s="182">
        <f>((G72/F72)-1)*100</f>
        <v>-27.233115468409586</v>
      </c>
      <c r="J72" s="251"/>
      <c r="K72" s="264"/>
      <c r="L72" s="96"/>
      <c r="M72" s="96"/>
      <c r="N72" s="75"/>
      <c r="O72" s="75"/>
      <c r="P72" s="75"/>
    </row>
    <row r="73" spans="1:16">
      <c r="A73" s="252" t="s">
        <v>369</v>
      </c>
      <c r="B73" s="96" t="s">
        <v>370</v>
      </c>
      <c r="C73" s="96">
        <v>90</v>
      </c>
      <c r="D73" s="96">
        <v>162100</v>
      </c>
      <c r="E73" s="96">
        <v>228500</v>
      </c>
      <c r="F73" s="96">
        <f>C73*E73</f>
        <v>20565000</v>
      </c>
      <c r="G73" s="96">
        <f t="shared" si="39"/>
        <v>14589000</v>
      </c>
      <c r="H73" s="227">
        <f>G73-F73</f>
        <v>-5976000</v>
      </c>
      <c r="I73" s="228">
        <f>((G73/F73)-1)*100</f>
        <v>-29.059080962800877</v>
      </c>
      <c r="J73" s="251"/>
      <c r="K73" s="264"/>
      <c r="L73" s="96"/>
      <c r="M73" s="96"/>
    </row>
    <row r="74" spans="1:16" ht="12.75" customHeight="1">
      <c r="A74" s="397" t="s">
        <v>371</v>
      </c>
      <c r="B74" s="398"/>
      <c r="C74" s="190">
        <f t="shared" ref="C74:H74" si="40">SUM(C71:C73)</f>
        <v>445</v>
      </c>
      <c r="D74" s="190">
        <f t="shared" ref="D74" si="41">SUM(D71:D73)</f>
        <v>490700</v>
      </c>
      <c r="E74" s="190">
        <f t="shared" si="40"/>
        <v>732195</v>
      </c>
      <c r="F74" s="190">
        <f t="shared" si="40"/>
        <v>113971000</v>
      </c>
      <c r="G74" s="376">
        <f t="shared" si="40"/>
        <v>72432200</v>
      </c>
      <c r="H74" s="376">
        <f t="shared" si="40"/>
        <v>-41538800</v>
      </c>
      <c r="I74" s="378">
        <f t="shared" ref="I74" si="42">((G74/F74)-1)*100</f>
        <v>-36.446815417957204</v>
      </c>
      <c r="J74" s="367"/>
      <c r="K74" s="368"/>
      <c r="L74" s="190" t="s">
        <v>58</v>
      </c>
      <c r="M74" s="190" t="s">
        <v>58</v>
      </c>
    </row>
    <row r="77" spans="1:16" ht="12.75" customHeight="1">
      <c r="A77" s="179" t="s">
        <v>152</v>
      </c>
      <c r="B77" s="160" t="s">
        <v>372</v>
      </c>
      <c r="C77" s="344" t="s">
        <v>844</v>
      </c>
      <c r="D77" s="297">
        <f>F77+K77</f>
        <v>70001500</v>
      </c>
      <c r="E77" s="345" t="s">
        <v>348</v>
      </c>
      <c r="F77" s="353">
        <v>113971000</v>
      </c>
      <c r="G77" s="189" t="s">
        <v>58</v>
      </c>
      <c r="H77" s="344" t="s">
        <v>350</v>
      </c>
      <c r="I77" s="189" t="s">
        <v>58</v>
      </c>
      <c r="J77" s="345" t="s">
        <v>351</v>
      </c>
      <c r="K77" s="186">
        <f>H82</f>
        <v>-43969500</v>
      </c>
      <c r="L77" s="345" t="s">
        <v>865</v>
      </c>
      <c r="M77" s="230">
        <v>-0.38579999999999998</v>
      </c>
    </row>
    <row r="78" spans="1:16" s="1" customFormat="1">
      <c r="A78" s="381" t="s">
        <v>353</v>
      </c>
      <c r="B78" s="381" t="s">
        <v>354</v>
      </c>
      <c r="C78" s="382" t="s">
        <v>355</v>
      </c>
      <c r="D78" s="382" t="s">
        <v>358</v>
      </c>
      <c r="E78" s="382" t="s">
        <v>356</v>
      </c>
      <c r="F78" s="382" t="s">
        <v>357</v>
      </c>
      <c r="G78" s="383" t="s">
        <v>359</v>
      </c>
      <c r="H78" s="383" t="s">
        <v>360</v>
      </c>
      <c r="I78" s="383" t="s">
        <v>361</v>
      </c>
      <c r="J78" s="399" t="s">
        <v>362</v>
      </c>
      <c r="K78" s="400"/>
      <c r="L78" s="384" t="s">
        <v>363</v>
      </c>
      <c r="M78" s="384" t="s">
        <v>364</v>
      </c>
      <c r="N78" s="75"/>
      <c r="O78" s="75"/>
      <c r="P78" s="75"/>
    </row>
    <row r="79" spans="1:16" s="1" customFormat="1">
      <c r="A79" s="252" t="s">
        <v>365</v>
      </c>
      <c r="B79" s="96" t="s">
        <v>366</v>
      </c>
      <c r="C79" s="96">
        <v>267</v>
      </c>
      <c r="D79" s="96">
        <v>160500</v>
      </c>
      <c r="E79" s="96">
        <v>274195</v>
      </c>
      <c r="F79" s="229">
        <v>73210000</v>
      </c>
      <c r="G79" s="96">
        <f>C79*D79</f>
        <v>42853500</v>
      </c>
      <c r="H79" s="183">
        <f>G79-F79</f>
        <v>-30356500</v>
      </c>
      <c r="I79" s="182">
        <f>((G79/F79)-1)*100</f>
        <v>-41.464963802759179</v>
      </c>
      <c r="J79" s="251"/>
      <c r="K79" s="264"/>
      <c r="L79" s="96"/>
      <c r="M79" s="96"/>
      <c r="N79" s="75"/>
      <c r="O79" s="75"/>
      <c r="P79" s="75"/>
    </row>
    <row r="80" spans="1:16" s="1" customFormat="1">
      <c r="A80" s="252" t="s">
        <v>367</v>
      </c>
      <c r="B80" s="96" t="s">
        <v>368</v>
      </c>
      <c r="C80" s="96">
        <v>88</v>
      </c>
      <c r="D80" s="96">
        <v>151000</v>
      </c>
      <c r="E80" s="96">
        <v>229500</v>
      </c>
      <c r="F80" s="96">
        <f>C80*E80</f>
        <v>20196000</v>
      </c>
      <c r="G80" s="96">
        <f t="shared" ref="G80:G81" si="43">C80*D80</f>
        <v>13288000</v>
      </c>
      <c r="H80" s="183">
        <f>G80-F80</f>
        <v>-6908000</v>
      </c>
      <c r="I80" s="182">
        <f>((G80/F80)-1)*100</f>
        <v>-34.204793028322442</v>
      </c>
      <c r="J80" s="251"/>
      <c r="K80" s="264"/>
      <c r="L80" s="96"/>
      <c r="M80" s="96"/>
      <c r="N80" s="75"/>
      <c r="O80" s="75"/>
      <c r="P80" s="75"/>
    </row>
    <row r="81" spans="1:16">
      <c r="A81" s="252" t="s">
        <v>369</v>
      </c>
      <c r="B81" s="96" t="s">
        <v>370</v>
      </c>
      <c r="C81" s="96">
        <v>90</v>
      </c>
      <c r="D81" s="96">
        <v>154000</v>
      </c>
      <c r="E81" s="96">
        <v>228500</v>
      </c>
      <c r="F81" s="96">
        <f>C81*E81</f>
        <v>20565000</v>
      </c>
      <c r="G81" s="96">
        <f t="shared" si="43"/>
        <v>13860000</v>
      </c>
      <c r="H81" s="227">
        <f>G81-F81</f>
        <v>-6705000</v>
      </c>
      <c r="I81" s="228">
        <f>((G81/F81)-1)*100</f>
        <v>-32.603938730853386</v>
      </c>
      <c r="J81" s="251"/>
      <c r="K81" s="264"/>
      <c r="L81" s="96"/>
      <c r="M81" s="96"/>
    </row>
    <row r="82" spans="1:16" ht="12.75" customHeight="1">
      <c r="A82" s="397" t="s">
        <v>371</v>
      </c>
      <c r="B82" s="398"/>
      <c r="C82" s="190">
        <f t="shared" ref="C82:H82" si="44">SUM(C79:C81)</f>
        <v>445</v>
      </c>
      <c r="D82" s="190">
        <f t="shared" ref="D82" si="45">SUM(D79:D81)</f>
        <v>465500</v>
      </c>
      <c r="E82" s="190">
        <f t="shared" si="44"/>
        <v>732195</v>
      </c>
      <c r="F82" s="190">
        <f t="shared" si="44"/>
        <v>113971000</v>
      </c>
      <c r="G82" s="190">
        <f t="shared" si="44"/>
        <v>70001500</v>
      </c>
      <c r="H82" s="370">
        <f t="shared" si="44"/>
        <v>-43969500</v>
      </c>
      <c r="I82" s="190" t="s">
        <v>58</v>
      </c>
      <c r="J82" s="367"/>
      <c r="K82" s="368"/>
      <c r="L82" s="190" t="s">
        <v>58</v>
      </c>
      <c r="M82" s="190" t="s">
        <v>58</v>
      </c>
    </row>
    <row r="85" spans="1:16" ht="12" customHeight="1">
      <c r="A85" s="179" t="s">
        <v>152</v>
      </c>
      <c r="B85" s="160" t="s">
        <v>373</v>
      </c>
      <c r="C85" s="344" t="s">
        <v>844</v>
      </c>
      <c r="D85" s="297">
        <f>F85+K85</f>
        <v>77974000</v>
      </c>
      <c r="E85" s="345" t="s">
        <v>348</v>
      </c>
      <c r="F85" s="353">
        <v>113971000</v>
      </c>
      <c r="G85" s="189" t="s">
        <v>58</v>
      </c>
      <c r="H85" s="344" t="s">
        <v>350</v>
      </c>
      <c r="I85" s="189" t="s">
        <v>58</v>
      </c>
      <c r="J85" s="345" t="s">
        <v>351</v>
      </c>
      <c r="K85" s="186">
        <f>H90</f>
        <v>-35997000</v>
      </c>
      <c r="L85" s="345" t="s">
        <v>865</v>
      </c>
      <c r="M85" s="230">
        <v>-0.31580000000000003</v>
      </c>
    </row>
    <row r="86" spans="1:16" s="1" customFormat="1">
      <c r="A86" s="381" t="s">
        <v>353</v>
      </c>
      <c r="B86" s="381" t="s">
        <v>354</v>
      </c>
      <c r="C86" s="382" t="s">
        <v>355</v>
      </c>
      <c r="D86" s="382" t="s">
        <v>358</v>
      </c>
      <c r="E86" s="382" t="s">
        <v>356</v>
      </c>
      <c r="F86" s="382" t="s">
        <v>357</v>
      </c>
      <c r="G86" s="383" t="s">
        <v>359</v>
      </c>
      <c r="H86" s="383" t="s">
        <v>360</v>
      </c>
      <c r="I86" s="383" t="s">
        <v>361</v>
      </c>
      <c r="J86" s="399" t="s">
        <v>362</v>
      </c>
      <c r="K86" s="400"/>
      <c r="L86" s="384" t="s">
        <v>363</v>
      </c>
      <c r="M86" s="384" t="s">
        <v>364</v>
      </c>
      <c r="N86" s="75"/>
      <c r="O86" s="75"/>
      <c r="P86" s="75"/>
    </row>
    <row r="87" spans="1:16" s="1" customFormat="1">
      <c r="A87" s="252" t="s">
        <v>365</v>
      </c>
      <c r="B87" s="96" t="s">
        <v>366</v>
      </c>
      <c r="C87" s="96">
        <v>267</v>
      </c>
      <c r="D87" s="96">
        <v>176000</v>
      </c>
      <c r="E87" s="96">
        <v>274195</v>
      </c>
      <c r="F87" s="229">
        <v>73210000</v>
      </c>
      <c r="G87" s="96">
        <f>C87*D87</f>
        <v>46992000</v>
      </c>
      <c r="H87" s="183">
        <f>G87-F87</f>
        <v>-26218000</v>
      </c>
      <c r="I87" s="182">
        <f>((G87/F87)-1)*100</f>
        <v>-35.812047534489821</v>
      </c>
      <c r="J87" s="251"/>
      <c r="K87" s="264"/>
      <c r="L87" s="96"/>
      <c r="M87" s="96"/>
      <c r="N87" s="75"/>
      <c r="O87" s="75"/>
      <c r="P87" s="75"/>
    </row>
    <row r="88" spans="1:16" s="1" customFormat="1">
      <c r="A88" s="252" t="s">
        <v>367</v>
      </c>
      <c r="B88" s="96" t="s">
        <v>368</v>
      </c>
      <c r="C88" s="96">
        <v>88</v>
      </c>
      <c r="D88" s="96">
        <v>169000</v>
      </c>
      <c r="E88" s="96">
        <v>229500</v>
      </c>
      <c r="F88" s="96">
        <f>C88*E88</f>
        <v>20196000</v>
      </c>
      <c r="G88" s="96">
        <f t="shared" ref="G88:G89" si="46">C88*D88</f>
        <v>14872000</v>
      </c>
      <c r="H88" s="183">
        <f>G88-F88</f>
        <v>-5324000</v>
      </c>
      <c r="I88" s="182">
        <f>((G88/F88)-1)*100</f>
        <v>-26.361655773420477</v>
      </c>
      <c r="J88" s="251"/>
      <c r="K88" s="264"/>
      <c r="L88" s="96"/>
      <c r="M88" s="96"/>
      <c r="N88" s="75"/>
      <c r="O88" s="75"/>
      <c r="P88" s="75"/>
    </row>
    <row r="89" spans="1:16">
      <c r="A89" s="252" t="s">
        <v>369</v>
      </c>
      <c r="B89" s="96" t="s">
        <v>370</v>
      </c>
      <c r="C89" s="96">
        <v>90</v>
      </c>
      <c r="D89" s="96">
        <v>179000</v>
      </c>
      <c r="E89" s="96">
        <v>228500</v>
      </c>
      <c r="F89" s="96">
        <f>C89*E89</f>
        <v>20565000</v>
      </c>
      <c r="G89" s="96">
        <f t="shared" si="46"/>
        <v>16110000</v>
      </c>
      <c r="H89" s="227">
        <f>G89-F89</f>
        <v>-4455000</v>
      </c>
      <c r="I89" s="228">
        <f>((G89/F89)-1)*100</f>
        <v>-21.663019693654263</v>
      </c>
      <c r="J89" s="251"/>
      <c r="K89" s="264"/>
      <c r="L89" s="96"/>
      <c r="M89" s="96"/>
    </row>
    <row r="90" spans="1:16" ht="12.75" customHeight="1">
      <c r="A90" s="397" t="s">
        <v>371</v>
      </c>
      <c r="B90" s="398"/>
      <c r="C90" s="190">
        <f t="shared" ref="C90:H90" si="47">SUM(C87:C89)</f>
        <v>445</v>
      </c>
      <c r="D90" s="190">
        <f t="shared" ref="D90" si="48">SUM(D87:D89)</f>
        <v>524000</v>
      </c>
      <c r="E90" s="190">
        <f t="shared" si="47"/>
        <v>732195</v>
      </c>
      <c r="F90" s="190">
        <f t="shared" si="47"/>
        <v>113971000</v>
      </c>
      <c r="G90" s="190">
        <f t="shared" si="47"/>
        <v>77974000</v>
      </c>
      <c r="H90" s="370">
        <f t="shared" si="47"/>
        <v>-35997000</v>
      </c>
      <c r="I90" s="190" t="s">
        <v>58</v>
      </c>
      <c r="J90" s="367"/>
      <c r="K90" s="368"/>
      <c r="L90" s="190" t="s">
        <v>58</v>
      </c>
      <c r="M90" s="190" t="s">
        <v>58</v>
      </c>
    </row>
    <row r="93" spans="1:16" ht="12.75" customHeight="1">
      <c r="A93" s="179" t="s">
        <v>152</v>
      </c>
      <c r="B93" s="160" t="s">
        <v>142</v>
      </c>
      <c r="C93" s="344" t="s">
        <v>844</v>
      </c>
      <c r="D93" s="297">
        <f>F93+K93</f>
        <v>81310000</v>
      </c>
      <c r="E93" s="345" t="s">
        <v>348</v>
      </c>
      <c r="F93" s="353">
        <v>113971000</v>
      </c>
      <c r="G93" s="189" t="s">
        <v>58</v>
      </c>
      <c r="H93" s="344" t="s">
        <v>350</v>
      </c>
      <c r="I93" s="189" t="s">
        <v>58</v>
      </c>
      <c r="J93" s="345" t="s">
        <v>351</v>
      </c>
      <c r="K93" s="186">
        <f>H98</f>
        <v>-32661000</v>
      </c>
      <c r="L93" s="345" t="s">
        <v>865</v>
      </c>
      <c r="M93" s="230">
        <v>-0.28660000000000002</v>
      </c>
    </row>
    <row r="94" spans="1:16" s="1" customFormat="1">
      <c r="A94" s="381" t="s">
        <v>353</v>
      </c>
      <c r="B94" s="381" t="s">
        <v>354</v>
      </c>
      <c r="C94" s="382" t="s">
        <v>355</v>
      </c>
      <c r="D94" s="382" t="s">
        <v>358</v>
      </c>
      <c r="E94" s="382" t="s">
        <v>356</v>
      </c>
      <c r="F94" s="382" t="s">
        <v>357</v>
      </c>
      <c r="G94" s="383" t="s">
        <v>359</v>
      </c>
      <c r="H94" s="383" t="s">
        <v>360</v>
      </c>
      <c r="I94" s="383" t="s">
        <v>361</v>
      </c>
      <c r="J94" s="399" t="s">
        <v>362</v>
      </c>
      <c r="K94" s="400"/>
      <c r="L94" s="384" t="s">
        <v>363</v>
      </c>
      <c r="M94" s="384" t="s">
        <v>364</v>
      </c>
      <c r="N94" s="75"/>
      <c r="O94" s="75"/>
      <c r="P94" s="75"/>
    </row>
    <row r="95" spans="1:16" s="1" customFormat="1">
      <c r="A95" s="252" t="s">
        <v>365</v>
      </c>
      <c r="B95" s="96" t="s">
        <v>366</v>
      </c>
      <c r="C95" s="96">
        <v>267</v>
      </c>
      <c r="D95" s="96">
        <v>192000</v>
      </c>
      <c r="E95" s="96">
        <v>274195</v>
      </c>
      <c r="F95" s="229">
        <v>73210000</v>
      </c>
      <c r="G95" s="96">
        <f>C95*D95</f>
        <v>51264000</v>
      </c>
      <c r="H95" s="183">
        <f>G95-F95</f>
        <v>-21946000</v>
      </c>
      <c r="I95" s="182">
        <f>((G95/F95)-1)*100</f>
        <v>-29.976779128534361</v>
      </c>
      <c r="J95" s="251"/>
      <c r="K95" s="264"/>
      <c r="L95" s="96"/>
      <c r="M95" s="96"/>
      <c r="N95" s="75"/>
      <c r="O95" s="75"/>
      <c r="P95" s="75"/>
    </row>
    <row r="96" spans="1:16" s="1" customFormat="1">
      <c r="A96" s="252" t="s">
        <v>367</v>
      </c>
      <c r="B96" s="96" t="s">
        <v>368</v>
      </c>
      <c r="C96" s="96">
        <v>88</v>
      </c>
      <c r="D96" s="96">
        <v>164500</v>
      </c>
      <c r="E96" s="96">
        <v>229500</v>
      </c>
      <c r="F96" s="96">
        <f>C96*E96</f>
        <v>20196000</v>
      </c>
      <c r="G96" s="96">
        <f t="shared" ref="G96:G97" si="49">C96*D96</f>
        <v>14476000</v>
      </c>
      <c r="H96" s="183">
        <f>G96-F96</f>
        <v>-5720000</v>
      </c>
      <c r="I96" s="182">
        <f>((G96/F96)-1)*100</f>
        <v>-28.322440087145971</v>
      </c>
      <c r="J96" s="251"/>
      <c r="K96" s="264"/>
      <c r="L96" s="96"/>
      <c r="M96" s="96"/>
      <c r="N96" s="75"/>
      <c r="O96" s="75"/>
      <c r="P96" s="75"/>
    </row>
    <row r="97" spans="1:16">
      <c r="A97" s="252" t="s">
        <v>369</v>
      </c>
      <c r="B97" s="96" t="s">
        <v>370</v>
      </c>
      <c r="C97" s="96">
        <v>90</v>
      </c>
      <c r="D97" s="96">
        <v>173000</v>
      </c>
      <c r="E97" s="96">
        <v>228500</v>
      </c>
      <c r="F97" s="96">
        <f>C97*E97</f>
        <v>20565000</v>
      </c>
      <c r="G97" s="96">
        <f t="shared" si="49"/>
        <v>15570000</v>
      </c>
      <c r="H97" s="227">
        <f>G97-F97</f>
        <v>-4995000</v>
      </c>
      <c r="I97" s="228">
        <f>((G97/F97)-1)*100</f>
        <v>-24.288840262582056</v>
      </c>
      <c r="J97" s="251"/>
      <c r="K97" s="264"/>
      <c r="L97" s="96"/>
      <c r="M97" s="96"/>
    </row>
    <row r="98" spans="1:16" ht="12.75" customHeight="1">
      <c r="A98" s="397" t="s">
        <v>371</v>
      </c>
      <c r="B98" s="398"/>
      <c r="C98" s="190">
        <f t="shared" ref="C98:H98" si="50">SUM(C95:C97)</f>
        <v>445</v>
      </c>
      <c r="D98" s="190">
        <f t="shared" ref="D98" si="51">SUM(D95:D97)</f>
        <v>529500</v>
      </c>
      <c r="E98" s="190">
        <f t="shared" si="50"/>
        <v>732195</v>
      </c>
      <c r="F98" s="190">
        <f t="shared" si="50"/>
        <v>113971000</v>
      </c>
      <c r="G98" s="190">
        <f t="shared" si="50"/>
        <v>81310000</v>
      </c>
      <c r="H98" s="370">
        <f t="shared" si="50"/>
        <v>-32661000</v>
      </c>
      <c r="I98" s="190" t="s">
        <v>58</v>
      </c>
      <c r="J98" s="367"/>
      <c r="K98" s="368"/>
      <c r="L98" s="190" t="s">
        <v>58</v>
      </c>
      <c r="M98" s="190" t="s">
        <v>58</v>
      </c>
    </row>
    <row r="101" spans="1:16" ht="12.75" customHeight="1">
      <c r="A101" s="179" t="s">
        <v>152</v>
      </c>
      <c r="B101" s="160" t="s">
        <v>138</v>
      </c>
      <c r="C101" s="344" t="s">
        <v>844</v>
      </c>
      <c r="D101" s="297">
        <f>F101+K101</f>
        <v>84944500</v>
      </c>
      <c r="E101" s="345" t="s">
        <v>348</v>
      </c>
      <c r="F101" s="353">
        <v>113971000</v>
      </c>
      <c r="G101" s="189" t="s">
        <v>58</v>
      </c>
      <c r="H101" s="344" t="s">
        <v>350</v>
      </c>
      <c r="I101" s="189" t="s">
        <v>58</v>
      </c>
      <c r="J101" s="345" t="s">
        <v>351</v>
      </c>
      <c r="K101" s="186">
        <f>H106</f>
        <v>-29026500</v>
      </c>
      <c r="L101" s="345" t="s">
        <v>865</v>
      </c>
      <c r="M101" s="230">
        <v>-0.25469999999999998</v>
      </c>
    </row>
    <row r="102" spans="1:16" s="1" customFormat="1">
      <c r="A102" s="381" t="s">
        <v>353</v>
      </c>
      <c r="B102" s="381" t="s">
        <v>354</v>
      </c>
      <c r="C102" s="382" t="s">
        <v>355</v>
      </c>
      <c r="D102" s="382" t="s">
        <v>358</v>
      </c>
      <c r="E102" s="382" t="s">
        <v>356</v>
      </c>
      <c r="F102" s="382" t="s">
        <v>357</v>
      </c>
      <c r="G102" s="383" t="s">
        <v>359</v>
      </c>
      <c r="H102" s="383" t="s">
        <v>360</v>
      </c>
      <c r="I102" s="383" t="s">
        <v>361</v>
      </c>
      <c r="J102" s="399" t="s">
        <v>362</v>
      </c>
      <c r="K102" s="400"/>
      <c r="L102" s="384" t="s">
        <v>363</v>
      </c>
      <c r="M102" s="384" t="s">
        <v>364</v>
      </c>
      <c r="N102" s="75"/>
      <c r="O102" s="75"/>
      <c r="P102" s="75"/>
    </row>
    <row r="103" spans="1:16" s="1" customFormat="1">
      <c r="A103" s="252" t="s">
        <v>365</v>
      </c>
      <c r="B103" s="96" t="s">
        <v>366</v>
      </c>
      <c r="C103" s="96">
        <v>267</v>
      </c>
      <c r="D103" s="96">
        <v>189500</v>
      </c>
      <c r="E103" s="96">
        <v>274195</v>
      </c>
      <c r="F103" s="229">
        <v>73210000</v>
      </c>
      <c r="G103" s="96">
        <f>C103*D103</f>
        <v>50596500</v>
      </c>
      <c r="H103" s="183">
        <f>G103-F103</f>
        <v>-22613500</v>
      </c>
      <c r="I103" s="182">
        <f>((G103/F103)-1)*100</f>
        <v>-30.888539816964901</v>
      </c>
      <c r="J103" s="251"/>
      <c r="K103" s="264"/>
      <c r="L103" s="96"/>
      <c r="M103" s="96"/>
      <c r="N103" s="75"/>
      <c r="O103" s="75"/>
      <c r="P103" s="75"/>
    </row>
    <row r="104" spans="1:16" s="1" customFormat="1">
      <c r="A104" s="252" t="s">
        <v>367</v>
      </c>
      <c r="B104" s="96" t="s">
        <v>368</v>
      </c>
      <c r="C104" s="96">
        <v>88</v>
      </c>
      <c r="D104" s="96">
        <v>196000</v>
      </c>
      <c r="E104" s="96">
        <v>229500</v>
      </c>
      <c r="F104" s="96">
        <f>C104*E104</f>
        <v>20196000</v>
      </c>
      <c r="G104" s="96">
        <f t="shared" ref="G104:G105" si="52">C104*D104</f>
        <v>17248000</v>
      </c>
      <c r="H104" s="183">
        <f>G104-F104</f>
        <v>-2948000</v>
      </c>
      <c r="I104" s="182">
        <f>((G104/F104)-1)*100</f>
        <v>-14.596949891067535</v>
      </c>
      <c r="J104" s="251"/>
      <c r="K104" s="264"/>
      <c r="L104" s="96"/>
      <c r="M104" s="96"/>
      <c r="N104" s="75"/>
      <c r="O104" s="75"/>
      <c r="P104" s="75"/>
    </row>
    <row r="105" spans="1:16">
      <c r="A105" s="252" t="s">
        <v>369</v>
      </c>
      <c r="B105" s="96" t="s">
        <v>370</v>
      </c>
      <c r="C105" s="96">
        <v>90</v>
      </c>
      <c r="D105" s="96">
        <v>190000</v>
      </c>
      <c r="E105" s="96">
        <v>228500</v>
      </c>
      <c r="F105" s="96">
        <f>C105*E105</f>
        <v>20565000</v>
      </c>
      <c r="G105" s="96">
        <f t="shared" si="52"/>
        <v>17100000</v>
      </c>
      <c r="H105" s="227">
        <f>G105-F105</f>
        <v>-3465000</v>
      </c>
      <c r="I105" s="228">
        <f>((G105/F105)-1)*100</f>
        <v>-16.849015317286653</v>
      </c>
      <c r="J105" s="251"/>
      <c r="K105" s="264"/>
      <c r="L105" s="96"/>
      <c r="M105" s="96"/>
    </row>
    <row r="106" spans="1:16" ht="12.75" customHeight="1">
      <c r="A106" s="397" t="s">
        <v>371</v>
      </c>
      <c r="B106" s="398"/>
      <c r="C106" s="190">
        <f t="shared" ref="C106:H106" si="53">SUM(C103:C105)</f>
        <v>445</v>
      </c>
      <c r="D106" s="190">
        <f t="shared" ref="D106" si="54">SUM(D103:D105)</f>
        <v>575500</v>
      </c>
      <c r="E106" s="190">
        <f t="shared" si="53"/>
        <v>732195</v>
      </c>
      <c r="F106" s="190">
        <f t="shared" si="53"/>
        <v>113971000</v>
      </c>
      <c r="G106" s="190">
        <f t="shared" si="53"/>
        <v>84944500</v>
      </c>
      <c r="H106" s="370">
        <f t="shared" si="53"/>
        <v>-29026500</v>
      </c>
      <c r="I106" s="190" t="s">
        <v>58</v>
      </c>
      <c r="J106" s="367"/>
      <c r="K106" s="368"/>
      <c r="L106" s="190" t="s">
        <v>58</v>
      </c>
      <c r="M106" s="190" t="s">
        <v>58</v>
      </c>
    </row>
    <row r="109" spans="1:16" ht="12.75" customHeight="1">
      <c r="A109" s="179" t="s">
        <v>152</v>
      </c>
      <c r="B109" s="160" t="s">
        <v>374</v>
      </c>
      <c r="C109" s="344" t="s">
        <v>844</v>
      </c>
      <c r="D109" s="297">
        <f>F109+K109</f>
        <v>84853000</v>
      </c>
      <c r="E109" s="345" t="s">
        <v>348</v>
      </c>
      <c r="F109" s="353">
        <v>113971000</v>
      </c>
      <c r="G109" s="189" t="s">
        <v>58</v>
      </c>
      <c r="H109" s="344" t="s">
        <v>350</v>
      </c>
      <c r="I109" s="189" t="s">
        <v>58</v>
      </c>
      <c r="J109" s="345" t="s">
        <v>351</v>
      </c>
      <c r="K109" s="186">
        <f>H114</f>
        <v>-29118000</v>
      </c>
      <c r="L109" s="345" t="s">
        <v>865</v>
      </c>
      <c r="M109" s="230">
        <v>-0.2555</v>
      </c>
    </row>
    <row r="110" spans="1:16" s="1" customFormat="1">
      <c r="A110" s="381" t="s">
        <v>353</v>
      </c>
      <c r="B110" s="381" t="s">
        <v>354</v>
      </c>
      <c r="C110" s="382" t="s">
        <v>355</v>
      </c>
      <c r="D110" s="382" t="s">
        <v>358</v>
      </c>
      <c r="E110" s="382" t="s">
        <v>356</v>
      </c>
      <c r="F110" s="382" t="s">
        <v>357</v>
      </c>
      <c r="G110" s="383" t="s">
        <v>359</v>
      </c>
      <c r="H110" s="383" t="s">
        <v>360</v>
      </c>
      <c r="I110" s="383" t="s">
        <v>361</v>
      </c>
      <c r="J110" s="399" t="s">
        <v>362</v>
      </c>
      <c r="K110" s="400"/>
      <c r="L110" s="384" t="s">
        <v>363</v>
      </c>
      <c r="M110" s="384" t="s">
        <v>364</v>
      </c>
      <c r="N110" s="75"/>
      <c r="O110" s="75"/>
      <c r="P110" s="75"/>
    </row>
    <row r="111" spans="1:16" s="1" customFormat="1">
      <c r="A111" s="252" t="s">
        <v>365</v>
      </c>
      <c r="B111" s="96" t="s">
        <v>366</v>
      </c>
      <c r="C111" s="96">
        <v>267</v>
      </c>
      <c r="D111" s="96">
        <v>190000</v>
      </c>
      <c r="E111" s="96">
        <v>274195</v>
      </c>
      <c r="F111" s="229">
        <v>73210000</v>
      </c>
      <c r="G111" s="96">
        <f>C111*D111</f>
        <v>50730000</v>
      </c>
      <c r="H111" s="183">
        <f>G111-F111</f>
        <v>-22480000</v>
      </c>
      <c r="I111" s="182">
        <f>((G111/F111)-1)*100</f>
        <v>-30.706187679278784</v>
      </c>
      <c r="J111" s="251"/>
      <c r="K111" s="264"/>
      <c r="L111" s="96"/>
      <c r="M111" s="96"/>
      <c r="N111" s="75"/>
      <c r="O111" s="75"/>
      <c r="P111" s="75"/>
    </row>
    <row r="112" spans="1:16" s="1" customFormat="1">
      <c r="A112" s="252" t="s">
        <v>367</v>
      </c>
      <c r="B112" s="96" t="s">
        <v>368</v>
      </c>
      <c r="C112" s="96">
        <v>88</v>
      </c>
      <c r="D112" s="96">
        <v>196000</v>
      </c>
      <c r="E112" s="96">
        <v>229500</v>
      </c>
      <c r="F112" s="96">
        <f>C112*E112</f>
        <v>20196000</v>
      </c>
      <c r="G112" s="96">
        <f t="shared" ref="G112:G113" si="55">C112*D112</f>
        <v>17248000</v>
      </c>
      <c r="H112" s="183">
        <f>G112-F112</f>
        <v>-2948000</v>
      </c>
      <c r="I112" s="182">
        <f>((G112/F112)-1)*100</f>
        <v>-14.596949891067535</v>
      </c>
      <c r="J112" s="251"/>
      <c r="K112" s="264"/>
      <c r="L112" s="96"/>
      <c r="M112" s="96"/>
      <c r="N112" s="75"/>
      <c r="O112" s="75"/>
      <c r="P112" s="75"/>
    </row>
    <row r="113" spans="1:16">
      <c r="A113" s="252" t="s">
        <v>369</v>
      </c>
      <c r="B113" s="96" t="s">
        <v>370</v>
      </c>
      <c r="C113" s="96">
        <v>90</v>
      </c>
      <c r="D113" s="96">
        <v>187500</v>
      </c>
      <c r="E113" s="96">
        <v>228500</v>
      </c>
      <c r="F113" s="96">
        <f>C113*E113</f>
        <v>20565000</v>
      </c>
      <c r="G113" s="96">
        <f t="shared" si="55"/>
        <v>16875000</v>
      </c>
      <c r="H113" s="227">
        <f>G113-F113</f>
        <v>-3690000</v>
      </c>
      <c r="I113" s="228">
        <f>((G113/F113)-1)*100</f>
        <v>-17.94310722100656</v>
      </c>
      <c r="J113" s="251"/>
      <c r="K113" s="264"/>
      <c r="L113" s="96"/>
      <c r="M113" s="96"/>
    </row>
    <row r="114" spans="1:16" ht="12.75" customHeight="1">
      <c r="A114" s="397" t="s">
        <v>371</v>
      </c>
      <c r="B114" s="398"/>
      <c r="C114" s="190">
        <f t="shared" ref="C114:H114" si="56">SUM(C111:C113)</f>
        <v>445</v>
      </c>
      <c r="D114" s="190">
        <f t="shared" ref="D114" si="57">SUM(D111:D113)</f>
        <v>573500</v>
      </c>
      <c r="E114" s="190">
        <f t="shared" si="56"/>
        <v>732195</v>
      </c>
      <c r="F114" s="190">
        <f t="shared" si="56"/>
        <v>113971000</v>
      </c>
      <c r="G114" s="190">
        <f t="shared" si="56"/>
        <v>84853000</v>
      </c>
      <c r="H114" s="370">
        <f t="shared" si="56"/>
        <v>-29118000</v>
      </c>
      <c r="I114" s="190" t="s">
        <v>58</v>
      </c>
      <c r="J114" s="367"/>
      <c r="K114" s="368"/>
      <c r="L114" s="190" t="s">
        <v>58</v>
      </c>
      <c r="M114" s="190" t="s">
        <v>58</v>
      </c>
    </row>
    <row r="117" spans="1:16" ht="12.75" customHeight="1">
      <c r="A117" s="179" t="s">
        <v>152</v>
      </c>
      <c r="B117" s="160" t="s">
        <v>375</v>
      </c>
      <c r="C117" s="344" t="s">
        <v>844</v>
      </c>
      <c r="D117" s="297">
        <f>F117+K117</f>
        <v>80823500</v>
      </c>
      <c r="E117" s="345" t="s">
        <v>348</v>
      </c>
      <c r="F117" s="353">
        <v>113971000</v>
      </c>
      <c r="G117" s="189" t="s">
        <v>58</v>
      </c>
      <c r="H117" s="344" t="s">
        <v>350</v>
      </c>
      <c r="I117" s="189" t="s">
        <v>58</v>
      </c>
      <c r="J117" s="345" t="s">
        <v>351</v>
      </c>
      <c r="K117" s="186">
        <f>H122</f>
        <v>-33147500</v>
      </c>
      <c r="L117" s="345" t="s">
        <v>865</v>
      </c>
      <c r="M117" s="230">
        <v>-0.2908</v>
      </c>
    </row>
    <row r="118" spans="1:16" s="1" customFormat="1">
      <c r="A118" s="381" t="s">
        <v>353</v>
      </c>
      <c r="B118" s="381" t="s">
        <v>354</v>
      </c>
      <c r="C118" s="382" t="s">
        <v>355</v>
      </c>
      <c r="D118" s="382" t="s">
        <v>358</v>
      </c>
      <c r="E118" s="382" t="s">
        <v>356</v>
      </c>
      <c r="F118" s="382" t="s">
        <v>357</v>
      </c>
      <c r="G118" s="383" t="s">
        <v>359</v>
      </c>
      <c r="H118" s="383" t="s">
        <v>360</v>
      </c>
      <c r="I118" s="383" t="s">
        <v>361</v>
      </c>
      <c r="J118" s="399" t="s">
        <v>362</v>
      </c>
      <c r="K118" s="400"/>
      <c r="L118" s="384" t="s">
        <v>363</v>
      </c>
      <c r="M118" s="384" t="s">
        <v>364</v>
      </c>
      <c r="N118" s="75"/>
      <c r="O118" s="75"/>
      <c r="P118" s="75"/>
    </row>
    <row r="119" spans="1:16" s="1" customFormat="1">
      <c r="A119" s="252" t="s">
        <v>365</v>
      </c>
      <c r="B119" s="96" t="s">
        <v>366</v>
      </c>
      <c r="C119" s="96">
        <v>267</v>
      </c>
      <c r="D119" s="96">
        <v>178500</v>
      </c>
      <c r="E119" s="96">
        <v>274195</v>
      </c>
      <c r="F119" s="229">
        <v>73210000</v>
      </c>
      <c r="G119" s="96">
        <f>C119*D119</f>
        <v>47659500</v>
      </c>
      <c r="H119" s="183">
        <f>G119-F119</f>
        <v>-25550500</v>
      </c>
      <c r="I119" s="182">
        <f>((G119/F119)-1)*100</f>
        <v>-34.900286846059281</v>
      </c>
      <c r="J119" s="251"/>
      <c r="K119" s="264"/>
      <c r="L119" s="96"/>
      <c r="M119" s="96"/>
      <c r="N119" s="75"/>
      <c r="O119" s="75"/>
      <c r="P119" s="75"/>
    </row>
    <row r="120" spans="1:16" s="1" customFormat="1">
      <c r="A120" s="252" t="s">
        <v>367</v>
      </c>
      <c r="B120" s="96" t="s">
        <v>368</v>
      </c>
      <c r="C120" s="96">
        <v>88</v>
      </c>
      <c r="D120" s="96">
        <v>180500</v>
      </c>
      <c r="E120" s="96">
        <v>229500</v>
      </c>
      <c r="F120" s="96">
        <f>C120*E120</f>
        <v>20196000</v>
      </c>
      <c r="G120" s="96">
        <f t="shared" ref="G120:G121" si="58">C120*D120</f>
        <v>15884000</v>
      </c>
      <c r="H120" s="183">
        <f>G120-F120</f>
        <v>-4312000</v>
      </c>
      <c r="I120" s="182">
        <f>((G120/F120)-1)*100</f>
        <v>-21.350762527233115</v>
      </c>
      <c r="J120" s="251"/>
      <c r="K120" s="264"/>
      <c r="L120" s="96"/>
      <c r="M120" s="96"/>
      <c r="N120" s="75"/>
      <c r="O120" s="75"/>
      <c r="P120" s="75"/>
    </row>
    <row r="121" spans="1:16">
      <c r="A121" s="252" t="s">
        <v>369</v>
      </c>
      <c r="B121" s="96" t="s">
        <v>370</v>
      </c>
      <c r="C121" s="96">
        <v>90</v>
      </c>
      <c r="D121" s="96">
        <v>192000</v>
      </c>
      <c r="E121" s="96">
        <v>228500</v>
      </c>
      <c r="F121" s="96">
        <f>C121*E121</f>
        <v>20565000</v>
      </c>
      <c r="G121" s="96">
        <f t="shared" si="58"/>
        <v>17280000</v>
      </c>
      <c r="H121" s="227">
        <f>G121-F121</f>
        <v>-3285000</v>
      </c>
      <c r="I121" s="228">
        <f>((G121/F121)-1)*100</f>
        <v>-15.973741794310726</v>
      </c>
      <c r="J121" s="251"/>
      <c r="K121" s="264"/>
      <c r="L121" s="96"/>
      <c r="M121" s="96"/>
    </row>
    <row r="122" spans="1:16" ht="12.75" customHeight="1">
      <c r="A122" s="397" t="s">
        <v>371</v>
      </c>
      <c r="B122" s="398"/>
      <c r="C122" s="190">
        <f t="shared" ref="C122:H122" si="59">SUM(C119:C121)</f>
        <v>445</v>
      </c>
      <c r="D122" s="190">
        <f t="shared" ref="D122" si="60">SUM(D119:D121)</f>
        <v>551000</v>
      </c>
      <c r="E122" s="190">
        <f t="shared" si="59"/>
        <v>732195</v>
      </c>
      <c r="F122" s="190">
        <f t="shared" si="59"/>
        <v>113971000</v>
      </c>
      <c r="G122" s="190">
        <f t="shared" si="59"/>
        <v>80823500</v>
      </c>
      <c r="H122" s="370">
        <f t="shared" si="59"/>
        <v>-33147500</v>
      </c>
      <c r="I122" s="190" t="s">
        <v>58</v>
      </c>
      <c r="J122" s="367"/>
      <c r="K122" s="368"/>
      <c r="L122" s="190" t="s">
        <v>58</v>
      </c>
      <c r="M122" s="190" t="s">
        <v>58</v>
      </c>
    </row>
    <row r="125" spans="1:16" ht="12.75" customHeight="1">
      <c r="A125" s="179" t="s">
        <v>152</v>
      </c>
      <c r="B125" s="160" t="s">
        <v>376</v>
      </c>
      <c r="C125" s="344" t="s">
        <v>844</v>
      </c>
      <c r="D125" s="297">
        <f>F125+K125</f>
        <v>78924500</v>
      </c>
      <c r="E125" s="345" t="s">
        <v>348</v>
      </c>
      <c r="F125" s="353">
        <v>113971000</v>
      </c>
      <c r="G125" s="189" t="s">
        <v>58</v>
      </c>
      <c r="H125" s="344" t="s">
        <v>350</v>
      </c>
      <c r="I125" s="189" t="s">
        <v>58</v>
      </c>
      <c r="J125" s="345" t="s">
        <v>351</v>
      </c>
      <c r="K125" s="186">
        <f>H130</f>
        <v>-35046500</v>
      </c>
      <c r="L125" s="345" t="s">
        <v>865</v>
      </c>
      <c r="M125" s="230">
        <v>-0.3075</v>
      </c>
    </row>
    <row r="126" spans="1:16" s="1" customFormat="1">
      <c r="A126" s="381" t="s">
        <v>353</v>
      </c>
      <c r="B126" s="381" t="s">
        <v>354</v>
      </c>
      <c r="C126" s="382" t="s">
        <v>355</v>
      </c>
      <c r="D126" s="382" t="s">
        <v>358</v>
      </c>
      <c r="E126" s="382" t="s">
        <v>356</v>
      </c>
      <c r="F126" s="382" t="s">
        <v>357</v>
      </c>
      <c r="G126" s="383" t="s">
        <v>359</v>
      </c>
      <c r="H126" s="383" t="s">
        <v>360</v>
      </c>
      <c r="I126" s="383" t="s">
        <v>361</v>
      </c>
      <c r="J126" s="399" t="s">
        <v>362</v>
      </c>
      <c r="K126" s="400"/>
      <c r="L126" s="384" t="s">
        <v>363</v>
      </c>
      <c r="M126" s="384" t="s">
        <v>364</v>
      </c>
      <c r="N126" s="75"/>
      <c r="O126" s="75"/>
      <c r="P126" s="75"/>
    </row>
    <row r="127" spans="1:16" s="1" customFormat="1">
      <c r="A127" s="252" t="s">
        <v>365</v>
      </c>
      <c r="B127" s="96" t="s">
        <v>366</v>
      </c>
      <c r="C127" s="96">
        <v>267</v>
      </c>
      <c r="D127" s="96">
        <v>160500</v>
      </c>
      <c r="E127" s="96">
        <v>274195</v>
      </c>
      <c r="F127" s="229">
        <v>73210000</v>
      </c>
      <c r="G127" s="96">
        <f>C127*D127</f>
        <v>42853500</v>
      </c>
      <c r="H127" s="183">
        <f>G127-F127</f>
        <v>-30356500</v>
      </c>
      <c r="I127" s="182">
        <f>((G127/F127)-1)*100</f>
        <v>-41.464963802759179</v>
      </c>
      <c r="J127" s="403"/>
      <c r="K127" s="387"/>
      <c r="L127" s="96"/>
      <c r="M127" s="96"/>
      <c r="N127" s="75"/>
      <c r="O127" s="75"/>
      <c r="P127" s="75"/>
    </row>
    <row r="128" spans="1:16" s="1" customFormat="1">
      <c r="A128" s="252" t="s">
        <v>367</v>
      </c>
      <c r="B128" s="96" t="s">
        <v>368</v>
      </c>
      <c r="C128" s="96">
        <v>88</v>
      </c>
      <c r="D128" s="96">
        <v>189500</v>
      </c>
      <c r="E128" s="96">
        <v>229500</v>
      </c>
      <c r="F128" s="96">
        <f>C128*E128</f>
        <v>20196000</v>
      </c>
      <c r="G128" s="96">
        <f t="shared" ref="G128:G129" si="61">C128*D128</f>
        <v>16676000</v>
      </c>
      <c r="H128" s="183">
        <f>G128-F128</f>
        <v>-3520000</v>
      </c>
      <c r="I128" s="182">
        <f>((G128/F128)-1)*100</f>
        <v>-17.429193899782135</v>
      </c>
      <c r="J128" s="403"/>
      <c r="K128" s="387"/>
      <c r="L128" s="96"/>
      <c r="M128" s="96"/>
      <c r="N128" s="75"/>
      <c r="O128" s="75"/>
      <c r="P128" s="75"/>
    </row>
    <row r="129" spans="1:16">
      <c r="A129" s="252" t="s">
        <v>369</v>
      </c>
      <c r="B129" s="96" t="s">
        <v>370</v>
      </c>
      <c r="C129" s="96">
        <v>90</v>
      </c>
      <c r="D129" s="96">
        <v>215500</v>
      </c>
      <c r="E129" s="96">
        <v>228500</v>
      </c>
      <c r="F129" s="96">
        <f>C129*E129</f>
        <v>20565000</v>
      </c>
      <c r="G129" s="96">
        <f t="shared" si="61"/>
        <v>19395000</v>
      </c>
      <c r="H129" s="227">
        <f>G129-F129</f>
        <v>-1170000</v>
      </c>
      <c r="I129" s="228">
        <f>((G129/F129)-1)*100</f>
        <v>-5.6892778993435478</v>
      </c>
      <c r="J129" s="403"/>
      <c r="K129" s="387"/>
      <c r="L129" s="96"/>
      <c r="M129" s="96"/>
    </row>
    <row r="130" spans="1:16" ht="12.75" customHeight="1">
      <c r="A130" s="397" t="s">
        <v>371</v>
      </c>
      <c r="B130" s="398"/>
      <c r="C130" s="190">
        <f t="shared" ref="C130:H130" si="62">SUM(C127:C129)</f>
        <v>445</v>
      </c>
      <c r="D130" s="190">
        <f t="shared" ref="D130" si="63">SUM(D127:D129)</f>
        <v>565500</v>
      </c>
      <c r="E130" s="190">
        <f t="shared" si="62"/>
        <v>732195</v>
      </c>
      <c r="F130" s="190">
        <f t="shared" si="62"/>
        <v>113971000</v>
      </c>
      <c r="G130" s="190">
        <f t="shared" si="62"/>
        <v>78924500</v>
      </c>
      <c r="H130" s="370">
        <f t="shared" si="62"/>
        <v>-35046500</v>
      </c>
      <c r="I130" s="190" t="s">
        <v>58</v>
      </c>
      <c r="J130" s="407"/>
      <c r="K130" s="408"/>
      <c r="L130" s="190" t="s">
        <v>58</v>
      </c>
      <c r="M130" s="190" t="s">
        <v>58</v>
      </c>
    </row>
    <row r="132" spans="1:16" ht="12.75" customHeight="1">
      <c r="A132" s="179" t="s">
        <v>152</v>
      </c>
      <c r="B132" s="160" t="s">
        <v>377</v>
      </c>
      <c r="C132" s="344" t="s">
        <v>844</v>
      </c>
      <c r="D132" s="297">
        <f>F132+K132</f>
        <v>81810000</v>
      </c>
      <c r="E132" s="345" t="s">
        <v>348</v>
      </c>
      <c r="F132" s="353">
        <v>113971000</v>
      </c>
      <c r="G132" s="189" t="s">
        <v>58</v>
      </c>
      <c r="H132" s="344" t="s">
        <v>350</v>
      </c>
      <c r="I132" s="189" t="s">
        <v>58</v>
      </c>
      <c r="J132" s="345" t="s">
        <v>351</v>
      </c>
      <c r="K132" s="186">
        <f>H137</f>
        <v>-32161000</v>
      </c>
      <c r="L132" s="345" t="s">
        <v>865</v>
      </c>
      <c r="M132" s="230">
        <v>-0.28220000000000001</v>
      </c>
    </row>
    <row r="133" spans="1:16" s="1" customFormat="1">
      <c r="A133" s="381" t="s">
        <v>353</v>
      </c>
      <c r="B133" s="381" t="s">
        <v>354</v>
      </c>
      <c r="C133" s="382" t="s">
        <v>355</v>
      </c>
      <c r="D133" s="382" t="s">
        <v>358</v>
      </c>
      <c r="E133" s="382" t="s">
        <v>356</v>
      </c>
      <c r="F133" s="382" t="s">
        <v>357</v>
      </c>
      <c r="G133" s="383" t="s">
        <v>359</v>
      </c>
      <c r="H133" s="383" t="s">
        <v>360</v>
      </c>
      <c r="I133" s="383" t="s">
        <v>361</v>
      </c>
      <c r="J133" s="399" t="s">
        <v>362</v>
      </c>
      <c r="K133" s="400"/>
      <c r="L133" s="384" t="s">
        <v>363</v>
      </c>
      <c r="M133" s="384" t="s">
        <v>364</v>
      </c>
      <c r="N133" s="75"/>
      <c r="O133" s="75"/>
      <c r="P133" s="75"/>
    </row>
    <row r="134" spans="1:16" s="1" customFormat="1">
      <c r="A134" s="252" t="s">
        <v>365</v>
      </c>
      <c r="B134" s="96" t="s">
        <v>366</v>
      </c>
      <c r="C134" s="96">
        <v>267</v>
      </c>
      <c r="D134" s="96">
        <v>176000</v>
      </c>
      <c r="E134" s="96">
        <v>274195</v>
      </c>
      <c r="F134" s="229">
        <v>73210000</v>
      </c>
      <c r="G134" s="96">
        <f>C134*D134</f>
        <v>46992000</v>
      </c>
      <c r="H134" s="183">
        <f>G134-F134</f>
        <v>-26218000</v>
      </c>
      <c r="I134" s="182">
        <f>((G134/F134)-1)*100</f>
        <v>-35.812047534489821</v>
      </c>
      <c r="J134" s="403"/>
      <c r="K134" s="387"/>
      <c r="L134" s="96"/>
      <c r="M134" s="96"/>
      <c r="N134" s="75"/>
      <c r="O134" s="75"/>
      <c r="P134" s="75"/>
    </row>
    <row r="135" spans="1:16" s="1" customFormat="1">
      <c r="A135" s="252" t="s">
        <v>367</v>
      </c>
      <c r="B135" s="96" t="s">
        <v>368</v>
      </c>
      <c r="C135" s="96">
        <v>88</v>
      </c>
      <c r="D135" s="96">
        <v>186000</v>
      </c>
      <c r="E135" s="96">
        <v>229500</v>
      </c>
      <c r="F135" s="96">
        <f>C135*E135</f>
        <v>20196000</v>
      </c>
      <c r="G135" s="96">
        <f t="shared" ref="G135:G136" si="64">C135*D135</f>
        <v>16368000</v>
      </c>
      <c r="H135" s="183">
        <f>G135-F135</f>
        <v>-3828000</v>
      </c>
      <c r="I135" s="182">
        <f>((G135/F135)-1)*100</f>
        <v>-18.954248366013072</v>
      </c>
      <c r="J135" s="403"/>
      <c r="K135" s="387"/>
      <c r="L135" s="96"/>
      <c r="M135" s="96"/>
      <c r="N135" s="75"/>
      <c r="O135" s="75"/>
      <c r="P135" s="75"/>
    </row>
    <row r="136" spans="1:16">
      <c r="A136" s="252" t="s">
        <v>369</v>
      </c>
      <c r="B136" s="96" t="s">
        <v>370</v>
      </c>
      <c r="C136" s="96">
        <v>90</v>
      </c>
      <c r="D136" s="96">
        <v>205000</v>
      </c>
      <c r="E136" s="96">
        <v>228500</v>
      </c>
      <c r="F136" s="96">
        <f>C136*E136</f>
        <v>20565000</v>
      </c>
      <c r="G136" s="96">
        <f t="shared" si="64"/>
        <v>18450000</v>
      </c>
      <c r="H136" s="227">
        <f>G136-F136</f>
        <v>-2115000</v>
      </c>
      <c r="I136" s="228">
        <f>((G136/F136)-1)*100</f>
        <v>-10.284463894967178</v>
      </c>
      <c r="J136" s="403"/>
      <c r="K136" s="387"/>
      <c r="L136" s="96"/>
      <c r="M136" s="96"/>
    </row>
    <row r="137" spans="1:16" ht="12.75" customHeight="1">
      <c r="A137" s="397" t="s">
        <v>371</v>
      </c>
      <c r="B137" s="398"/>
      <c r="C137" s="190">
        <f t="shared" ref="C137:H137" si="65">SUM(C134:C136)</f>
        <v>445</v>
      </c>
      <c r="D137" s="190">
        <f t="shared" ref="D137" si="66">SUM(D134:D136)</f>
        <v>567000</v>
      </c>
      <c r="E137" s="190">
        <f t="shared" si="65"/>
        <v>732195</v>
      </c>
      <c r="F137" s="190">
        <f t="shared" si="65"/>
        <v>113971000</v>
      </c>
      <c r="G137" s="190">
        <f t="shared" si="65"/>
        <v>81810000</v>
      </c>
      <c r="H137" s="370">
        <f t="shared" si="65"/>
        <v>-32161000</v>
      </c>
      <c r="I137" s="190" t="s">
        <v>58</v>
      </c>
      <c r="J137" s="407"/>
      <c r="K137" s="408"/>
      <c r="L137" s="190" t="s">
        <v>58</v>
      </c>
      <c r="M137" s="190" t="s">
        <v>58</v>
      </c>
    </row>
    <row r="139" spans="1:16" ht="12.75" customHeight="1">
      <c r="A139" s="179" t="s">
        <v>152</v>
      </c>
      <c r="B139" s="160" t="s">
        <v>378</v>
      </c>
      <c r="C139" s="344" t="s">
        <v>844</v>
      </c>
      <c r="D139" s="297">
        <f>F139+K139</f>
        <v>80167000</v>
      </c>
      <c r="E139" s="345" t="s">
        <v>348</v>
      </c>
      <c r="F139" s="353">
        <v>113971000</v>
      </c>
      <c r="G139" s="189" t="s">
        <v>58</v>
      </c>
      <c r="H139" s="344" t="s">
        <v>350</v>
      </c>
      <c r="I139" s="189" t="s">
        <v>58</v>
      </c>
      <c r="J139" s="345" t="s">
        <v>351</v>
      </c>
      <c r="K139" s="186">
        <f>H144</f>
        <v>-33804000</v>
      </c>
      <c r="L139" s="345" t="s">
        <v>865</v>
      </c>
      <c r="M139" s="230">
        <v>-0.29659999999999997</v>
      </c>
    </row>
    <row r="140" spans="1:16" s="1" customFormat="1">
      <c r="A140" s="381" t="s">
        <v>353</v>
      </c>
      <c r="B140" s="381" t="s">
        <v>354</v>
      </c>
      <c r="C140" s="382" t="s">
        <v>355</v>
      </c>
      <c r="D140" s="382" t="s">
        <v>358</v>
      </c>
      <c r="E140" s="382" t="s">
        <v>356</v>
      </c>
      <c r="F140" s="382" t="s">
        <v>357</v>
      </c>
      <c r="G140" s="383" t="s">
        <v>359</v>
      </c>
      <c r="H140" s="383" t="s">
        <v>360</v>
      </c>
      <c r="I140" s="383" t="s">
        <v>361</v>
      </c>
      <c r="J140" s="399" t="s">
        <v>362</v>
      </c>
      <c r="K140" s="400"/>
      <c r="L140" s="384" t="s">
        <v>363</v>
      </c>
      <c r="M140" s="384" t="s">
        <v>364</v>
      </c>
      <c r="N140" s="75"/>
      <c r="O140" s="75"/>
      <c r="P140" s="75"/>
    </row>
    <row r="141" spans="1:16" s="1" customFormat="1">
      <c r="A141" s="252" t="s">
        <v>365</v>
      </c>
      <c r="B141" s="96" t="s">
        <v>366</v>
      </c>
      <c r="C141" s="96">
        <v>262</v>
      </c>
      <c r="D141" s="96">
        <v>171500</v>
      </c>
      <c r="E141" s="96">
        <v>279427</v>
      </c>
      <c r="F141" s="229">
        <v>73210000</v>
      </c>
      <c r="G141" s="96">
        <f>C141*D141</f>
        <v>44933000</v>
      </c>
      <c r="H141" s="183">
        <f>G141-F141</f>
        <v>-28277000</v>
      </c>
      <c r="I141" s="182">
        <f>((G141/F141)-1)*100</f>
        <v>-38.624504849064337</v>
      </c>
      <c r="J141" s="403"/>
      <c r="K141" s="387"/>
      <c r="L141" s="96"/>
      <c r="M141" s="96"/>
      <c r="N141" s="75"/>
      <c r="O141" s="75"/>
      <c r="P141" s="75"/>
    </row>
    <row r="142" spans="1:16" s="1" customFormat="1">
      <c r="A142" s="252" t="s">
        <v>367</v>
      </c>
      <c r="B142" s="96" t="s">
        <v>368</v>
      </c>
      <c r="C142" s="96">
        <v>88</v>
      </c>
      <c r="D142" s="96">
        <v>180500</v>
      </c>
      <c r="E142" s="96">
        <v>229500</v>
      </c>
      <c r="F142" s="96">
        <f>C142*E142</f>
        <v>20196000</v>
      </c>
      <c r="G142" s="96">
        <f t="shared" ref="G142:G143" si="67">C142*D142</f>
        <v>15884000</v>
      </c>
      <c r="H142" s="183">
        <f>G142-F142</f>
        <v>-4312000</v>
      </c>
      <c r="I142" s="182">
        <f>((G142/F142)-1)*100</f>
        <v>-21.350762527233115</v>
      </c>
      <c r="J142" s="403"/>
      <c r="K142" s="387"/>
      <c r="L142" s="96"/>
      <c r="M142" s="96"/>
      <c r="N142" s="75"/>
      <c r="O142" s="75"/>
      <c r="P142" s="75"/>
    </row>
    <row r="143" spans="1:16">
      <c r="A143" s="252" t="s">
        <v>369</v>
      </c>
      <c r="B143" s="96" t="s">
        <v>370</v>
      </c>
      <c r="C143" s="96">
        <v>90</v>
      </c>
      <c r="D143" s="96">
        <v>215000</v>
      </c>
      <c r="E143" s="96">
        <v>228500</v>
      </c>
      <c r="F143" s="96">
        <f>C143*E143</f>
        <v>20565000</v>
      </c>
      <c r="G143" s="96">
        <f t="shared" si="67"/>
        <v>19350000</v>
      </c>
      <c r="H143" s="227">
        <f>G143-F143</f>
        <v>-1215000</v>
      </c>
      <c r="I143" s="228">
        <f>((G143/F143)-1)*100</f>
        <v>-5.908096280087527</v>
      </c>
      <c r="J143" s="403"/>
      <c r="K143" s="387"/>
      <c r="L143" s="96"/>
      <c r="M143" s="96"/>
    </row>
    <row r="144" spans="1:16" ht="12.75" customHeight="1">
      <c r="A144" s="397" t="s">
        <v>371</v>
      </c>
      <c r="B144" s="398"/>
      <c r="C144" s="190">
        <f t="shared" ref="C144:H144" si="68">SUM(C141:C143)</f>
        <v>440</v>
      </c>
      <c r="D144" s="190">
        <f t="shared" ref="D144" si="69">SUM(D141:D143)</f>
        <v>567000</v>
      </c>
      <c r="E144" s="190">
        <f t="shared" si="68"/>
        <v>737427</v>
      </c>
      <c r="F144" s="190">
        <f t="shared" si="68"/>
        <v>113971000</v>
      </c>
      <c r="G144" s="190">
        <f t="shared" si="68"/>
        <v>80167000</v>
      </c>
      <c r="H144" s="370">
        <f t="shared" si="68"/>
        <v>-33804000</v>
      </c>
      <c r="I144" s="190" t="s">
        <v>58</v>
      </c>
      <c r="J144" s="407"/>
      <c r="K144" s="408"/>
      <c r="L144" s="190" t="s">
        <v>58</v>
      </c>
      <c r="M144" s="190" t="s">
        <v>58</v>
      </c>
    </row>
    <row r="146" spans="1:16" ht="12.75" customHeight="1">
      <c r="A146" s="179" t="s">
        <v>152</v>
      </c>
      <c r="B146" s="160" t="s">
        <v>379</v>
      </c>
      <c r="C146" s="344" t="s">
        <v>844</v>
      </c>
      <c r="D146" s="297">
        <f>F146+K146</f>
        <v>75234000</v>
      </c>
      <c r="E146" s="345" t="s">
        <v>348</v>
      </c>
      <c r="F146" s="353">
        <v>113971000</v>
      </c>
      <c r="G146" s="189" t="s">
        <v>58</v>
      </c>
      <c r="H146" s="344" t="s">
        <v>350</v>
      </c>
      <c r="I146" s="189" t="s">
        <v>58</v>
      </c>
      <c r="J146" s="345" t="s">
        <v>351</v>
      </c>
      <c r="K146" s="186">
        <f>H151</f>
        <v>-38737000</v>
      </c>
      <c r="L146" s="345" t="s">
        <v>865</v>
      </c>
      <c r="M146" s="230">
        <v>-0.33989999999999998</v>
      </c>
    </row>
    <row r="147" spans="1:16" s="1" customFormat="1">
      <c r="A147" s="381" t="s">
        <v>353</v>
      </c>
      <c r="B147" s="381" t="s">
        <v>354</v>
      </c>
      <c r="C147" s="382" t="s">
        <v>355</v>
      </c>
      <c r="D147" s="382" t="s">
        <v>358</v>
      </c>
      <c r="E147" s="382" t="s">
        <v>356</v>
      </c>
      <c r="F147" s="382" t="s">
        <v>357</v>
      </c>
      <c r="G147" s="383" t="s">
        <v>359</v>
      </c>
      <c r="H147" s="383" t="s">
        <v>360</v>
      </c>
      <c r="I147" s="383" t="s">
        <v>361</v>
      </c>
      <c r="J147" s="399" t="s">
        <v>362</v>
      </c>
      <c r="K147" s="400"/>
      <c r="L147" s="384" t="s">
        <v>363</v>
      </c>
      <c r="M147" s="384" t="s">
        <v>364</v>
      </c>
      <c r="N147" s="75"/>
      <c r="O147" s="75"/>
      <c r="P147" s="75"/>
    </row>
    <row r="148" spans="1:16" s="1" customFormat="1">
      <c r="A148" s="252" t="s">
        <v>365</v>
      </c>
      <c r="B148" s="96" t="s">
        <v>366</v>
      </c>
      <c r="C148" s="96">
        <v>262</v>
      </c>
      <c r="D148" s="96">
        <v>159500</v>
      </c>
      <c r="E148" s="96">
        <v>279427</v>
      </c>
      <c r="F148" s="229">
        <v>73210000</v>
      </c>
      <c r="G148" s="96">
        <f>C148*D148</f>
        <v>41789000</v>
      </c>
      <c r="H148" s="183">
        <f>G148-F148</f>
        <v>-31421000</v>
      </c>
      <c r="I148" s="182">
        <f>((G148/F148)-1)*100</f>
        <v>-42.919000136593368</v>
      </c>
      <c r="J148" s="403"/>
      <c r="K148" s="387"/>
      <c r="L148" s="96"/>
      <c r="M148" s="96"/>
      <c r="N148" s="75"/>
      <c r="O148" s="75"/>
      <c r="P148" s="75"/>
    </row>
    <row r="149" spans="1:16" s="1" customFormat="1">
      <c r="A149" s="252" t="s">
        <v>367</v>
      </c>
      <c r="B149" s="96" t="s">
        <v>368</v>
      </c>
      <c r="C149" s="96">
        <v>88</v>
      </c>
      <c r="D149" s="96">
        <v>175000</v>
      </c>
      <c r="E149" s="96">
        <v>229500</v>
      </c>
      <c r="F149" s="96">
        <f>C149*E149</f>
        <v>20196000</v>
      </c>
      <c r="G149" s="96">
        <f t="shared" ref="G149:G150" si="70">C149*D149</f>
        <v>15400000</v>
      </c>
      <c r="H149" s="183">
        <f>G149-F149</f>
        <v>-4796000</v>
      </c>
      <c r="I149" s="182">
        <f>((G149/F149)-1)*100</f>
        <v>-23.747276688453155</v>
      </c>
      <c r="J149" s="403"/>
      <c r="K149" s="387"/>
      <c r="L149" s="96"/>
      <c r="M149" s="96"/>
      <c r="N149" s="75"/>
      <c r="O149" s="75"/>
      <c r="P149" s="75"/>
    </row>
    <row r="150" spans="1:16">
      <c r="A150" s="252" t="s">
        <v>369</v>
      </c>
      <c r="B150" s="96" t="s">
        <v>370</v>
      </c>
      <c r="C150" s="96">
        <v>90</v>
      </c>
      <c r="D150" s="96">
        <v>200500</v>
      </c>
      <c r="E150" s="96">
        <v>228500</v>
      </c>
      <c r="F150" s="96">
        <f>C150*E150</f>
        <v>20565000</v>
      </c>
      <c r="G150" s="96">
        <f t="shared" si="70"/>
        <v>18045000</v>
      </c>
      <c r="H150" s="227">
        <f>G150-F150</f>
        <v>-2520000</v>
      </c>
      <c r="I150" s="228">
        <f>((G150/F150)-1)*100</f>
        <v>-12.253829321663023</v>
      </c>
      <c r="J150" s="403"/>
      <c r="K150" s="387"/>
      <c r="L150" s="96"/>
      <c r="M150" s="96"/>
    </row>
    <row r="151" spans="1:16" ht="12.75" customHeight="1">
      <c r="A151" s="397" t="s">
        <v>371</v>
      </c>
      <c r="B151" s="398"/>
      <c r="C151" s="190">
        <f t="shared" ref="C151:H151" si="71">SUM(C148:C150)</f>
        <v>440</v>
      </c>
      <c r="D151" s="190">
        <f t="shared" ref="D151" si="72">SUM(D148:D150)</f>
        <v>535000</v>
      </c>
      <c r="E151" s="190">
        <f t="shared" si="71"/>
        <v>737427</v>
      </c>
      <c r="F151" s="190">
        <f t="shared" si="71"/>
        <v>113971000</v>
      </c>
      <c r="G151" s="190">
        <f t="shared" si="71"/>
        <v>75234000</v>
      </c>
      <c r="H151" s="370">
        <f t="shared" si="71"/>
        <v>-38737000</v>
      </c>
      <c r="I151" s="190" t="s">
        <v>58</v>
      </c>
      <c r="J151" s="407"/>
      <c r="K151" s="408"/>
      <c r="L151" s="190" t="s">
        <v>58</v>
      </c>
      <c r="M151" s="190" t="s">
        <v>58</v>
      </c>
    </row>
    <row r="153" spans="1:16" ht="12.75" customHeight="1">
      <c r="A153" s="179" t="s">
        <v>152</v>
      </c>
      <c r="B153" s="160" t="s">
        <v>380</v>
      </c>
      <c r="C153" s="344" t="s">
        <v>844</v>
      </c>
      <c r="D153" s="297">
        <f>F153+K153</f>
        <v>75678000</v>
      </c>
      <c r="E153" s="345" t="s">
        <v>348</v>
      </c>
      <c r="F153" s="353">
        <v>113971000</v>
      </c>
      <c r="G153" s="189" t="s">
        <v>58</v>
      </c>
      <c r="H153" s="344" t="s">
        <v>350</v>
      </c>
      <c r="I153" s="189" t="s">
        <v>58</v>
      </c>
      <c r="J153" s="345" t="s">
        <v>351</v>
      </c>
      <c r="K153" s="186">
        <f>H158</f>
        <v>-38293000</v>
      </c>
      <c r="L153" s="345" t="s">
        <v>865</v>
      </c>
      <c r="M153" s="230">
        <v>-0.33600000000000002</v>
      </c>
    </row>
    <row r="154" spans="1:16" s="1" customFormat="1">
      <c r="A154" s="381" t="s">
        <v>353</v>
      </c>
      <c r="B154" s="381" t="s">
        <v>354</v>
      </c>
      <c r="C154" s="382" t="s">
        <v>355</v>
      </c>
      <c r="D154" s="382" t="s">
        <v>358</v>
      </c>
      <c r="E154" s="382" t="s">
        <v>356</v>
      </c>
      <c r="F154" s="382" t="s">
        <v>357</v>
      </c>
      <c r="G154" s="383" t="s">
        <v>359</v>
      </c>
      <c r="H154" s="383" t="s">
        <v>360</v>
      </c>
      <c r="I154" s="383" t="s">
        <v>361</v>
      </c>
      <c r="J154" s="399" t="s">
        <v>362</v>
      </c>
      <c r="K154" s="400"/>
      <c r="L154" s="384" t="s">
        <v>363</v>
      </c>
      <c r="M154" s="384" t="s">
        <v>364</v>
      </c>
      <c r="N154" s="75"/>
      <c r="O154" s="75"/>
      <c r="P154" s="75"/>
    </row>
    <row r="155" spans="1:16" s="1" customFormat="1">
      <c r="A155" s="252" t="s">
        <v>365</v>
      </c>
      <c r="B155" s="96" t="s">
        <v>366</v>
      </c>
      <c r="C155" s="96">
        <v>262</v>
      </c>
      <c r="D155" s="96">
        <v>151000</v>
      </c>
      <c r="E155" s="96">
        <v>279427</v>
      </c>
      <c r="F155" s="229">
        <v>73210000</v>
      </c>
      <c r="G155" s="96">
        <f>C155*D155</f>
        <v>39562000</v>
      </c>
      <c r="H155" s="183">
        <f>G155-F155</f>
        <v>-33648000</v>
      </c>
      <c r="I155" s="182">
        <f>((G155/F155)-1)*100</f>
        <v>-45.960934298593095</v>
      </c>
      <c r="J155" s="403"/>
      <c r="K155" s="387"/>
      <c r="L155" s="96"/>
      <c r="M155" s="96"/>
      <c r="N155" s="75"/>
      <c r="O155" s="75"/>
      <c r="P155" s="75"/>
    </row>
    <row r="156" spans="1:16" s="1" customFormat="1">
      <c r="A156" s="252" t="s">
        <v>367</v>
      </c>
      <c r="B156" s="96" t="s">
        <v>368</v>
      </c>
      <c r="C156" s="96">
        <v>88</v>
      </c>
      <c r="D156" s="96">
        <v>189500</v>
      </c>
      <c r="E156" s="96">
        <v>229500</v>
      </c>
      <c r="F156" s="96">
        <f>C156*E156</f>
        <v>20196000</v>
      </c>
      <c r="G156" s="96">
        <f t="shared" ref="G156:G157" si="73">C156*D156</f>
        <v>16676000</v>
      </c>
      <c r="H156" s="183">
        <f>G156-F156</f>
        <v>-3520000</v>
      </c>
      <c r="I156" s="182">
        <f>((G156/F156)-1)*100</f>
        <v>-17.429193899782135</v>
      </c>
      <c r="J156" s="403"/>
      <c r="K156" s="387"/>
      <c r="L156" s="96"/>
      <c r="M156" s="96"/>
      <c r="N156" s="75"/>
      <c r="O156" s="75"/>
      <c r="P156" s="75"/>
    </row>
    <row r="157" spans="1:16">
      <c r="A157" s="252" t="s">
        <v>369</v>
      </c>
      <c r="B157" s="96" t="s">
        <v>370</v>
      </c>
      <c r="C157" s="96">
        <v>90</v>
      </c>
      <c r="D157" s="96">
        <v>216000</v>
      </c>
      <c r="E157" s="96">
        <v>228500</v>
      </c>
      <c r="F157" s="96">
        <f>C157*E157</f>
        <v>20565000</v>
      </c>
      <c r="G157" s="96">
        <f t="shared" si="73"/>
        <v>19440000</v>
      </c>
      <c r="H157" s="227">
        <f>G157-F157</f>
        <v>-1125000</v>
      </c>
      <c r="I157" s="228">
        <f>((G157/F157)-1)*100</f>
        <v>-5.4704595185995579</v>
      </c>
      <c r="J157" s="403"/>
      <c r="K157" s="387"/>
      <c r="L157" s="96"/>
      <c r="M157" s="96"/>
    </row>
    <row r="158" spans="1:16" ht="12.75" customHeight="1">
      <c r="A158" s="397" t="s">
        <v>371</v>
      </c>
      <c r="B158" s="398"/>
      <c r="C158" s="190">
        <f t="shared" ref="C158:H158" si="74">SUM(C155:C157)</f>
        <v>440</v>
      </c>
      <c r="D158" s="190">
        <f t="shared" ref="D158" si="75">SUM(D155:D157)</f>
        <v>556500</v>
      </c>
      <c r="E158" s="190">
        <f t="shared" si="74"/>
        <v>737427</v>
      </c>
      <c r="F158" s="190">
        <f t="shared" si="74"/>
        <v>113971000</v>
      </c>
      <c r="G158" s="190">
        <f t="shared" si="74"/>
        <v>75678000</v>
      </c>
      <c r="H158" s="370">
        <f t="shared" si="74"/>
        <v>-38293000</v>
      </c>
      <c r="I158" s="190" t="s">
        <v>58</v>
      </c>
      <c r="J158" s="407"/>
      <c r="K158" s="408"/>
      <c r="L158" s="190" t="s">
        <v>58</v>
      </c>
      <c r="M158" s="190" t="s">
        <v>58</v>
      </c>
    </row>
    <row r="160" spans="1:16" ht="13.5" customHeight="1">
      <c r="A160" s="179" t="s">
        <v>152</v>
      </c>
      <c r="B160" s="160" t="s">
        <v>80</v>
      </c>
      <c r="C160" s="344" t="s">
        <v>844</v>
      </c>
      <c r="D160" s="297">
        <f>F160+K160</f>
        <v>91733000</v>
      </c>
      <c r="E160" s="345" t="s">
        <v>348</v>
      </c>
      <c r="F160" s="353">
        <v>113971000</v>
      </c>
      <c r="G160" s="189" t="s">
        <v>58</v>
      </c>
      <c r="H160" s="344" t="s">
        <v>350</v>
      </c>
      <c r="I160" s="189" t="s">
        <v>58</v>
      </c>
      <c r="J160" s="345" t="s">
        <v>351</v>
      </c>
      <c r="K160" s="186">
        <f>H165</f>
        <v>-22238000</v>
      </c>
      <c r="L160" s="345" t="s">
        <v>865</v>
      </c>
      <c r="M160" s="230">
        <v>-0.1951</v>
      </c>
    </row>
    <row r="161" spans="1:16" s="1" customFormat="1">
      <c r="A161" s="381" t="s">
        <v>353</v>
      </c>
      <c r="B161" s="381" t="s">
        <v>354</v>
      </c>
      <c r="C161" s="382" t="s">
        <v>355</v>
      </c>
      <c r="D161" s="382" t="s">
        <v>358</v>
      </c>
      <c r="E161" s="382" t="s">
        <v>356</v>
      </c>
      <c r="F161" s="382" t="s">
        <v>357</v>
      </c>
      <c r="G161" s="383" t="s">
        <v>359</v>
      </c>
      <c r="H161" s="383" t="s">
        <v>360</v>
      </c>
      <c r="I161" s="383" t="s">
        <v>361</v>
      </c>
      <c r="J161" s="399" t="s">
        <v>362</v>
      </c>
      <c r="K161" s="400"/>
      <c r="L161" s="384" t="s">
        <v>363</v>
      </c>
      <c r="M161" s="384" t="s">
        <v>364</v>
      </c>
      <c r="N161" s="75"/>
      <c r="O161" s="75"/>
      <c r="P161" s="75"/>
    </row>
    <row r="162" spans="1:16" s="1" customFormat="1">
      <c r="A162" s="252" t="s">
        <v>365</v>
      </c>
      <c r="B162" s="96" t="s">
        <v>366</v>
      </c>
      <c r="C162" s="96">
        <v>262</v>
      </c>
      <c r="D162" s="96">
        <v>198000</v>
      </c>
      <c r="E162" s="96">
        <v>279427</v>
      </c>
      <c r="F162" s="229">
        <v>73210000</v>
      </c>
      <c r="G162" s="96">
        <f>C162*D162</f>
        <v>51876000</v>
      </c>
      <c r="H162" s="183">
        <f>G162-F162</f>
        <v>-21334000</v>
      </c>
      <c r="I162" s="182">
        <f>((G162/F162)-1)*100</f>
        <v>-29.14082775577107</v>
      </c>
      <c r="J162" s="403"/>
      <c r="K162" s="387"/>
      <c r="L162" s="96"/>
      <c r="M162" s="96"/>
      <c r="N162" s="75"/>
      <c r="O162" s="75"/>
      <c r="P162" s="75"/>
    </row>
    <row r="163" spans="1:16" s="1" customFormat="1">
      <c r="A163" s="252" t="s">
        <v>367</v>
      </c>
      <c r="B163" s="96" t="s">
        <v>368</v>
      </c>
      <c r="C163" s="96">
        <v>88</v>
      </c>
      <c r="D163" s="96">
        <v>209000</v>
      </c>
      <c r="E163" s="96">
        <v>229500</v>
      </c>
      <c r="F163" s="96">
        <f>C163*E163</f>
        <v>20196000</v>
      </c>
      <c r="G163" s="96">
        <f t="shared" ref="G163:G164" si="76">C163*D163</f>
        <v>18392000</v>
      </c>
      <c r="H163" s="183">
        <f>G163-F163</f>
        <v>-1804000</v>
      </c>
      <c r="I163" s="182">
        <f>((G163/F163)-1)*100</f>
        <v>-8.9324618736383421</v>
      </c>
      <c r="J163" s="403"/>
      <c r="K163" s="387"/>
      <c r="L163" s="96"/>
      <c r="M163" s="96"/>
      <c r="N163" s="75"/>
      <c r="O163" s="75"/>
      <c r="P163" s="75"/>
    </row>
    <row r="164" spans="1:16">
      <c r="A164" s="252" t="s">
        <v>369</v>
      </c>
      <c r="B164" s="96" t="s">
        <v>370</v>
      </c>
      <c r="C164" s="96">
        <v>90</v>
      </c>
      <c r="D164" s="96">
        <v>238500</v>
      </c>
      <c r="E164" s="96">
        <v>228500</v>
      </c>
      <c r="F164" s="96">
        <f>C164*E164</f>
        <v>20565000</v>
      </c>
      <c r="G164" s="96">
        <f t="shared" si="76"/>
        <v>21465000</v>
      </c>
      <c r="H164" s="227">
        <f>G164-F164</f>
        <v>900000</v>
      </c>
      <c r="I164" s="181">
        <f>((G164/F164)-1)*100</f>
        <v>4.3763676148796504</v>
      </c>
      <c r="J164" s="403"/>
      <c r="K164" s="387"/>
      <c r="L164" s="96"/>
      <c r="M164" s="96"/>
    </row>
    <row r="165" spans="1:16">
      <c r="A165" s="397" t="s">
        <v>371</v>
      </c>
      <c r="B165" s="398"/>
      <c r="C165" s="190">
        <f t="shared" ref="C165:H165" si="77">SUM(C162:C164)</f>
        <v>440</v>
      </c>
      <c r="D165" s="190">
        <f t="shared" ref="D165" si="78">SUM(D162:D164)</f>
        <v>645500</v>
      </c>
      <c r="E165" s="190">
        <f t="shared" si="77"/>
        <v>737427</v>
      </c>
      <c r="F165" s="190">
        <f t="shared" si="77"/>
        <v>113971000</v>
      </c>
      <c r="G165" s="190">
        <f t="shared" si="77"/>
        <v>91733000</v>
      </c>
      <c r="H165" s="370">
        <f t="shared" si="77"/>
        <v>-22238000</v>
      </c>
      <c r="I165" s="190" t="s">
        <v>58</v>
      </c>
      <c r="J165" s="407"/>
      <c r="K165" s="408"/>
      <c r="L165" s="190" t="s">
        <v>58</v>
      </c>
      <c r="M165" s="190" t="s">
        <v>58</v>
      </c>
    </row>
    <row r="167" spans="1:16" ht="13.5" customHeight="1">
      <c r="A167" s="179" t="s">
        <v>152</v>
      </c>
      <c r="B167" s="160" t="s">
        <v>193</v>
      </c>
      <c r="C167" s="344" t="s">
        <v>844</v>
      </c>
      <c r="D167" s="297">
        <f>F167+K167</f>
        <v>88943000</v>
      </c>
      <c r="E167" s="345" t="s">
        <v>348</v>
      </c>
      <c r="F167" s="353">
        <v>113971000</v>
      </c>
      <c r="G167" s="189" t="s">
        <v>58</v>
      </c>
      <c r="H167" s="344" t="s">
        <v>350</v>
      </c>
      <c r="I167" s="189" t="s">
        <v>58</v>
      </c>
      <c r="J167" s="345" t="s">
        <v>351</v>
      </c>
      <c r="K167" s="186">
        <f>H172</f>
        <v>-25028000</v>
      </c>
      <c r="L167" s="345" t="s">
        <v>865</v>
      </c>
      <c r="M167" s="230">
        <v>-0.21959999999999999</v>
      </c>
    </row>
    <row r="168" spans="1:16" s="1" customFormat="1">
      <c r="A168" s="381" t="s">
        <v>353</v>
      </c>
      <c r="B168" s="381" t="s">
        <v>354</v>
      </c>
      <c r="C168" s="382" t="s">
        <v>355</v>
      </c>
      <c r="D168" s="382" t="s">
        <v>358</v>
      </c>
      <c r="E168" s="382" t="s">
        <v>356</v>
      </c>
      <c r="F168" s="382" t="s">
        <v>357</v>
      </c>
      <c r="G168" s="383" t="s">
        <v>359</v>
      </c>
      <c r="H168" s="383" t="s">
        <v>360</v>
      </c>
      <c r="I168" s="383" t="s">
        <v>361</v>
      </c>
      <c r="J168" s="399" t="s">
        <v>362</v>
      </c>
      <c r="K168" s="400"/>
      <c r="L168" s="384" t="s">
        <v>363</v>
      </c>
      <c r="M168" s="384" t="s">
        <v>364</v>
      </c>
      <c r="N168" s="75"/>
      <c r="O168" s="75"/>
      <c r="P168" s="75"/>
    </row>
    <row r="169" spans="1:16" s="1" customFormat="1">
      <c r="A169" s="252" t="s">
        <v>365</v>
      </c>
      <c r="B169" s="96" t="s">
        <v>366</v>
      </c>
      <c r="C169" s="96">
        <v>262</v>
      </c>
      <c r="D169" s="96">
        <v>207000</v>
      </c>
      <c r="E169" s="96">
        <v>279427</v>
      </c>
      <c r="F169" s="229">
        <v>73210000</v>
      </c>
      <c r="G169" s="96">
        <f>C169*D169</f>
        <v>54234000</v>
      </c>
      <c r="H169" s="183">
        <f>G169-F169</f>
        <v>-18976000</v>
      </c>
      <c r="I169" s="182">
        <f>((G169/F169)-1)*100</f>
        <v>-25.919956290124301</v>
      </c>
      <c r="J169" s="403"/>
      <c r="K169" s="387"/>
      <c r="L169" s="96"/>
      <c r="M169" s="96"/>
      <c r="N169" s="75"/>
      <c r="O169" s="75"/>
      <c r="P169" s="75"/>
    </row>
    <row r="170" spans="1:16" s="1" customFormat="1">
      <c r="A170" s="252" t="s">
        <v>367</v>
      </c>
      <c r="B170" s="96" t="s">
        <v>368</v>
      </c>
      <c r="C170" s="96">
        <v>88</v>
      </c>
      <c r="D170" s="96">
        <v>195500</v>
      </c>
      <c r="E170" s="96">
        <v>229500</v>
      </c>
      <c r="F170" s="96">
        <f>C170*E170</f>
        <v>20196000</v>
      </c>
      <c r="G170" s="96">
        <f t="shared" ref="G170:G171" si="79">C170*D170</f>
        <v>17204000</v>
      </c>
      <c r="H170" s="183">
        <f>G170-F170</f>
        <v>-2992000</v>
      </c>
      <c r="I170" s="182">
        <f>((G170/F170)-1)*100</f>
        <v>-14.814814814814813</v>
      </c>
      <c r="J170" s="403"/>
      <c r="K170" s="387"/>
      <c r="L170" s="96"/>
      <c r="M170" s="96"/>
      <c r="N170" s="75"/>
      <c r="O170" s="75"/>
      <c r="P170" s="75"/>
    </row>
    <row r="171" spans="1:16">
      <c r="A171" s="252" t="s">
        <v>369</v>
      </c>
      <c r="B171" s="96" t="s">
        <v>370</v>
      </c>
      <c r="C171" s="96">
        <v>90</v>
      </c>
      <c r="D171" s="96">
        <v>194500</v>
      </c>
      <c r="E171" s="96">
        <v>228500</v>
      </c>
      <c r="F171" s="96">
        <f>C171*E171</f>
        <v>20565000</v>
      </c>
      <c r="G171" s="96">
        <f t="shared" si="79"/>
        <v>17505000</v>
      </c>
      <c r="H171" s="227">
        <f>G171-F171</f>
        <v>-3060000</v>
      </c>
      <c r="I171" s="228">
        <f>((G171/F171)-1)*100</f>
        <v>-14.879649890590807</v>
      </c>
      <c r="J171" s="403"/>
      <c r="K171" s="387"/>
      <c r="L171" s="96"/>
      <c r="M171" s="96"/>
    </row>
    <row r="172" spans="1:16">
      <c r="A172" s="397" t="s">
        <v>371</v>
      </c>
      <c r="B172" s="398"/>
      <c r="C172" s="190">
        <f t="shared" ref="C172:H172" si="80">SUM(C169:C171)</f>
        <v>440</v>
      </c>
      <c r="D172" s="190">
        <f t="shared" ref="D172" si="81">SUM(D169:D171)</f>
        <v>597000</v>
      </c>
      <c r="E172" s="190">
        <f t="shared" si="80"/>
        <v>737427</v>
      </c>
      <c r="F172" s="190">
        <f t="shared" si="80"/>
        <v>113971000</v>
      </c>
      <c r="G172" s="190">
        <f t="shared" si="80"/>
        <v>88943000</v>
      </c>
      <c r="H172" s="370">
        <f t="shared" si="80"/>
        <v>-25028000</v>
      </c>
      <c r="I172" s="190" t="s">
        <v>58</v>
      </c>
      <c r="J172" s="407"/>
      <c r="K172" s="408"/>
      <c r="L172" s="190" t="s">
        <v>58</v>
      </c>
      <c r="M172" s="190" t="s">
        <v>58</v>
      </c>
    </row>
    <row r="174" spans="1:16" ht="13.5" customHeight="1">
      <c r="A174" s="179" t="s">
        <v>152</v>
      </c>
      <c r="B174" s="160" t="s">
        <v>191</v>
      </c>
      <c r="C174" s="344" t="s">
        <v>844</v>
      </c>
      <c r="D174" s="297">
        <f>F174+K174</f>
        <v>93700126</v>
      </c>
      <c r="E174" s="345" t="s">
        <v>348</v>
      </c>
      <c r="F174" s="353">
        <v>113971000</v>
      </c>
      <c r="G174" s="189" t="s">
        <v>58</v>
      </c>
      <c r="H174" s="344" t="s">
        <v>350</v>
      </c>
      <c r="I174" s="189" t="s">
        <v>58</v>
      </c>
      <c r="J174" s="345" t="s">
        <v>351</v>
      </c>
      <c r="K174" s="186">
        <f>H179</f>
        <v>-20270874</v>
      </c>
    </row>
    <row r="175" spans="1:16" s="1" customFormat="1">
      <c r="A175" s="381" t="s">
        <v>353</v>
      </c>
      <c r="B175" s="381" t="s">
        <v>354</v>
      </c>
      <c r="C175" s="382" t="s">
        <v>355</v>
      </c>
      <c r="D175" s="382" t="s">
        <v>358</v>
      </c>
      <c r="E175" s="382" t="s">
        <v>356</v>
      </c>
      <c r="F175" s="382" t="s">
        <v>357</v>
      </c>
      <c r="G175" s="383" t="s">
        <v>359</v>
      </c>
      <c r="H175" s="383" t="s">
        <v>360</v>
      </c>
      <c r="I175" s="383" t="s">
        <v>361</v>
      </c>
      <c r="J175" s="399" t="s">
        <v>362</v>
      </c>
      <c r="K175" s="400"/>
      <c r="L175" s="384" t="s">
        <v>363</v>
      </c>
      <c r="M175" s="384" t="s">
        <v>364</v>
      </c>
      <c r="N175" s="75"/>
      <c r="O175" s="75"/>
      <c r="P175" s="75"/>
    </row>
    <row r="176" spans="1:16" s="1" customFormat="1">
      <c r="A176" s="252" t="s">
        <v>365</v>
      </c>
      <c r="B176" s="96" t="s">
        <v>366</v>
      </c>
      <c r="C176" s="96">
        <v>262</v>
      </c>
      <c r="D176" s="96">
        <v>205500</v>
      </c>
      <c r="E176" s="96">
        <v>279427</v>
      </c>
      <c r="F176" s="96">
        <f>C176*E176</f>
        <v>73209874</v>
      </c>
      <c r="G176" s="96">
        <f>C176*D176</f>
        <v>53841000</v>
      </c>
      <c r="H176" s="183">
        <f>G176-F176</f>
        <v>-19368874</v>
      </c>
      <c r="I176" s="182">
        <f>((G176/F176)-1)*100</f>
        <v>-26.456641627330214</v>
      </c>
      <c r="J176" s="403"/>
      <c r="K176" s="387"/>
      <c r="L176" s="96"/>
      <c r="M176" s="96"/>
      <c r="N176" s="75"/>
      <c r="O176" s="75"/>
      <c r="P176" s="75"/>
    </row>
    <row r="177" spans="1:16" s="1" customFormat="1">
      <c r="A177" s="252" t="s">
        <v>367</v>
      </c>
      <c r="B177" s="96" t="s">
        <v>368</v>
      </c>
      <c r="C177" s="96">
        <v>88</v>
      </c>
      <c r="D177" s="96">
        <v>208000</v>
      </c>
      <c r="E177" s="96">
        <v>229500</v>
      </c>
      <c r="F177" s="96">
        <f>C177*E177</f>
        <v>20196000</v>
      </c>
      <c r="G177" s="96">
        <f t="shared" ref="G177:G178" si="82">C177*D177</f>
        <v>18304000</v>
      </c>
      <c r="H177" s="183">
        <f>G177-F177</f>
        <v>-1892000</v>
      </c>
      <c r="I177" s="182">
        <f>((G177/F177)-1)*100</f>
        <v>-9.3681917211329022</v>
      </c>
      <c r="J177" s="403"/>
      <c r="K177" s="387"/>
      <c r="L177" s="96"/>
      <c r="M177" s="96"/>
      <c r="N177" s="75"/>
      <c r="O177" s="75"/>
      <c r="P177" s="75"/>
    </row>
    <row r="178" spans="1:16">
      <c r="A178" s="252" t="s">
        <v>369</v>
      </c>
      <c r="B178" s="96" t="s">
        <v>370</v>
      </c>
      <c r="C178" s="96">
        <v>90</v>
      </c>
      <c r="D178" s="96">
        <v>239500</v>
      </c>
      <c r="E178" s="96">
        <v>228500</v>
      </c>
      <c r="F178" s="96">
        <f>C178*E178</f>
        <v>20565000</v>
      </c>
      <c r="G178" s="96">
        <f t="shared" si="82"/>
        <v>21555000</v>
      </c>
      <c r="H178" s="180">
        <f>G178-F178</f>
        <v>990000</v>
      </c>
      <c r="I178" s="181">
        <f>((G178/F178)-1)*100</f>
        <v>4.8140043763676088</v>
      </c>
      <c r="J178" s="403"/>
      <c r="K178" s="387"/>
      <c r="L178" s="96"/>
      <c r="M178" s="96"/>
    </row>
    <row r="179" spans="1:16">
      <c r="A179" s="397" t="s">
        <v>371</v>
      </c>
      <c r="B179" s="398"/>
      <c r="C179" s="190">
        <f t="shared" ref="C179:H179" si="83">SUM(C176:C178)</f>
        <v>440</v>
      </c>
      <c r="D179" s="190">
        <f t="shared" ref="D179" si="84">SUM(D176:D178)</f>
        <v>653000</v>
      </c>
      <c r="E179" s="190">
        <f t="shared" si="83"/>
        <v>737427</v>
      </c>
      <c r="F179" s="190">
        <f t="shared" si="83"/>
        <v>113970874</v>
      </c>
      <c r="G179" s="190">
        <f t="shared" si="83"/>
        <v>93700000</v>
      </c>
      <c r="H179" s="370">
        <f t="shared" si="83"/>
        <v>-20270874</v>
      </c>
      <c r="I179" s="190" t="s">
        <v>58</v>
      </c>
      <c r="J179" s="407"/>
      <c r="K179" s="408"/>
      <c r="L179" s="190" t="s">
        <v>58</v>
      </c>
      <c r="M179" s="190" t="s">
        <v>58</v>
      </c>
    </row>
    <row r="181" spans="1:16" ht="13.5" customHeight="1">
      <c r="A181" s="179" t="s">
        <v>152</v>
      </c>
      <c r="B181" s="160" t="s">
        <v>846</v>
      </c>
      <c r="C181" s="344" t="s">
        <v>844</v>
      </c>
      <c r="D181" s="297">
        <f>F181+K181</f>
        <v>105719126</v>
      </c>
      <c r="E181" s="345" t="s">
        <v>348</v>
      </c>
      <c r="F181" s="353">
        <v>113971000</v>
      </c>
      <c r="G181" s="189" t="s">
        <v>58</v>
      </c>
      <c r="H181" s="344" t="s">
        <v>350</v>
      </c>
      <c r="I181" s="189" t="s">
        <v>58</v>
      </c>
      <c r="J181" s="345" t="s">
        <v>351</v>
      </c>
      <c r="K181" s="186">
        <f>H186</f>
        <v>-8251874</v>
      </c>
    </row>
    <row r="182" spans="1:16" s="1" customFormat="1">
      <c r="A182" s="381" t="s">
        <v>353</v>
      </c>
      <c r="B182" s="381" t="s">
        <v>354</v>
      </c>
      <c r="C182" s="382" t="s">
        <v>355</v>
      </c>
      <c r="D182" s="382" t="s">
        <v>358</v>
      </c>
      <c r="E182" s="382" t="s">
        <v>356</v>
      </c>
      <c r="F182" s="382" t="s">
        <v>357</v>
      </c>
      <c r="G182" s="383" t="s">
        <v>359</v>
      </c>
      <c r="H182" s="383" t="s">
        <v>360</v>
      </c>
      <c r="I182" s="383" t="s">
        <v>361</v>
      </c>
      <c r="J182" s="399" t="s">
        <v>362</v>
      </c>
      <c r="K182" s="400"/>
      <c r="L182" s="384" t="s">
        <v>363</v>
      </c>
      <c r="M182" s="384" t="s">
        <v>364</v>
      </c>
      <c r="N182" s="75"/>
      <c r="O182" s="75"/>
      <c r="P182" s="75"/>
    </row>
    <row r="183" spans="1:16" s="1" customFormat="1">
      <c r="A183" s="252" t="s">
        <v>365</v>
      </c>
      <c r="B183" s="96" t="s">
        <v>366</v>
      </c>
      <c r="C183" s="96">
        <v>262</v>
      </c>
      <c r="D183" s="96">
        <v>248000</v>
      </c>
      <c r="E183" s="96">
        <v>279427</v>
      </c>
      <c r="F183" s="96">
        <f>C183*E183</f>
        <v>73209874</v>
      </c>
      <c r="G183" s="96">
        <f>C183*D183</f>
        <v>64976000</v>
      </c>
      <c r="H183" s="183">
        <f>G183-F183</f>
        <v>-8233874</v>
      </c>
      <c r="I183" s="182">
        <f>((G183/F183)-1)*100</f>
        <v>-11.24694464028172</v>
      </c>
      <c r="J183" s="403"/>
      <c r="K183" s="387"/>
      <c r="L183" s="96"/>
      <c r="M183" s="96"/>
      <c r="N183" s="75"/>
      <c r="O183" s="75"/>
      <c r="P183" s="75"/>
    </row>
    <row r="184" spans="1:16" s="1" customFormat="1">
      <c r="A184" s="252" t="s">
        <v>367</v>
      </c>
      <c r="B184" s="96" t="s">
        <v>368</v>
      </c>
      <c r="C184" s="96">
        <v>88</v>
      </c>
      <c r="D184" s="96">
        <v>193500</v>
      </c>
      <c r="E184" s="96">
        <v>229500</v>
      </c>
      <c r="F184" s="96">
        <f>C184*E184</f>
        <v>20196000</v>
      </c>
      <c r="G184" s="96">
        <f t="shared" ref="G184:G185" si="85">C184*D184</f>
        <v>17028000</v>
      </c>
      <c r="H184" s="183">
        <f>G184-F184</f>
        <v>-3168000</v>
      </c>
      <c r="I184" s="182">
        <f>((G184/F184)-1)*100</f>
        <v>-15.686274509803921</v>
      </c>
      <c r="J184" s="403"/>
      <c r="K184" s="387"/>
      <c r="L184" s="96"/>
      <c r="M184" s="96"/>
      <c r="N184" s="75"/>
      <c r="O184" s="75"/>
      <c r="P184" s="75"/>
    </row>
    <row r="185" spans="1:16">
      <c r="A185" s="252" t="s">
        <v>369</v>
      </c>
      <c r="B185" s="96" t="s">
        <v>370</v>
      </c>
      <c r="C185" s="96">
        <v>90</v>
      </c>
      <c r="D185" s="96">
        <v>263500</v>
      </c>
      <c r="E185" s="96">
        <v>228500</v>
      </c>
      <c r="F185" s="96">
        <f>C185*E185</f>
        <v>20565000</v>
      </c>
      <c r="G185" s="96">
        <f t="shared" si="85"/>
        <v>23715000</v>
      </c>
      <c r="H185" s="180">
        <f>G185-F185</f>
        <v>3150000</v>
      </c>
      <c r="I185" s="181">
        <f>((G185/F185)-1)*100</f>
        <v>15.317286652078765</v>
      </c>
      <c r="J185" s="403"/>
      <c r="K185" s="387"/>
      <c r="L185" s="96"/>
      <c r="M185" s="96"/>
    </row>
    <row r="186" spans="1:16">
      <c r="A186" s="397" t="s">
        <v>371</v>
      </c>
      <c r="B186" s="398"/>
      <c r="C186" s="190">
        <f t="shared" ref="C186:H186" si="86">SUM(C183:C185)</f>
        <v>440</v>
      </c>
      <c r="D186" s="190">
        <f t="shared" ref="D186" si="87">SUM(D183:D185)</f>
        <v>705000</v>
      </c>
      <c r="E186" s="190">
        <f t="shared" si="86"/>
        <v>737427</v>
      </c>
      <c r="F186" s="190">
        <f t="shared" si="86"/>
        <v>113970874</v>
      </c>
      <c r="G186" s="190">
        <f t="shared" si="86"/>
        <v>105719000</v>
      </c>
      <c r="H186" s="370">
        <f t="shared" si="86"/>
        <v>-8251874</v>
      </c>
      <c r="I186" s="190" t="s">
        <v>58</v>
      </c>
      <c r="J186" s="407"/>
      <c r="K186" s="408"/>
      <c r="L186" s="190" t="s">
        <v>58</v>
      </c>
      <c r="M186" s="190" t="s">
        <v>58</v>
      </c>
    </row>
    <row r="188" spans="1:16" ht="13.5" customHeight="1">
      <c r="A188" s="179" t="s">
        <v>152</v>
      </c>
      <c r="B188" s="160" t="s">
        <v>188</v>
      </c>
      <c r="C188" s="344" t="s">
        <v>844</v>
      </c>
      <c r="D188" s="297">
        <f>F188+K188</f>
        <v>117921126</v>
      </c>
      <c r="E188" s="345" t="s">
        <v>348</v>
      </c>
      <c r="F188" s="353">
        <v>113971000</v>
      </c>
      <c r="G188" s="189" t="s">
        <v>58</v>
      </c>
      <c r="H188" s="344" t="s">
        <v>350</v>
      </c>
      <c r="I188" s="189" t="s">
        <v>58</v>
      </c>
      <c r="J188" s="345" t="s">
        <v>351</v>
      </c>
      <c r="K188" s="185">
        <f>H193</f>
        <v>3950126</v>
      </c>
    </row>
    <row r="189" spans="1:16" s="1" customFormat="1">
      <c r="A189" s="381" t="s">
        <v>353</v>
      </c>
      <c r="B189" s="381" t="s">
        <v>354</v>
      </c>
      <c r="C189" s="381" t="s">
        <v>355</v>
      </c>
      <c r="D189" s="381" t="s">
        <v>358</v>
      </c>
      <c r="E189" s="381" t="s">
        <v>356</v>
      </c>
      <c r="F189" s="381" t="s">
        <v>357</v>
      </c>
      <c r="G189" s="384" t="s">
        <v>359</v>
      </c>
      <c r="H189" s="384" t="s">
        <v>360</v>
      </c>
      <c r="I189" s="384" t="s">
        <v>361</v>
      </c>
      <c r="J189" s="405" t="s">
        <v>362</v>
      </c>
      <c r="K189" s="406"/>
      <c r="M189" s="75"/>
      <c r="N189" s="75"/>
      <c r="O189" s="75"/>
      <c r="P189" s="75"/>
    </row>
    <row r="190" spans="1:16" s="1" customFormat="1">
      <c r="A190" s="252" t="s">
        <v>365</v>
      </c>
      <c r="B190" s="96" t="s">
        <v>366</v>
      </c>
      <c r="C190" s="96">
        <v>262</v>
      </c>
      <c r="D190" s="96">
        <v>293000</v>
      </c>
      <c r="E190" s="96">
        <v>279427</v>
      </c>
      <c r="F190" s="96">
        <f>C190*E190</f>
        <v>73209874</v>
      </c>
      <c r="G190" s="96">
        <f>C190*D190</f>
        <v>76766000</v>
      </c>
      <c r="H190" s="180">
        <f>G190-F190</f>
        <v>3556126</v>
      </c>
      <c r="I190" s="181">
        <f>((G190/F190)-1)*100</f>
        <v>4.8574404048284503</v>
      </c>
      <c r="J190" s="403"/>
      <c r="K190" s="387"/>
      <c r="M190" s="75"/>
      <c r="N190" s="75"/>
      <c r="O190" s="75"/>
      <c r="P190" s="75"/>
    </row>
    <row r="191" spans="1:16" s="1" customFormat="1">
      <c r="A191" s="252" t="s">
        <v>367</v>
      </c>
      <c r="B191" s="96" t="s">
        <v>368</v>
      </c>
      <c r="C191" s="96">
        <v>88</v>
      </c>
      <c r="D191" s="96">
        <v>212500</v>
      </c>
      <c r="E191" s="96">
        <v>229500</v>
      </c>
      <c r="F191" s="96">
        <f>C191*E191</f>
        <v>20196000</v>
      </c>
      <c r="G191" s="96">
        <f t="shared" ref="G191:G192" si="88">C191*D191</f>
        <v>18700000</v>
      </c>
      <c r="H191" s="183">
        <f>G191-F191</f>
        <v>-1496000</v>
      </c>
      <c r="I191" s="182">
        <f>((G191/F191)-1)*100</f>
        <v>-7.4074074074074066</v>
      </c>
      <c r="J191" s="403"/>
      <c r="K191" s="387"/>
      <c r="M191" s="75"/>
      <c r="N191" s="75"/>
      <c r="O191" s="75"/>
      <c r="P191" s="75"/>
    </row>
    <row r="192" spans="1:16">
      <c r="A192" s="252" t="s">
        <v>369</v>
      </c>
      <c r="B192" s="96" t="s">
        <v>370</v>
      </c>
      <c r="C192" s="96">
        <v>90</v>
      </c>
      <c r="D192" s="96">
        <v>249500</v>
      </c>
      <c r="E192" s="96">
        <v>228500</v>
      </c>
      <c r="F192" s="96">
        <f>C192*E192</f>
        <v>20565000</v>
      </c>
      <c r="G192" s="96">
        <f t="shared" si="88"/>
        <v>22455000</v>
      </c>
      <c r="H192" s="180">
        <f>G192-F192</f>
        <v>1890000</v>
      </c>
      <c r="I192" s="181">
        <f>((G192/F192)-1)*100</f>
        <v>9.1903719912472592</v>
      </c>
      <c r="J192" s="403"/>
      <c r="K192" s="387"/>
    </row>
    <row r="193" spans="1:16">
      <c r="A193" s="397" t="s">
        <v>371</v>
      </c>
      <c r="B193" s="398"/>
      <c r="C193" s="190">
        <f t="shared" ref="C193:H193" si="89">SUM(C190:C192)</f>
        <v>440</v>
      </c>
      <c r="D193" s="190">
        <f t="shared" ref="D193" si="90">SUM(D190:D192)</f>
        <v>755000</v>
      </c>
      <c r="E193" s="190">
        <f t="shared" si="89"/>
        <v>737427</v>
      </c>
      <c r="F193" s="190">
        <f t="shared" si="89"/>
        <v>113970874</v>
      </c>
      <c r="G193" s="190">
        <f t="shared" si="89"/>
        <v>117921000</v>
      </c>
      <c r="H193" s="190">
        <f t="shared" si="89"/>
        <v>3950126</v>
      </c>
      <c r="I193" s="190" t="s">
        <v>58</v>
      </c>
      <c r="J193" s="407"/>
      <c r="K193" s="408"/>
    </row>
    <row r="195" spans="1:16" ht="13.5" customHeight="1">
      <c r="A195" s="179" t="s">
        <v>152</v>
      </c>
      <c r="B195" s="160" t="s">
        <v>382</v>
      </c>
      <c r="C195" s="344" t="s">
        <v>844</v>
      </c>
      <c r="D195" s="187">
        <f>F195+K195</f>
        <v>102771126</v>
      </c>
      <c r="E195" s="176" t="s">
        <v>381</v>
      </c>
      <c r="F195" s="351">
        <f>G200</f>
        <v>108371000</v>
      </c>
      <c r="G195" s="191">
        <v>0</v>
      </c>
      <c r="H195" s="188" t="s">
        <v>350</v>
      </c>
      <c r="I195" s="189">
        <v>-1356000</v>
      </c>
      <c r="J195" s="176" t="s">
        <v>351</v>
      </c>
      <c r="K195" s="186">
        <f>H200</f>
        <v>-5599874</v>
      </c>
    </row>
    <row r="196" spans="1:16" s="1" customFormat="1">
      <c r="A196" s="381" t="s">
        <v>353</v>
      </c>
      <c r="B196" s="381" t="s">
        <v>354</v>
      </c>
      <c r="C196" s="381" t="s">
        <v>355</v>
      </c>
      <c r="D196" s="381" t="s">
        <v>358</v>
      </c>
      <c r="E196" s="381" t="s">
        <v>356</v>
      </c>
      <c r="F196" s="381" t="s">
        <v>357</v>
      </c>
      <c r="G196" s="384" t="s">
        <v>359</v>
      </c>
      <c r="H196" s="384" t="s">
        <v>360</v>
      </c>
      <c r="I196" s="384" t="s">
        <v>361</v>
      </c>
      <c r="J196" s="405" t="s">
        <v>362</v>
      </c>
      <c r="K196" s="406"/>
      <c r="M196" s="75"/>
      <c r="N196" s="75"/>
      <c r="O196" s="75"/>
      <c r="P196" s="75"/>
    </row>
    <row r="197" spans="1:16" s="1" customFormat="1">
      <c r="A197" s="252" t="s">
        <v>365</v>
      </c>
      <c r="B197" s="96" t="s">
        <v>366</v>
      </c>
      <c r="C197" s="96">
        <v>262</v>
      </c>
      <c r="D197" s="96">
        <v>253500</v>
      </c>
      <c r="E197" s="96">
        <v>279427</v>
      </c>
      <c r="F197" s="96">
        <f>C197*E197</f>
        <v>73209874</v>
      </c>
      <c r="G197" s="96">
        <f>C197*D197</f>
        <v>66417000</v>
      </c>
      <c r="H197" s="183">
        <f>G197-F197</f>
        <v>-6792874</v>
      </c>
      <c r="I197" s="182">
        <f>((G197/F197)-1)*100</f>
        <v>-9.278630912546026</v>
      </c>
      <c r="J197" s="403"/>
      <c r="K197" s="387"/>
      <c r="M197" s="75"/>
      <c r="N197" s="75"/>
      <c r="O197" s="75"/>
      <c r="P197" s="75"/>
    </row>
    <row r="198" spans="1:16" s="1" customFormat="1">
      <c r="A198" s="252" t="s">
        <v>367</v>
      </c>
      <c r="B198" s="96" t="s">
        <v>368</v>
      </c>
      <c r="C198" s="96">
        <v>88</v>
      </c>
      <c r="D198" s="96">
        <v>218000</v>
      </c>
      <c r="E198" s="96">
        <v>229500</v>
      </c>
      <c r="F198" s="96">
        <f>C198*E198</f>
        <v>20196000</v>
      </c>
      <c r="G198" s="96">
        <f t="shared" ref="G198:G199" si="91">C198*D198</f>
        <v>19184000</v>
      </c>
      <c r="H198" s="180">
        <f>G198-F198</f>
        <v>-1012000</v>
      </c>
      <c r="I198" s="181">
        <f>((G198/F198)-1)*100</f>
        <v>-5.010893246187365</v>
      </c>
      <c r="J198" s="403"/>
      <c r="K198" s="387"/>
      <c r="M198" s="75"/>
      <c r="N198" s="75"/>
      <c r="O198" s="75"/>
      <c r="P198" s="75"/>
    </row>
    <row r="199" spans="1:16">
      <c r="A199" s="252" t="s">
        <v>369</v>
      </c>
      <c r="B199" s="96" t="s">
        <v>370</v>
      </c>
      <c r="C199" s="96">
        <v>90</v>
      </c>
      <c r="D199" s="96">
        <v>253000</v>
      </c>
      <c r="E199" s="96">
        <v>228500</v>
      </c>
      <c r="F199" s="96">
        <f>C199*E199</f>
        <v>20565000</v>
      </c>
      <c r="G199" s="96">
        <f t="shared" si="91"/>
        <v>22770000</v>
      </c>
      <c r="H199" s="180">
        <f>G199-F199</f>
        <v>2205000</v>
      </c>
      <c r="I199" s="181">
        <f>((G199/F199)-1)*100</f>
        <v>10.722100656455137</v>
      </c>
      <c r="J199" s="403"/>
      <c r="K199" s="387"/>
    </row>
    <row r="200" spans="1:16">
      <c r="A200" s="397" t="s">
        <v>371</v>
      </c>
      <c r="B200" s="398"/>
      <c r="C200" s="190">
        <f t="shared" ref="C200:H200" si="92">SUM(C197:C199)</f>
        <v>440</v>
      </c>
      <c r="D200" s="190">
        <f t="shared" ref="D200" si="93">SUM(D197:D199)</f>
        <v>724500</v>
      </c>
      <c r="E200" s="190">
        <f t="shared" si="92"/>
        <v>737427</v>
      </c>
      <c r="F200" s="190">
        <f t="shared" si="92"/>
        <v>113970874</v>
      </c>
      <c r="G200" s="190">
        <f t="shared" si="92"/>
        <v>108371000</v>
      </c>
      <c r="H200" s="190">
        <f t="shared" si="92"/>
        <v>-5599874</v>
      </c>
      <c r="I200" s="190" t="s">
        <v>58</v>
      </c>
      <c r="J200" s="407"/>
      <c r="K200" s="408"/>
    </row>
    <row r="202" spans="1:16" ht="13.5" customHeight="1">
      <c r="A202" s="179" t="s">
        <v>152</v>
      </c>
      <c r="B202" s="179" t="s">
        <v>55</v>
      </c>
      <c r="C202" s="187">
        <f>G207+G202</f>
        <v>118018000</v>
      </c>
      <c r="D202" s="189" t="s">
        <v>58</v>
      </c>
      <c r="E202" s="176" t="s">
        <v>381</v>
      </c>
      <c r="F202" s="351">
        <f>G207</f>
        <v>118018000</v>
      </c>
      <c r="G202" s="191">
        <v>0</v>
      </c>
      <c r="H202" s="188" t="s">
        <v>350</v>
      </c>
      <c r="I202" s="189">
        <v>-1356000</v>
      </c>
      <c r="J202" s="176" t="s">
        <v>351</v>
      </c>
      <c r="K202" s="185">
        <f>H207</f>
        <v>4047126</v>
      </c>
    </row>
    <row r="203" spans="1:16" s="1" customFormat="1">
      <c r="A203" s="381" t="s">
        <v>353</v>
      </c>
      <c r="B203" s="381" t="s">
        <v>354</v>
      </c>
      <c r="C203" s="381" t="s">
        <v>355</v>
      </c>
      <c r="D203" s="381" t="s">
        <v>358</v>
      </c>
      <c r="E203" s="381" t="s">
        <v>356</v>
      </c>
      <c r="F203" s="381" t="s">
        <v>357</v>
      </c>
      <c r="G203" s="384" t="s">
        <v>359</v>
      </c>
      <c r="H203" s="384" t="s">
        <v>360</v>
      </c>
      <c r="I203" s="384" t="s">
        <v>361</v>
      </c>
      <c r="J203" s="405" t="s">
        <v>362</v>
      </c>
      <c r="K203" s="406"/>
      <c r="M203" s="75"/>
      <c r="N203" s="75"/>
      <c r="O203" s="75"/>
      <c r="P203" s="75"/>
    </row>
    <row r="204" spans="1:16" s="1" customFormat="1">
      <c r="A204" s="252" t="s">
        <v>365</v>
      </c>
      <c r="B204" s="96" t="s">
        <v>366</v>
      </c>
      <c r="C204" s="96">
        <v>262</v>
      </c>
      <c r="D204" s="96">
        <v>268500</v>
      </c>
      <c r="E204" s="96">
        <v>279427</v>
      </c>
      <c r="F204" s="96">
        <f>C204*E204</f>
        <v>73209874</v>
      </c>
      <c r="G204" s="96">
        <f>C204*D204</f>
        <v>70347000</v>
      </c>
      <c r="H204" s="183">
        <f>G204-F204</f>
        <v>-2862874</v>
      </c>
      <c r="I204" s="182">
        <f>((G204/F204)-1)*100</f>
        <v>-3.9105025641759772</v>
      </c>
      <c r="J204" s="403"/>
      <c r="K204" s="387"/>
      <c r="M204" s="75"/>
      <c r="N204" s="75"/>
      <c r="O204" s="75"/>
      <c r="P204" s="75"/>
    </row>
    <row r="205" spans="1:16" s="1" customFormat="1">
      <c r="A205" s="252" t="s">
        <v>367</v>
      </c>
      <c r="B205" s="96" t="s">
        <v>368</v>
      </c>
      <c r="C205" s="96">
        <v>88</v>
      </c>
      <c r="D205" s="96">
        <v>239500</v>
      </c>
      <c r="E205" s="96">
        <v>229500</v>
      </c>
      <c r="F205" s="96">
        <f>C205*E205</f>
        <v>20196000</v>
      </c>
      <c r="G205" s="96">
        <f t="shared" ref="G205:G206" si="94">C205*D205</f>
        <v>21076000</v>
      </c>
      <c r="H205" s="180">
        <f>G205-F205</f>
        <v>880000</v>
      </c>
      <c r="I205" s="181">
        <f>((G205/F205)-1)*100</f>
        <v>4.3572984749455257</v>
      </c>
      <c r="J205" s="403"/>
      <c r="K205" s="387"/>
      <c r="M205" s="75"/>
      <c r="N205" s="75"/>
      <c r="O205" s="75"/>
      <c r="P205" s="75"/>
    </row>
    <row r="206" spans="1:16">
      <c r="A206" s="252" t="s">
        <v>369</v>
      </c>
      <c r="B206" s="96" t="s">
        <v>370</v>
      </c>
      <c r="C206" s="96">
        <v>90</v>
      </c>
      <c r="D206" s="96">
        <v>295500</v>
      </c>
      <c r="E206" s="96">
        <v>228500</v>
      </c>
      <c r="F206" s="96">
        <f>C206*E206</f>
        <v>20565000</v>
      </c>
      <c r="G206" s="96">
        <f t="shared" si="94"/>
        <v>26595000</v>
      </c>
      <c r="H206" s="180">
        <f>G206-F206</f>
        <v>6030000</v>
      </c>
      <c r="I206" s="181">
        <f>((G206/F206)-1)*100</f>
        <v>29.321663019693656</v>
      </c>
      <c r="J206" s="403"/>
      <c r="K206" s="387"/>
    </row>
    <row r="207" spans="1:16">
      <c r="A207" s="397" t="s">
        <v>371</v>
      </c>
      <c r="B207" s="398"/>
      <c r="C207" s="190">
        <f t="shared" ref="C207:H207" si="95">SUM(C204:C206)</f>
        <v>440</v>
      </c>
      <c r="D207" s="190">
        <f t="shared" ref="D207" si="96">SUM(D204:D206)</f>
        <v>803500</v>
      </c>
      <c r="E207" s="190">
        <f t="shared" si="95"/>
        <v>737427</v>
      </c>
      <c r="F207" s="190">
        <f t="shared" si="95"/>
        <v>113970874</v>
      </c>
      <c r="G207" s="190">
        <f t="shared" si="95"/>
        <v>118018000</v>
      </c>
      <c r="H207" s="190">
        <f t="shared" si="95"/>
        <v>4047126</v>
      </c>
      <c r="I207" s="190" t="s">
        <v>58</v>
      </c>
      <c r="J207" s="407"/>
      <c r="K207" s="408"/>
    </row>
    <row r="209" spans="1:16" ht="13.5" customHeight="1">
      <c r="A209" s="179" t="s">
        <v>152</v>
      </c>
      <c r="B209" s="160" t="s">
        <v>383</v>
      </c>
      <c r="C209" s="187">
        <f>G214+G209</f>
        <v>138005218</v>
      </c>
      <c r="D209" s="189" t="s">
        <v>58</v>
      </c>
      <c r="E209" s="176" t="s">
        <v>381</v>
      </c>
      <c r="F209" s="351">
        <f>G214</f>
        <v>116449000</v>
      </c>
      <c r="G209" s="191">
        <v>21556218</v>
      </c>
      <c r="H209" s="188" t="s">
        <v>350</v>
      </c>
      <c r="I209" s="189">
        <v>-1356000</v>
      </c>
      <c r="J209" s="176" t="s">
        <v>351</v>
      </c>
      <c r="K209" s="185">
        <f>H214</f>
        <v>2478126</v>
      </c>
    </row>
    <row r="210" spans="1:16" s="1" customFormat="1">
      <c r="A210" s="381" t="s">
        <v>353</v>
      </c>
      <c r="B210" s="381" t="s">
        <v>354</v>
      </c>
      <c r="C210" s="381" t="s">
        <v>355</v>
      </c>
      <c r="D210" s="381" t="s">
        <v>358</v>
      </c>
      <c r="E210" s="381" t="s">
        <v>356</v>
      </c>
      <c r="F210" s="381" t="s">
        <v>357</v>
      </c>
      <c r="G210" s="384" t="s">
        <v>359</v>
      </c>
      <c r="H210" s="384" t="s">
        <v>360</v>
      </c>
      <c r="I210" s="384" t="s">
        <v>361</v>
      </c>
      <c r="J210" s="405" t="s">
        <v>362</v>
      </c>
      <c r="K210" s="406"/>
      <c r="M210" s="75"/>
      <c r="N210" s="75"/>
      <c r="O210" s="75"/>
      <c r="P210" s="75"/>
    </row>
    <row r="211" spans="1:16" s="1" customFormat="1">
      <c r="A211" s="252" t="s">
        <v>365</v>
      </c>
      <c r="B211" s="96" t="s">
        <v>366</v>
      </c>
      <c r="C211" s="96">
        <v>262</v>
      </c>
      <c r="D211" s="96">
        <v>274500</v>
      </c>
      <c r="E211" s="96">
        <v>279427</v>
      </c>
      <c r="F211" s="96">
        <f>C211*E211</f>
        <v>73209874</v>
      </c>
      <c r="G211" s="96">
        <f>C211*D211</f>
        <v>71919000</v>
      </c>
      <c r="H211" s="183">
        <f>G211-F211</f>
        <v>-1290874</v>
      </c>
      <c r="I211" s="182">
        <f>((G211/F211)-1)*100</f>
        <v>-1.7632512248279553</v>
      </c>
      <c r="J211" s="403"/>
      <c r="K211" s="387"/>
      <c r="M211" s="75"/>
      <c r="N211" s="75"/>
      <c r="O211" s="75"/>
      <c r="P211" s="75"/>
    </row>
    <row r="212" spans="1:16" s="1" customFormat="1">
      <c r="A212" s="252" t="s">
        <v>367</v>
      </c>
      <c r="B212" s="96" t="s">
        <v>368</v>
      </c>
      <c r="C212" s="96">
        <v>88</v>
      </c>
      <c r="D212" s="96">
        <v>235000</v>
      </c>
      <c r="E212" s="96">
        <v>229500</v>
      </c>
      <c r="F212" s="96">
        <f>C212*E212</f>
        <v>20196000</v>
      </c>
      <c r="G212" s="96">
        <f t="shared" ref="G212:G213" si="97">C212*D212</f>
        <v>20680000</v>
      </c>
      <c r="H212" s="180">
        <f>G212-F212</f>
        <v>484000</v>
      </c>
      <c r="I212" s="181">
        <f>((G212/F212)-1)*100</f>
        <v>2.3965141612200425</v>
      </c>
      <c r="J212" s="403"/>
      <c r="K212" s="387"/>
      <c r="M212" s="75"/>
      <c r="N212" s="75"/>
      <c r="O212" s="75"/>
      <c r="P212" s="75"/>
    </row>
    <row r="213" spans="1:16">
      <c r="A213" s="252" t="s">
        <v>369</v>
      </c>
      <c r="B213" s="96" t="s">
        <v>370</v>
      </c>
      <c r="C213" s="96">
        <v>90</v>
      </c>
      <c r="D213" s="96">
        <v>265000</v>
      </c>
      <c r="E213" s="96">
        <v>228500</v>
      </c>
      <c r="F213" s="96">
        <f>C213*E213</f>
        <v>20565000</v>
      </c>
      <c r="G213" s="96">
        <f t="shared" si="97"/>
        <v>23850000</v>
      </c>
      <c r="H213" s="180">
        <f>G213-F213</f>
        <v>3285000</v>
      </c>
      <c r="I213" s="181">
        <f>((G213/F213)-1)*100</f>
        <v>15.973741794310726</v>
      </c>
      <c r="J213" s="403"/>
      <c r="K213" s="387"/>
    </row>
    <row r="214" spans="1:16">
      <c r="A214" s="397" t="s">
        <v>371</v>
      </c>
      <c r="B214" s="398"/>
      <c r="C214" s="190">
        <f t="shared" ref="C214:H214" si="98">SUM(C211:C213)</f>
        <v>440</v>
      </c>
      <c r="D214" s="190">
        <f t="shared" ref="D214" si="99">SUM(D211:D213)</f>
        <v>774500</v>
      </c>
      <c r="E214" s="190">
        <f t="shared" si="98"/>
        <v>737427</v>
      </c>
      <c r="F214" s="190">
        <f t="shared" si="98"/>
        <v>113970874</v>
      </c>
      <c r="G214" s="190">
        <f t="shared" si="98"/>
        <v>116449000</v>
      </c>
      <c r="H214" s="190">
        <f t="shared" si="98"/>
        <v>2478126</v>
      </c>
      <c r="I214" s="190" t="s">
        <v>58</v>
      </c>
      <c r="J214" s="407"/>
      <c r="K214" s="408"/>
    </row>
    <row r="216" spans="1:16" ht="13.5" customHeight="1">
      <c r="A216" s="179" t="s">
        <v>152</v>
      </c>
      <c r="B216" s="160" t="s">
        <v>384</v>
      </c>
      <c r="C216" s="187">
        <f>G221+G216</f>
        <v>113007103</v>
      </c>
      <c r="D216" s="189" t="s">
        <v>58</v>
      </c>
      <c r="E216" s="176" t="s">
        <v>381</v>
      </c>
      <c r="F216" s="351">
        <f>G221</f>
        <v>112693000</v>
      </c>
      <c r="G216" s="191">
        <v>314103</v>
      </c>
      <c r="H216" s="188" t="s">
        <v>350</v>
      </c>
      <c r="I216" s="189">
        <v>-1356000</v>
      </c>
      <c r="J216" s="176" t="s">
        <v>351</v>
      </c>
      <c r="K216" s="186">
        <f>H221</f>
        <v>-1277874</v>
      </c>
    </row>
    <row r="217" spans="1:16" s="1" customFormat="1">
      <c r="A217" s="381" t="s">
        <v>353</v>
      </c>
      <c r="B217" s="381" t="s">
        <v>354</v>
      </c>
      <c r="C217" s="381" t="s">
        <v>355</v>
      </c>
      <c r="D217" s="381" t="s">
        <v>358</v>
      </c>
      <c r="E217" s="381" t="s">
        <v>356</v>
      </c>
      <c r="F217" s="381" t="s">
        <v>357</v>
      </c>
      <c r="G217" s="384" t="s">
        <v>359</v>
      </c>
      <c r="H217" s="384" t="s">
        <v>360</v>
      </c>
      <c r="I217" s="384" t="s">
        <v>361</v>
      </c>
      <c r="J217" s="405" t="s">
        <v>362</v>
      </c>
      <c r="K217" s="406"/>
      <c r="M217" s="75"/>
      <c r="N217" s="75"/>
      <c r="O217" s="75"/>
      <c r="P217" s="75"/>
    </row>
    <row r="218" spans="1:16" s="1" customFormat="1">
      <c r="A218" s="252" t="s">
        <v>365</v>
      </c>
      <c r="B218" s="96" t="s">
        <v>366</v>
      </c>
      <c r="C218" s="96">
        <v>262</v>
      </c>
      <c r="D218" s="96">
        <v>266000</v>
      </c>
      <c r="E218" s="96">
        <v>279427</v>
      </c>
      <c r="F218" s="96">
        <f>C218*E218</f>
        <v>73209874</v>
      </c>
      <c r="G218" s="96">
        <f>C218*D218</f>
        <v>69692000</v>
      </c>
      <c r="H218" s="183">
        <f>G218-F218</f>
        <v>-3517874</v>
      </c>
      <c r="I218" s="182">
        <f>((G218/F218)-1)*100</f>
        <v>-4.8051906222376539</v>
      </c>
      <c r="J218" s="403"/>
      <c r="K218" s="387"/>
      <c r="M218" s="75"/>
      <c r="N218" s="75"/>
      <c r="O218" s="75"/>
      <c r="P218" s="75"/>
    </row>
    <row r="219" spans="1:16" s="1" customFormat="1">
      <c r="A219" s="252" t="s">
        <v>367</v>
      </c>
      <c r="B219" s="96" t="s">
        <v>368</v>
      </c>
      <c r="C219" s="96">
        <v>88</v>
      </c>
      <c r="D219" s="96">
        <v>212000</v>
      </c>
      <c r="E219" s="96">
        <v>229500</v>
      </c>
      <c r="F219" s="96">
        <f>C219*E219</f>
        <v>20196000</v>
      </c>
      <c r="G219" s="96">
        <f t="shared" ref="G219:G220" si="100">C219*D219</f>
        <v>18656000</v>
      </c>
      <c r="H219" s="183">
        <f>G219-F219</f>
        <v>-1540000</v>
      </c>
      <c r="I219" s="182">
        <f>((G219/F219)-1)*100</f>
        <v>-7.6252723311546866</v>
      </c>
      <c r="J219" s="403"/>
      <c r="K219" s="387"/>
      <c r="M219" s="75"/>
      <c r="N219" s="75"/>
      <c r="O219" s="75"/>
      <c r="P219" s="75"/>
    </row>
    <row r="220" spans="1:16">
      <c r="A220" s="252" t="s">
        <v>369</v>
      </c>
      <c r="B220" s="96" t="s">
        <v>370</v>
      </c>
      <c r="C220" s="96">
        <v>90</v>
      </c>
      <c r="D220" s="96">
        <v>270500</v>
      </c>
      <c r="E220" s="96">
        <v>228500</v>
      </c>
      <c r="F220" s="96">
        <f>C220*E220</f>
        <v>20565000</v>
      </c>
      <c r="G220" s="96">
        <f t="shared" si="100"/>
        <v>24345000</v>
      </c>
      <c r="H220" s="180">
        <f>G220-F220</f>
        <v>3780000</v>
      </c>
      <c r="I220" s="181">
        <f>((G220/F220)-1)*100</f>
        <v>18.380743982494518</v>
      </c>
      <c r="J220" s="403"/>
      <c r="K220" s="387"/>
    </row>
    <row r="221" spans="1:16">
      <c r="A221" s="397" t="s">
        <v>371</v>
      </c>
      <c r="B221" s="398"/>
      <c r="C221" s="190">
        <f t="shared" ref="C221:H221" si="101">SUM(C218:C220)</f>
        <v>440</v>
      </c>
      <c r="D221" s="190">
        <f t="shared" ref="D221" si="102">SUM(D218:D220)</f>
        <v>748500</v>
      </c>
      <c r="E221" s="190">
        <f t="shared" si="101"/>
        <v>737427</v>
      </c>
      <c r="F221" s="190">
        <f t="shared" si="101"/>
        <v>113970874</v>
      </c>
      <c r="G221" s="190">
        <f t="shared" si="101"/>
        <v>112693000</v>
      </c>
      <c r="H221" s="190">
        <f t="shared" si="101"/>
        <v>-1277874</v>
      </c>
      <c r="I221" s="190" t="s">
        <v>58</v>
      </c>
      <c r="J221" s="407"/>
      <c r="K221" s="408"/>
    </row>
    <row r="223" spans="1:16" ht="13.5" customHeight="1">
      <c r="A223" s="179" t="s">
        <v>152</v>
      </c>
      <c r="B223" s="160" t="s">
        <v>385</v>
      </c>
      <c r="C223" s="187">
        <f>G231</f>
        <v>114532000</v>
      </c>
      <c r="D223" s="189" t="s">
        <v>58</v>
      </c>
      <c r="E223" s="176" t="s">
        <v>349</v>
      </c>
      <c r="F223" s="114">
        <v>314103</v>
      </c>
      <c r="G223" s="307"/>
      <c r="H223" s="404">
        <v>-1356000</v>
      </c>
      <c r="I223" s="387"/>
      <c r="J223" s="176" t="s">
        <v>351</v>
      </c>
      <c r="K223" s="185">
        <f>H231</f>
        <v>561126</v>
      </c>
    </row>
    <row r="224" spans="1:16" s="1" customFormat="1">
      <c r="A224" s="381" t="s">
        <v>353</v>
      </c>
      <c r="B224" s="381" t="s">
        <v>354</v>
      </c>
      <c r="C224" s="381" t="s">
        <v>355</v>
      </c>
      <c r="D224" s="381" t="s">
        <v>358</v>
      </c>
      <c r="E224" s="381" t="s">
        <v>356</v>
      </c>
      <c r="F224" s="381" t="s">
        <v>357</v>
      </c>
      <c r="G224" s="384" t="s">
        <v>359</v>
      </c>
      <c r="H224" s="384" t="s">
        <v>360</v>
      </c>
      <c r="I224" s="384" t="s">
        <v>361</v>
      </c>
      <c r="J224" s="405" t="s">
        <v>362</v>
      </c>
      <c r="K224" s="406"/>
      <c r="M224" s="75"/>
      <c r="N224" s="75"/>
      <c r="O224" s="75"/>
      <c r="P224" s="75"/>
    </row>
    <row r="225" spans="1:16" s="1" customFormat="1">
      <c r="A225" s="252" t="s">
        <v>365</v>
      </c>
      <c r="B225" s="96" t="s">
        <v>366</v>
      </c>
      <c r="C225" s="96">
        <v>112</v>
      </c>
      <c r="D225" s="96">
        <v>270000</v>
      </c>
      <c r="E225" s="96">
        <v>272500</v>
      </c>
      <c r="F225" s="96">
        <f>C225*E225</f>
        <v>30520000</v>
      </c>
      <c r="G225" s="96">
        <f>C225*D225</f>
        <v>30240000</v>
      </c>
      <c r="H225" s="180">
        <f>G225-F225</f>
        <v>-280000</v>
      </c>
      <c r="I225" s="181">
        <f>((G225/F225)-1)*100</f>
        <v>-0.91743119266054496</v>
      </c>
      <c r="J225" s="403"/>
      <c r="K225" s="387"/>
      <c r="M225" s="75"/>
      <c r="N225" s="75"/>
      <c r="O225" s="75"/>
      <c r="P225" s="75"/>
    </row>
    <row r="226" spans="1:16">
      <c r="A226" s="397" t="s">
        <v>371</v>
      </c>
      <c r="B226" s="398"/>
      <c r="C226" s="190">
        <f t="shared" ref="C226:H226" si="103">SUM(C225:C225)</f>
        <v>112</v>
      </c>
      <c r="D226" s="190">
        <f t="shared" ref="D226" si="104">SUM(D225:D225)</f>
        <v>270000</v>
      </c>
      <c r="E226" s="190">
        <f t="shared" si="103"/>
        <v>272500</v>
      </c>
      <c r="F226" s="190">
        <f t="shared" si="103"/>
        <v>30520000</v>
      </c>
      <c r="G226" s="190">
        <f t="shared" si="103"/>
        <v>30240000</v>
      </c>
      <c r="H226" s="190">
        <f t="shared" si="103"/>
        <v>-280000</v>
      </c>
      <c r="I226" s="190" t="s">
        <v>58</v>
      </c>
      <c r="J226" s="407"/>
      <c r="K226" s="408"/>
    </row>
    <row r="227" spans="1:16" s="1" customFormat="1">
      <c r="A227" s="381" t="s">
        <v>353</v>
      </c>
      <c r="B227" s="381" t="s">
        <v>354</v>
      </c>
      <c r="C227" s="381" t="s">
        <v>355</v>
      </c>
      <c r="D227" s="381" t="s">
        <v>358</v>
      </c>
      <c r="E227" s="381" t="s">
        <v>356</v>
      </c>
      <c r="F227" s="381" t="s">
        <v>357</v>
      </c>
      <c r="G227" s="384" t="s">
        <v>359</v>
      </c>
      <c r="H227" s="384" t="s">
        <v>360</v>
      </c>
      <c r="I227" s="384" t="s">
        <v>361</v>
      </c>
      <c r="J227" s="405" t="s">
        <v>362</v>
      </c>
      <c r="K227" s="406"/>
      <c r="M227" s="75"/>
      <c r="N227" s="75"/>
      <c r="O227" s="75"/>
      <c r="P227" s="75"/>
    </row>
    <row r="228" spans="1:16" s="1" customFormat="1">
      <c r="A228" s="252" t="s">
        <v>365</v>
      </c>
      <c r="B228" s="96" t="s">
        <v>366</v>
      </c>
      <c r="C228" s="96">
        <v>262</v>
      </c>
      <c r="D228" s="96">
        <v>270000</v>
      </c>
      <c r="E228" s="96">
        <v>279427</v>
      </c>
      <c r="F228" s="96">
        <f>C228*E228</f>
        <v>73209874</v>
      </c>
      <c r="G228" s="96">
        <f>C228*D228</f>
        <v>70740000</v>
      </c>
      <c r="H228" s="183">
        <f>G228-F228</f>
        <v>-2469874</v>
      </c>
      <c r="I228" s="182">
        <f>((G228/F228)-1)*100</f>
        <v>-3.3736897293389689</v>
      </c>
      <c r="J228" s="403"/>
      <c r="K228" s="387"/>
      <c r="M228" s="75"/>
      <c r="N228" s="75"/>
      <c r="O228" s="75"/>
      <c r="P228" s="75"/>
    </row>
    <row r="229" spans="1:16" s="1" customFormat="1">
      <c r="A229" s="252" t="s">
        <v>367</v>
      </c>
      <c r="B229" s="96" t="s">
        <v>368</v>
      </c>
      <c r="C229" s="96">
        <v>88</v>
      </c>
      <c r="D229" s="96">
        <v>221500</v>
      </c>
      <c r="E229" s="96">
        <v>229500</v>
      </c>
      <c r="F229" s="96">
        <f>C229*E229</f>
        <v>20196000</v>
      </c>
      <c r="G229" s="96">
        <f t="shared" ref="G229:G230" si="105">C229*D229</f>
        <v>19492000</v>
      </c>
      <c r="H229" s="183">
        <f>G229-F229</f>
        <v>-704000</v>
      </c>
      <c r="I229" s="182">
        <f>((G229/F229)-1)*100</f>
        <v>-3.4858387799564294</v>
      </c>
      <c r="J229" s="403"/>
      <c r="K229" s="387"/>
      <c r="M229" s="75"/>
      <c r="N229" s="75"/>
      <c r="O229" s="75"/>
      <c r="P229" s="75"/>
    </row>
    <row r="230" spans="1:16">
      <c r="A230" s="252" t="s">
        <v>369</v>
      </c>
      <c r="B230" s="96" t="s">
        <v>370</v>
      </c>
      <c r="C230" s="96">
        <v>90</v>
      </c>
      <c r="D230" s="96">
        <v>270000</v>
      </c>
      <c r="E230" s="96">
        <v>228500</v>
      </c>
      <c r="F230" s="96">
        <f>C230*E230</f>
        <v>20565000</v>
      </c>
      <c r="G230" s="96">
        <f t="shared" si="105"/>
        <v>24300000</v>
      </c>
      <c r="H230" s="180">
        <f>G230-F230</f>
        <v>3735000</v>
      </c>
      <c r="I230" s="181">
        <f>((G230/F230)-1)*100</f>
        <v>18.161925601750539</v>
      </c>
      <c r="J230" s="403"/>
      <c r="K230" s="387"/>
    </row>
    <row r="231" spans="1:16">
      <c r="A231" s="397" t="s">
        <v>371</v>
      </c>
      <c r="B231" s="398"/>
      <c r="C231" s="190">
        <f t="shared" ref="C231:H231" si="106">SUM(C228:C230)</f>
        <v>440</v>
      </c>
      <c r="D231" s="190">
        <f t="shared" ref="D231" si="107">SUM(D228:D230)</f>
        <v>761500</v>
      </c>
      <c r="E231" s="190">
        <f t="shared" si="106"/>
        <v>737427</v>
      </c>
      <c r="F231" s="190">
        <f t="shared" si="106"/>
        <v>113970874</v>
      </c>
      <c r="G231" s="190">
        <f t="shared" si="106"/>
        <v>114532000</v>
      </c>
      <c r="H231" s="190">
        <f t="shared" si="106"/>
        <v>561126</v>
      </c>
      <c r="I231" s="190" t="s">
        <v>58</v>
      </c>
      <c r="J231" s="407"/>
      <c r="K231" s="408"/>
    </row>
    <row r="233" spans="1:16" ht="13.5" customHeight="1">
      <c r="A233" s="179" t="s">
        <v>152</v>
      </c>
      <c r="B233" s="179" t="s">
        <v>55</v>
      </c>
      <c r="C233" s="187">
        <f>G241+G236</f>
        <v>89599000</v>
      </c>
      <c r="D233" s="189" t="s">
        <v>58</v>
      </c>
      <c r="E233" s="176" t="s">
        <v>349</v>
      </c>
      <c r="F233" s="114">
        <v>33182985</v>
      </c>
      <c r="G233" s="307"/>
      <c r="H233" s="404">
        <v>-1356000</v>
      </c>
      <c r="I233" s="387"/>
      <c r="J233" s="176" t="s">
        <v>351</v>
      </c>
      <c r="K233" s="185">
        <f>H241</f>
        <v>2194000</v>
      </c>
    </row>
    <row r="234" spans="1:16" s="1" customFormat="1">
      <c r="A234" s="381" t="s">
        <v>353</v>
      </c>
      <c r="B234" s="381" t="s">
        <v>354</v>
      </c>
      <c r="C234" s="381" t="s">
        <v>355</v>
      </c>
      <c r="D234" s="381" t="s">
        <v>358</v>
      </c>
      <c r="E234" s="381" t="s">
        <v>356</v>
      </c>
      <c r="F234" s="381" t="s">
        <v>357</v>
      </c>
      <c r="G234" s="384" t="s">
        <v>359</v>
      </c>
      <c r="H234" s="384" t="s">
        <v>360</v>
      </c>
      <c r="I234" s="384" t="s">
        <v>361</v>
      </c>
      <c r="J234" s="405" t="s">
        <v>362</v>
      </c>
      <c r="K234" s="406"/>
      <c r="M234" s="75"/>
      <c r="N234" s="75"/>
      <c r="O234" s="75"/>
      <c r="P234" s="75"/>
    </row>
    <row r="235" spans="1:16" s="1" customFormat="1">
      <c r="A235" s="252" t="s">
        <v>365</v>
      </c>
      <c r="B235" s="96" t="s">
        <v>366</v>
      </c>
      <c r="C235" s="96">
        <v>12</v>
      </c>
      <c r="D235" s="114">
        <v>324500</v>
      </c>
      <c r="E235" s="96">
        <v>280000</v>
      </c>
      <c r="F235" s="96">
        <f>C235*E235</f>
        <v>3360000</v>
      </c>
      <c r="G235" s="96">
        <f>C235*D235</f>
        <v>3894000</v>
      </c>
      <c r="H235" s="180">
        <f>G235-F235</f>
        <v>534000</v>
      </c>
      <c r="I235" s="181">
        <f>((G235/F235)-1)*100</f>
        <v>15.892857142857153</v>
      </c>
      <c r="J235" s="403"/>
      <c r="K235" s="387"/>
      <c r="M235" s="75"/>
      <c r="N235" s="75"/>
      <c r="O235" s="75"/>
      <c r="P235" s="75"/>
    </row>
    <row r="236" spans="1:16">
      <c r="A236" s="397" t="s">
        <v>371</v>
      </c>
      <c r="B236" s="398"/>
      <c r="C236" s="175">
        <f t="shared" ref="C236:H236" si="108">SUM(C235:C235)</f>
        <v>12</v>
      </c>
      <c r="D236" s="175">
        <f t="shared" ref="D236" si="109">SUM(D235:D235)</f>
        <v>324500</v>
      </c>
      <c r="E236" s="175">
        <f t="shared" si="108"/>
        <v>280000</v>
      </c>
      <c r="F236" s="175">
        <f t="shared" si="108"/>
        <v>3360000</v>
      </c>
      <c r="G236" s="175">
        <f t="shared" si="108"/>
        <v>3894000</v>
      </c>
      <c r="H236" s="175">
        <f t="shared" si="108"/>
        <v>534000</v>
      </c>
      <c r="I236" s="175" t="s">
        <v>58</v>
      </c>
      <c r="J236" s="410"/>
      <c r="K236" s="387"/>
    </row>
    <row r="237" spans="1:16" s="1" customFormat="1">
      <c r="A237" s="381" t="s">
        <v>353</v>
      </c>
      <c r="B237" s="381" t="s">
        <v>354</v>
      </c>
      <c r="C237" s="381" t="s">
        <v>355</v>
      </c>
      <c r="D237" s="381" t="s">
        <v>358</v>
      </c>
      <c r="E237" s="381" t="s">
        <v>356</v>
      </c>
      <c r="F237" s="381" t="s">
        <v>357</v>
      </c>
      <c r="G237" s="384" t="s">
        <v>359</v>
      </c>
      <c r="H237" s="384" t="s">
        <v>360</v>
      </c>
      <c r="I237" s="384" t="s">
        <v>361</v>
      </c>
      <c r="J237" s="405" t="s">
        <v>362</v>
      </c>
      <c r="K237" s="406"/>
      <c r="M237" s="75"/>
      <c r="N237" s="75"/>
      <c r="O237" s="75"/>
      <c r="P237" s="75"/>
    </row>
    <row r="238" spans="1:16" s="1" customFormat="1">
      <c r="A238" s="252" t="s">
        <v>365</v>
      </c>
      <c r="B238" s="96" t="s">
        <v>366</v>
      </c>
      <c r="C238" s="96">
        <v>150</v>
      </c>
      <c r="D238" s="114">
        <v>274000</v>
      </c>
      <c r="E238" s="96">
        <v>285000</v>
      </c>
      <c r="F238" s="96">
        <f>C238*E238</f>
        <v>42750000</v>
      </c>
      <c r="G238" s="96">
        <f>C238*D238</f>
        <v>41100000</v>
      </c>
      <c r="H238" s="183">
        <f>G238-F238</f>
        <v>-1650000</v>
      </c>
      <c r="I238" s="182">
        <f>((G238/F238)-1)*100</f>
        <v>-3.8596491228070184</v>
      </c>
      <c r="J238" s="403"/>
      <c r="K238" s="387"/>
      <c r="M238" s="75"/>
      <c r="N238" s="75"/>
      <c r="O238" s="75"/>
      <c r="P238" s="75"/>
    </row>
    <row r="239" spans="1:16" s="1" customFormat="1">
      <c r="A239" s="252" t="s">
        <v>367</v>
      </c>
      <c r="B239" s="96" t="s">
        <v>368</v>
      </c>
      <c r="C239" s="96">
        <v>88</v>
      </c>
      <c r="D239" s="174">
        <v>220000</v>
      </c>
      <c r="E239" s="96">
        <v>229500</v>
      </c>
      <c r="F239" s="96">
        <f>C239*E239</f>
        <v>20196000</v>
      </c>
      <c r="G239" s="96">
        <f t="shared" ref="G239:G240" si="110">C239*D239</f>
        <v>19360000</v>
      </c>
      <c r="H239" s="183">
        <f>G239-F239</f>
        <v>-836000</v>
      </c>
      <c r="I239" s="182">
        <f>((G239/F239)-1)*100</f>
        <v>-4.1394335511982572</v>
      </c>
      <c r="J239" s="403"/>
      <c r="K239" s="387"/>
      <c r="M239" s="75"/>
      <c r="N239" s="75"/>
      <c r="O239" s="75"/>
      <c r="P239" s="75"/>
    </row>
    <row r="240" spans="1:16">
      <c r="A240" s="252" t="s">
        <v>369</v>
      </c>
      <c r="B240" s="96" t="s">
        <v>370</v>
      </c>
      <c r="C240" s="96">
        <v>90</v>
      </c>
      <c r="D240" s="174">
        <v>280500</v>
      </c>
      <c r="E240" s="96">
        <v>228500</v>
      </c>
      <c r="F240" s="96">
        <f>C240*E240</f>
        <v>20565000</v>
      </c>
      <c r="G240" s="96">
        <f t="shared" si="110"/>
        <v>25245000</v>
      </c>
      <c r="H240" s="180">
        <f>G240-F240</f>
        <v>4680000</v>
      </c>
      <c r="I240" s="181">
        <f>((G240/F240)-1)*100</f>
        <v>22.75711159737417</v>
      </c>
      <c r="J240" s="403"/>
      <c r="K240" s="387"/>
    </row>
    <row r="241" spans="1:16">
      <c r="A241" s="397" t="s">
        <v>371</v>
      </c>
      <c r="B241" s="398"/>
      <c r="C241" s="190">
        <f t="shared" ref="C241:H241" si="111">SUM(C238:C240)</f>
        <v>328</v>
      </c>
      <c r="D241" s="190">
        <f t="shared" ref="D241" si="112">SUM(D238:D240)</f>
        <v>774500</v>
      </c>
      <c r="E241" s="190">
        <f t="shared" si="111"/>
        <v>743000</v>
      </c>
      <c r="F241" s="190">
        <f t="shared" si="111"/>
        <v>83511000</v>
      </c>
      <c r="G241" s="190">
        <f t="shared" si="111"/>
        <v>85705000</v>
      </c>
      <c r="H241" s="190">
        <f t="shared" si="111"/>
        <v>2194000</v>
      </c>
      <c r="I241" s="190" t="s">
        <v>58</v>
      </c>
      <c r="J241" s="407"/>
      <c r="K241" s="408"/>
    </row>
    <row r="243" spans="1:16" ht="13.5" customHeight="1">
      <c r="A243" s="179" t="s">
        <v>152</v>
      </c>
      <c r="B243" s="160" t="s">
        <v>386</v>
      </c>
      <c r="C243" s="119">
        <f>G248+F243</f>
        <v>116857985</v>
      </c>
      <c r="D243" s="189" t="s">
        <v>58</v>
      </c>
      <c r="E243" s="176" t="s">
        <v>349</v>
      </c>
      <c r="F243" s="114">
        <v>33182985</v>
      </c>
      <c r="G243" s="307"/>
      <c r="H243" s="404">
        <v>-1356000</v>
      </c>
      <c r="I243" s="387"/>
      <c r="J243" s="176" t="s">
        <v>351</v>
      </c>
      <c r="K243" s="185">
        <f>H248</f>
        <v>3584000</v>
      </c>
    </row>
    <row r="244" spans="1:16" s="1" customFormat="1">
      <c r="A244" s="381" t="s">
        <v>353</v>
      </c>
      <c r="B244" s="381" t="s">
        <v>354</v>
      </c>
      <c r="C244" s="381" t="s">
        <v>355</v>
      </c>
      <c r="D244" s="381" t="s">
        <v>358</v>
      </c>
      <c r="E244" s="381" t="s">
        <v>356</v>
      </c>
      <c r="F244" s="381" t="s">
        <v>357</v>
      </c>
      <c r="G244" s="384" t="s">
        <v>359</v>
      </c>
      <c r="H244" s="384" t="s">
        <v>360</v>
      </c>
      <c r="I244" s="384" t="s">
        <v>361</v>
      </c>
      <c r="J244" s="405" t="s">
        <v>362</v>
      </c>
      <c r="K244" s="406"/>
      <c r="M244" s="75"/>
      <c r="N244" s="75"/>
      <c r="O244" s="75"/>
      <c r="P244" s="75"/>
    </row>
    <row r="245" spans="1:16" s="1" customFormat="1">
      <c r="A245" s="252" t="s">
        <v>365</v>
      </c>
      <c r="B245" s="96" t="s">
        <v>366</v>
      </c>
      <c r="C245" s="96">
        <v>138</v>
      </c>
      <c r="D245" s="114">
        <v>324500</v>
      </c>
      <c r="E245" s="96">
        <v>285000</v>
      </c>
      <c r="F245" s="96">
        <f>C245*E245</f>
        <v>39330000</v>
      </c>
      <c r="G245" s="96">
        <f>C245*D245</f>
        <v>44781000</v>
      </c>
      <c r="H245" s="180">
        <f>G245-F245</f>
        <v>5451000</v>
      </c>
      <c r="I245" s="181">
        <f>((G245/F245)-1)*100</f>
        <v>13.859649122807017</v>
      </c>
      <c r="J245" s="403"/>
      <c r="K245" s="387"/>
      <c r="M245" s="75"/>
      <c r="N245" s="75"/>
      <c r="O245" s="75"/>
      <c r="P245" s="75"/>
    </row>
    <row r="246" spans="1:16" s="1" customFormat="1">
      <c r="A246" s="252" t="s">
        <v>367</v>
      </c>
      <c r="B246" s="96" t="s">
        <v>368</v>
      </c>
      <c r="C246" s="96">
        <v>88</v>
      </c>
      <c r="D246" s="174">
        <v>218000</v>
      </c>
      <c r="E246" s="96">
        <v>229500</v>
      </c>
      <c r="F246" s="96">
        <f>C246*E246</f>
        <v>20196000</v>
      </c>
      <c r="G246" s="96">
        <f t="shared" ref="G246:G247" si="113">C246*D246</f>
        <v>19184000</v>
      </c>
      <c r="H246" s="183">
        <f>G246-F246</f>
        <v>-1012000</v>
      </c>
      <c r="I246" s="182">
        <f>((G246/F246)-1)*100</f>
        <v>-5.010893246187365</v>
      </c>
      <c r="J246" s="403"/>
      <c r="K246" s="387"/>
      <c r="M246" s="75"/>
      <c r="N246" s="75"/>
      <c r="O246" s="75"/>
      <c r="P246" s="75"/>
    </row>
    <row r="247" spans="1:16">
      <c r="A247" s="252" t="s">
        <v>369</v>
      </c>
      <c r="B247" s="96" t="s">
        <v>370</v>
      </c>
      <c r="C247" s="96">
        <v>90</v>
      </c>
      <c r="D247" s="174">
        <v>219000</v>
      </c>
      <c r="E247" s="96">
        <v>228500</v>
      </c>
      <c r="F247" s="96">
        <f>C247*E247</f>
        <v>20565000</v>
      </c>
      <c r="G247" s="96">
        <f t="shared" si="113"/>
        <v>19710000</v>
      </c>
      <c r="H247" s="183">
        <f>G247-F247</f>
        <v>-855000</v>
      </c>
      <c r="I247" s="182">
        <f>((G247/F247)-1)*100</f>
        <v>-4.1575492341356712</v>
      </c>
      <c r="J247" s="403"/>
      <c r="K247" s="387"/>
    </row>
    <row r="248" spans="1:16">
      <c r="A248" s="397" t="s">
        <v>371</v>
      </c>
      <c r="B248" s="398"/>
      <c r="C248" s="190">
        <f t="shared" ref="C248:H248" si="114">SUM(C245:C247)</f>
        <v>316</v>
      </c>
      <c r="D248" s="190">
        <f t="shared" ref="D248" si="115">SUM(D245:D247)</f>
        <v>761500</v>
      </c>
      <c r="E248" s="190">
        <f t="shared" si="114"/>
        <v>743000</v>
      </c>
      <c r="F248" s="190">
        <f t="shared" si="114"/>
        <v>80091000</v>
      </c>
      <c r="G248" s="190">
        <f t="shared" si="114"/>
        <v>83675000</v>
      </c>
      <c r="H248" s="190">
        <f t="shared" si="114"/>
        <v>3584000</v>
      </c>
      <c r="I248" s="190" t="s">
        <v>58</v>
      </c>
      <c r="J248" s="407"/>
      <c r="K248" s="408"/>
    </row>
    <row r="250" spans="1:16" ht="13.5" customHeight="1">
      <c r="A250" s="179" t="s">
        <v>152</v>
      </c>
      <c r="B250" s="160" t="s">
        <v>387</v>
      </c>
      <c r="C250" s="119">
        <f>G255+F250</f>
        <v>112019985</v>
      </c>
      <c r="D250" s="189" t="s">
        <v>58</v>
      </c>
      <c r="E250" s="176" t="s">
        <v>349</v>
      </c>
      <c r="F250" s="114">
        <v>33182985</v>
      </c>
      <c r="G250" s="307"/>
      <c r="H250" s="404">
        <v>-1356000</v>
      </c>
      <c r="I250" s="387"/>
      <c r="J250" s="176" t="s">
        <v>351</v>
      </c>
      <c r="K250" s="186">
        <f>H255</f>
        <v>-1254000</v>
      </c>
    </row>
    <row r="251" spans="1:16" s="1" customFormat="1">
      <c r="A251" s="381" t="s">
        <v>353</v>
      </c>
      <c r="B251" s="381" t="s">
        <v>354</v>
      </c>
      <c r="C251" s="381" t="s">
        <v>355</v>
      </c>
      <c r="D251" s="381" t="s">
        <v>358</v>
      </c>
      <c r="E251" s="381" t="s">
        <v>356</v>
      </c>
      <c r="F251" s="381" t="s">
        <v>357</v>
      </c>
      <c r="G251" s="384" t="s">
        <v>359</v>
      </c>
      <c r="H251" s="384" t="s">
        <v>360</v>
      </c>
      <c r="I251" s="384" t="s">
        <v>361</v>
      </c>
      <c r="J251" s="405" t="s">
        <v>362</v>
      </c>
      <c r="K251" s="406"/>
      <c r="M251" s="75"/>
      <c r="N251" s="75"/>
      <c r="O251" s="75"/>
      <c r="P251" s="75"/>
    </row>
    <row r="252" spans="1:16" s="1" customFormat="1">
      <c r="A252" s="252" t="s">
        <v>365</v>
      </c>
      <c r="B252" s="96" t="s">
        <v>366</v>
      </c>
      <c r="C252" s="96">
        <v>138</v>
      </c>
      <c r="D252" s="114">
        <v>287000</v>
      </c>
      <c r="E252" s="96">
        <v>285000</v>
      </c>
      <c r="F252" s="96">
        <f>C252*E252</f>
        <v>39330000</v>
      </c>
      <c r="G252" s="96">
        <f>C252*D252</f>
        <v>39606000</v>
      </c>
      <c r="H252" s="180">
        <f>G252-F252</f>
        <v>276000</v>
      </c>
      <c r="I252" s="181">
        <f>((G252/F252)-1)*100</f>
        <v>0.70175438596491446</v>
      </c>
      <c r="J252" s="403"/>
      <c r="K252" s="387"/>
      <c r="M252" s="75"/>
      <c r="N252" s="75"/>
      <c r="O252" s="75"/>
      <c r="P252" s="75"/>
    </row>
    <row r="253" spans="1:16" s="1" customFormat="1">
      <c r="A253" s="252" t="s">
        <v>367</v>
      </c>
      <c r="B253" s="96" t="s">
        <v>368</v>
      </c>
      <c r="C253" s="96">
        <v>88</v>
      </c>
      <c r="D253" s="114">
        <v>229500</v>
      </c>
      <c r="E253" s="96">
        <v>229500</v>
      </c>
      <c r="F253" s="96">
        <f>C253*E253</f>
        <v>20196000</v>
      </c>
      <c r="G253" s="96">
        <f t="shared" ref="G253:G254" si="116">C253*D253</f>
        <v>20196000</v>
      </c>
      <c r="H253" s="180">
        <f>G253-F253</f>
        <v>0</v>
      </c>
      <c r="I253" s="181">
        <f>((G253/F253)-1)*100</f>
        <v>0</v>
      </c>
      <c r="J253" s="403"/>
      <c r="K253" s="387"/>
      <c r="M253" s="75"/>
      <c r="N253" s="75"/>
      <c r="O253" s="75"/>
      <c r="P253" s="75"/>
    </row>
    <row r="254" spans="1:16">
      <c r="A254" s="252" t="s">
        <v>369</v>
      </c>
      <c r="B254" s="96" t="s">
        <v>370</v>
      </c>
      <c r="C254" s="96">
        <v>90</v>
      </c>
      <c r="D254" s="174">
        <v>211500</v>
      </c>
      <c r="E254" s="96">
        <v>228500</v>
      </c>
      <c r="F254" s="96">
        <f>C254*E254</f>
        <v>20565000</v>
      </c>
      <c r="G254" s="96">
        <f t="shared" si="116"/>
        <v>19035000</v>
      </c>
      <c r="H254" s="183">
        <f>G254-F254</f>
        <v>-1530000</v>
      </c>
      <c r="I254" s="182">
        <f>((G254/F254)-1)*100</f>
        <v>-7.4398249452954035</v>
      </c>
      <c r="J254" s="403"/>
      <c r="K254" s="387"/>
    </row>
    <row r="255" spans="1:16">
      <c r="A255" s="397" t="s">
        <v>371</v>
      </c>
      <c r="B255" s="398"/>
      <c r="C255" s="190">
        <f t="shared" ref="C255:H255" si="117">SUM(C252:C254)</f>
        <v>316</v>
      </c>
      <c r="D255" s="190">
        <f t="shared" ref="D255" si="118">SUM(D252:D254)</f>
        <v>728000</v>
      </c>
      <c r="E255" s="190">
        <f t="shared" si="117"/>
        <v>743000</v>
      </c>
      <c r="F255" s="190">
        <f t="shared" si="117"/>
        <v>80091000</v>
      </c>
      <c r="G255" s="190">
        <f t="shared" si="117"/>
        <v>78837000</v>
      </c>
      <c r="H255" s="190">
        <f t="shared" si="117"/>
        <v>-1254000</v>
      </c>
      <c r="I255" s="190" t="s">
        <v>58</v>
      </c>
      <c r="J255" s="407"/>
      <c r="K255" s="408"/>
    </row>
    <row r="257" spans="1:16" ht="13.5" customHeight="1">
      <c r="A257" s="179" t="s">
        <v>152</v>
      </c>
      <c r="B257" s="160" t="s">
        <v>388</v>
      </c>
      <c r="C257" s="119">
        <f>G262+F257</f>
        <v>113375985</v>
      </c>
      <c r="D257" s="189" t="s">
        <v>58</v>
      </c>
      <c r="E257" s="176" t="s">
        <v>349</v>
      </c>
      <c r="F257" s="114">
        <v>33182985</v>
      </c>
      <c r="G257" s="307"/>
      <c r="H257" s="409">
        <v>27834000</v>
      </c>
      <c r="I257" s="387"/>
      <c r="J257" s="176" t="s">
        <v>351</v>
      </c>
      <c r="K257" s="185">
        <f>H262</f>
        <v>102000</v>
      </c>
    </row>
    <row r="258" spans="1:16" s="1" customFormat="1">
      <c r="A258" s="381" t="s">
        <v>353</v>
      </c>
      <c r="B258" s="381" t="s">
        <v>354</v>
      </c>
      <c r="C258" s="381" t="s">
        <v>355</v>
      </c>
      <c r="D258" s="381" t="s">
        <v>358</v>
      </c>
      <c r="E258" s="381" t="s">
        <v>356</v>
      </c>
      <c r="F258" s="381" t="s">
        <v>357</v>
      </c>
      <c r="G258" s="384" t="s">
        <v>359</v>
      </c>
      <c r="H258" s="384" t="s">
        <v>360</v>
      </c>
      <c r="I258" s="384" t="s">
        <v>361</v>
      </c>
      <c r="J258" s="405" t="s">
        <v>362</v>
      </c>
      <c r="K258" s="406"/>
      <c r="M258" s="75"/>
      <c r="N258" s="75"/>
      <c r="O258" s="75"/>
      <c r="P258" s="75"/>
    </row>
    <row r="259" spans="1:16" s="1" customFormat="1">
      <c r="A259" s="252" t="s">
        <v>365</v>
      </c>
      <c r="B259" s="96" t="s">
        <v>366</v>
      </c>
      <c r="C259" s="96">
        <v>138</v>
      </c>
      <c r="D259" s="114">
        <v>292000</v>
      </c>
      <c r="E259" s="96">
        <v>285000</v>
      </c>
      <c r="F259" s="96">
        <f>C259*E259</f>
        <v>39330000</v>
      </c>
      <c r="G259" s="96">
        <f>C259*D259</f>
        <v>40296000</v>
      </c>
      <c r="H259" s="180">
        <f>G259-F259</f>
        <v>966000</v>
      </c>
      <c r="I259" s="181">
        <f>((G259/F259)-1)*100</f>
        <v>2.4561403508772006</v>
      </c>
      <c r="J259" s="403"/>
      <c r="K259" s="387"/>
      <c r="M259" s="75"/>
      <c r="N259" s="75"/>
      <c r="O259" s="75"/>
      <c r="P259" s="75"/>
    </row>
    <row r="260" spans="1:16" s="1" customFormat="1">
      <c r="A260" s="252" t="s">
        <v>367</v>
      </c>
      <c r="B260" s="96" t="s">
        <v>368</v>
      </c>
      <c r="C260" s="96">
        <v>88</v>
      </c>
      <c r="D260" s="114">
        <v>234000</v>
      </c>
      <c r="E260" s="96">
        <v>229500</v>
      </c>
      <c r="F260" s="96">
        <f>C260*E260</f>
        <v>20196000</v>
      </c>
      <c r="G260" s="96">
        <f t="shared" ref="G260:G261" si="119">C260*D260</f>
        <v>20592000</v>
      </c>
      <c r="H260" s="180">
        <f>G260-F260</f>
        <v>396000</v>
      </c>
      <c r="I260" s="181">
        <f>((G260/F260)-1)*100</f>
        <v>1.9607843137254832</v>
      </c>
      <c r="J260" s="403"/>
      <c r="K260" s="387"/>
      <c r="M260" s="75"/>
      <c r="N260" s="75"/>
      <c r="O260" s="75"/>
      <c r="P260" s="75"/>
    </row>
    <row r="261" spans="1:16">
      <c r="A261" s="252" t="s">
        <v>369</v>
      </c>
      <c r="B261" s="96" t="s">
        <v>370</v>
      </c>
      <c r="C261" s="96">
        <v>90</v>
      </c>
      <c r="D261" s="174">
        <v>214500</v>
      </c>
      <c r="E261" s="96">
        <v>228500</v>
      </c>
      <c r="F261" s="96">
        <f>C261*E261</f>
        <v>20565000</v>
      </c>
      <c r="G261" s="96">
        <f t="shared" si="119"/>
        <v>19305000</v>
      </c>
      <c r="H261" s="183">
        <f>G261-F261</f>
        <v>-1260000</v>
      </c>
      <c r="I261" s="182">
        <f>((G261/F261)-1)*100</f>
        <v>-6.1269146608315062</v>
      </c>
      <c r="J261" s="403"/>
      <c r="K261" s="387"/>
    </row>
    <row r="262" spans="1:16">
      <c r="A262" s="397" t="s">
        <v>371</v>
      </c>
      <c r="B262" s="398"/>
      <c r="C262" s="190">
        <f t="shared" ref="C262:H262" si="120">SUM(C259:C261)</f>
        <v>316</v>
      </c>
      <c r="D262" s="190">
        <f t="shared" ref="D262" si="121">SUM(D259:D261)</f>
        <v>740500</v>
      </c>
      <c r="E262" s="190">
        <f t="shared" si="120"/>
        <v>743000</v>
      </c>
      <c r="F262" s="190">
        <f t="shared" si="120"/>
        <v>80091000</v>
      </c>
      <c r="G262" s="190">
        <f t="shared" si="120"/>
        <v>80193000</v>
      </c>
      <c r="H262" s="190">
        <f t="shared" si="120"/>
        <v>102000</v>
      </c>
      <c r="I262" s="190" t="s">
        <v>58</v>
      </c>
      <c r="J262" s="407"/>
      <c r="K262" s="408"/>
    </row>
    <row r="263" spans="1:16" ht="13.5" customHeight="1"/>
    <row r="264" spans="1:16" ht="13.5" customHeight="1">
      <c r="A264" s="179" t="s">
        <v>152</v>
      </c>
      <c r="B264" s="160" t="s">
        <v>389</v>
      </c>
      <c r="C264" s="119">
        <f>G269</f>
        <v>80193000</v>
      </c>
      <c r="D264" s="189" t="s">
        <v>58</v>
      </c>
      <c r="E264" s="184" t="s">
        <v>356</v>
      </c>
      <c r="F264" s="114">
        <v>5182985</v>
      </c>
      <c r="G264" s="307"/>
      <c r="H264" s="404">
        <v>-545000</v>
      </c>
      <c r="I264" s="387"/>
      <c r="J264" s="176" t="s">
        <v>351</v>
      </c>
      <c r="K264" s="185">
        <f>H269</f>
        <v>102000</v>
      </c>
    </row>
    <row r="265" spans="1:16">
      <c r="A265" s="381" t="s">
        <v>353</v>
      </c>
      <c r="B265" s="381" t="s">
        <v>354</v>
      </c>
      <c r="C265" s="381" t="s">
        <v>355</v>
      </c>
      <c r="D265" s="381" t="s">
        <v>358</v>
      </c>
      <c r="E265" s="381" t="s">
        <v>356</v>
      </c>
      <c r="F265" s="381" t="s">
        <v>357</v>
      </c>
      <c r="G265" s="384" t="s">
        <v>359</v>
      </c>
      <c r="H265" s="384" t="s">
        <v>360</v>
      </c>
      <c r="I265" s="384" t="s">
        <v>361</v>
      </c>
      <c r="J265" s="405" t="s">
        <v>362</v>
      </c>
      <c r="K265" s="406"/>
    </row>
    <row r="266" spans="1:16">
      <c r="A266" s="252" t="s">
        <v>365</v>
      </c>
      <c r="B266" s="96" t="s">
        <v>366</v>
      </c>
      <c r="C266" s="96">
        <v>138</v>
      </c>
      <c r="D266" s="114">
        <v>292000</v>
      </c>
      <c r="E266" s="96">
        <v>285000</v>
      </c>
      <c r="F266" s="96">
        <f>C266*E266</f>
        <v>39330000</v>
      </c>
      <c r="G266" s="96">
        <f>C266*D266</f>
        <v>40296000</v>
      </c>
      <c r="H266" s="180">
        <f>G266-F266</f>
        <v>966000</v>
      </c>
      <c r="I266" s="181">
        <f>((G266/F266)-1)*100</f>
        <v>2.4561403508772006</v>
      </c>
      <c r="J266" s="403"/>
      <c r="K266" s="387"/>
    </row>
    <row r="267" spans="1:16">
      <c r="A267" s="252" t="s">
        <v>367</v>
      </c>
      <c r="B267" s="96" t="s">
        <v>368</v>
      </c>
      <c r="C267" s="96">
        <v>88</v>
      </c>
      <c r="D267" s="114">
        <v>234000</v>
      </c>
      <c r="E267" s="96">
        <v>229500</v>
      </c>
      <c r="F267" s="96">
        <f>C267*E267</f>
        <v>20196000</v>
      </c>
      <c r="G267" s="96">
        <f t="shared" ref="G267:G268" si="122">C267*D267</f>
        <v>20592000</v>
      </c>
      <c r="H267" s="180">
        <f>G267-F267</f>
        <v>396000</v>
      </c>
      <c r="I267" s="181">
        <f>((G267/F267)-1)*100</f>
        <v>1.9607843137254832</v>
      </c>
      <c r="J267" s="403"/>
      <c r="K267" s="387"/>
    </row>
    <row r="268" spans="1:16">
      <c r="A268" s="252" t="s">
        <v>369</v>
      </c>
      <c r="B268" s="96" t="s">
        <v>370</v>
      </c>
      <c r="C268" s="96">
        <v>90</v>
      </c>
      <c r="D268" s="174">
        <v>214500</v>
      </c>
      <c r="E268" s="96">
        <v>228500</v>
      </c>
      <c r="F268" s="96">
        <f>C268*E268</f>
        <v>20565000</v>
      </c>
      <c r="G268" s="96">
        <f t="shared" si="122"/>
        <v>19305000</v>
      </c>
      <c r="H268" s="183">
        <f>G268-F268</f>
        <v>-1260000</v>
      </c>
      <c r="I268" s="182">
        <f>((G268/F268)-1)*100</f>
        <v>-6.1269146608315062</v>
      </c>
      <c r="J268" s="403"/>
      <c r="K268" s="387"/>
    </row>
    <row r="269" spans="1:16">
      <c r="A269" s="397" t="s">
        <v>371</v>
      </c>
      <c r="B269" s="398"/>
      <c r="C269" s="190">
        <f t="shared" ref="C269:H269" si="123">SUM(C266:C268)</f>
        <v>316</v>
      </c>
      <c r="D269" s="190">
        <f t="shared" ref="D269" si="124">SUM(D266:D268)</f>
        <v>740500</v>
      </c>
      <c r="E269" s="190">
        <f t="shared" si="123"/>
        <v>743000</v>
      </c>
      <c r="F269" s="190">
        <f t="shared" si="123"/>
        <v>80091000</v>
      </c>
      <c r="G269" s="190">
        <f t="shared" si="123"/>
        <v>80193000</v>
      </c>
      <c r="H269" s="190">
        <f t="shared" si="123"/>
        <v>102000</v>
      </c>
      <c r="I269" s="190" t="s">
        <v>58</v>
      </c>
      <c r="J269" s="407"/>
      <c r="K269" s="408"/>
    </row>
    <row r="271" spans="1:16" ht="13.5" customHeight="1">
      <c r="A271" s="179" t="s">
        <v>152</v>
      </c>
      <c r="B271" s="160" t="s">
        <v>390</v>
      </c>
      <c r="C271" s="119">
        <f>G276</f>
        <v>82277000</v>
      </c>
      <c r="D271" s="189" t="s">
        <v>58</v>
      </c>
      <c r="E271" s="176" t="s">
        <v>349</v>
      </c>
      <c r="F271" s="114">
        <v>5182985</v>
      </c>
      <c r="G271" s="307"/>
      <c r="H271" s="404">
        <v>-545000</v>
      </c>
      <c r="I271" s="387"/>
      <c r="J271" s="176" t="s">
        <v>351</v>
      </c>
      <c r="K271" s="185">
        <f>H276</f>
        <v>2186000</v>
      </c>
    </row>
    <row r="272" spans="1:16">
      <c r="A272" s="381" t="s">
        <v>353</v>
      </c>
      <c r="B272" s="381" t="s">
        <v>354</v>
      </c>
      <c r="C272" s="381" t="s">
        <v>355</v>
      </c>
      <c r="D272" s="381" t="s">
        <v>358</v>
      </c>
      <c r="E272" s="381" t="s">
        <v>356</v>
      </c>
      <c r="F272" s="381" t="s">
        <v>357</v>
      </c>
      <c r="G272" s="384" t="s">
        <v>359</v>
      </c>
      <c r="H272" s="384" t="s">
        <v>360</v>
      </c>
      <c r="I272" s="384" t="s">
        <v>361</v>
      </c>
      <c r="J272" s="405" t="s">
        <v>362</v>
      </c>
      <c r="K272" s="406"/>
    </row>
    <row r="273" spans="1:11">
      <c r="A273" s="252" t="s">
        <v>365</v>
      </c>
      <c r="B273" s="96" t="s">
        <v>366</v>
      </c>
      <c r="C273" s="96">
        <v>138</v>
      </c>
      <c r="D273" s="114">
        <v>293000</v>
      </c>
      <c r="E273" s="232">
        <v>285000</v>
      </c>
      <c r="F273" s="96">
        <f>C273*E273</f>
        <v>39330000</v>
      </c>
      <c r="G273" s="96">
        <f>C273*D273</f>
        <v>40434000</v>
      </c>
      <c r="H273" s="180">
        <f>G273-F273</f>
        <v>1104000</v>
      </c>
      <c r="I273" s="181">
        <f>((G273/F273)-1)*100</f>
        <v>2.8070175438596578</v>
      </c>
      <c r="J273" s="403"/>
      <c r="K273" s="387"/>
    </row>
    <row r="274" spans="1:11">
      <c r="A274" s="252" t="s">
        <v>367</v>
      </c>
      <c r="B274" s="96" t="s">
        <v>368</v>
      </c>
      <c r="C274" s="96">
        <v>88</v>
      </c>
      <c r="D274" s="174">
        <v>228500</v>
      </c>
      <c r="E274" s="96">
        <v>229500</v>
      </c>
      <c r="F274" s="96">
        <f>C274*E274</f>
        <v>20196000</v>
      </c>
      <c r="G274" s="96">
        <f t="shared" ref="G274:G275" si="125">C274*D274</f>
        <v>20108000</v>
      </c>
      <c r="H274" s="183">
        <f>G274-F274</f>
        <v>-88000</v>
      </c>
      <c r="I274" s="182">
        <f>((G274/F274)-1)*100</f>
        <v>-0.43572984749454813</v>
      </c>
      <c r="J274" s="403"/>
      <c r="K274" s="387"/>
    </row>
    <row r="275" spans="1:11">
      <c r="A275" s="252" t="s">
        <v>369</v>
      </c>
      <c r="B275" s="96" t="s">
        <v>370</v>
      </c>
      <c r="C275" s="96">
        <v>90</v>
      </c>
      <c r="D275" s="114">
        <v>241500</v>
      </c>
      <c r="E275" s="96">
        <v>228500</v>
      </c>
      <c r="F275" s="96">
        <f>C275*E275</f>
        <v>20565000</v>
      </c>
      <c r="G275" s="96">
        <f t="shared" si="125"/>
        <v>21735000</v>
      </c>
      <c r="H275" s="180">
        <f>G275-F275</f>
        <v>1170000</v>
      </c>
      <c r="I275" s="181">
        <f>((G275/F275)-1)*100</f>
        <v>5.6892778993435478</v>
      </c>
      <c r="J275" s="403"/>
      <c r="K275" s="387"/>
    </row>
    <row r="276" spans="1:11">
      <c r="A276" s="397" t="s">
        <v>371</v>
      </c>
      <c r="B276" s="398"/>
      <c r="C276" s="190">
        <f t="shared" ref="C276:H276" si="126">SUM(C273:C275)</f>
        <v>316</v>
      </c>
      <c r="D276" s="190">
        <f t="shared" ref="D276" si="127">SUM(D273:D275)</f>
        <v>763000</v>
      </c>
      <c r="E276" s="190">
        <f t="shared" si="126"/>
        <v>743000</v>
      </c>
      <c r="F276" s="190">
        <f t="shared" si="126"/>
        <v>80091000</v>
      </c>
      <c r="G276" s="190">
        <f t="shared" si="126"/>
        <v>82277000</v>
      </c>
      <c r="H276" s="190">
        <f t="shared" si="126"/>
        <v>2186000</v>
      </c>
      <c r="I276" s="190" t="s">
        <v>58</v>
      </c>
      <c r="J276" s="407"/>
      <c r="K276" s="408"/>
    </row>
    <row r="277" spans="1:11" ht="12.75" customHeight="1"/>
    <row r="278" spans="1:11" ht="13.5" customHeight="1"/>
  </sheetData>
  <mergeCells count="181">
    <mergeCell ref="J158:K158"/>
    <mergeCell ref="J213:K213"/>
    <mergeCell ref="J219:K219"/>
    <mergeCell ref="J205:K205"/>
    <mergeCell ref="J206:K206"/>
    <mergeCell ref="J142:K142"/>
    <mergeCell ref="J151:K151"/>
    <mergeCell ref="A158:B158"/>
    <mergeCell ref="J129:K129"/>
    <mergeCell ref="J136:K136"/>
    <mergeCell ref="J165:K165"/>
    <mergeCell ref="J156:K156"/>
    <mergeCell ref="J171:K171"/>
    <mergeCell ref="J133:K133"/>
    <mergeCell ref="A276:B276"/>
    <mergeCell ref="J203:K203"/>
    <mergeCell ref="A214:B214"/>
    <mergeCell ref="A248:B248"/>
    <mergeCell ref="J200:K200"/>
    <mergeCell ref="J182:K182"/>
    <mergeCell ref="J266:K266"/>
    <mergeCell ref="J252:K252"/>
    <mergeCell ref="J227:K227"/>
    <mergeCell ref="J251:K251"/>
    <mergeCell ref="J189:K189"/>
    <mergeCell ref="A255:B255"/>
    <mergeCell ref="J244:K244"/>
    <mergeCell ref="J253:K253"/>
    <mergeCell ref="A186:B186"/>
    <mergeCell ref="J229:K229"/>
    <mergeCell ref="J237:K237"/>
    <mergeCell ref="J269:K269"/>
    <mergeCell ref="J254:K254"/>
    <mergeCell ref="A262:B262"/>
    <mergeCell ref="J240:K240"/>
    <mergeCell ref="A226:B226"/>
    <mergeCell ref="J247:K247"/>
    <mergeCell ref="J274:K274"/>
    <mergeCell ref="J275:K275"/>
    <mergeCell ref="H264:I264"/>
    <mergeCell ref="J273:K273"/>
    <mergeCell ref="J268:K268"/>
    <mergeCell ref="J255:K255"/>
    <mergeCell ref="J260:K260"/>
    <mergeCell ref="J231:K231"/>
    <mergeCell ref="H271:I271"/>
    <mergeCell ref="A241:B241"/>
    <mergeCell ref="J239:K239"/>
    <mergeCell ref="A236:B236"/>
    <mergeCell ref="J235:K235"/>
    <mergeCell ref="J236:K236"/>
    <mergeCell ref="J238:K238"/>
    <mergeCell ref="A269:B269"/>
    <mergeCell ref="J241:K241"/>
    <mergeCell ref="J246:K246"/>
    <mergeCell ref="J276:K276"/>
    <mergeCell ref="H257:I257"/>
    <mergeCell ref="J248:K248"/>
    <mergeCell ref="J170:K170"/>
    <mergeCell ref="J198:K198"/>
    <mergeCell ref="J154:K154"/>
    <mergeCell ref="H250:I250"/>
    <mergeCell ref="J184:K184"/>
    <mergeCell ref="J272:K272"/>
    <mergeCell ref="J259:K259"/>
    <mergeCell ref="J190:K190"/>
    <mergeCell ref="J258:K258"/>
    <mergeCell ref="J162:K162"/>
    <mergeCell ref="J211:K211"/>
    <mergeCell ref="J267:K267"/>
    <mergeCell ref="J245:K245"/>
    <mergeCell ref="J220:K220"/>
    <mergeCell ref="J262:K262"/>
    <mergeCell ref="H243:I243"/>
    <mergeCell ref="J212:K212"/>
    <mergeCell ref="J261:K261"/>
    <mergeCell ref="J265:K265"/>
    <mergeCell ref="J183:K183"/>
    <mergeCell ref="J169:K169"/>
    <mergeCell ref="J234:K234"/>
    <mergeCell ref="J192:K192"/>
    <mergeCell ref="J172:K172"/>
    <mergeCell ref="J224:K224"/>
    <mergeCell ref="J196:K196"/>
    <mergeCell ref="J193:K193"/>
    <mergeCell ref="J175:K175"/>
    <mergeCell ref="J199:K199"/>
    <mergeCell ref="J176:K176"/>
    <mergeCell ref="J185:K185"/>
    <mergeCell ref="J186:K186"/>
    <mergeCell ref="J214:K214"/>
    <mergeCell ref="J191:K191"/>
    <mergeCell ref="J228:K228"/>
    <mergeCell ref="J126:K126"/>
    <mergeCell ref="A137:B137"/>
    <mergeCell ref="J178:K178"/>
    <mergeCell ref="J210:K210"/>
    <mergeCell ref="J127:K127"/>
    <mergeCell ref="A130:B130"/>
    <mergeCell ref="A144:B144"/>
    <mergeCell ref="J130:K130"/>
    <mergeCell ref="A221:B221"/>
    <mergeCell ref="J148:K148"/>
    <mergeCell ref="J150:K150"/>
    <mergeCell ref="J144:K144"/>
    <mergeCell ref="J134:K134"/>
    <mergeCell ref="J179:K179"/>
    <mergeCell ref="J221:K221"/>
    <mergeCell ref="A172:B172"/>
    <mergeCell ref="J143:K143"/>
    <mergeCell ref="A200:B200"/>
    <mergeCell ref="A193:B193"/>
    <mergeCell ref="A207:B207"/>
    <mergeCell ref="J218:K218"/>
    <mergeCell ref="J155:K155"/>
    <mergeCell ref="J157:K157"/>
    <mergeCell ref="J128:K128"/>
    <mergeCell ref="A151:B151"/>
    <mergeCell ref="J197:K197"/>
    <mergeCell ref="J135:K135"/>
    <mergeCell ref="H233:I233"/>
    <mergeCell ref="J149:K149"/>
    <mergeCell ref="A165:B165"/>
    <mergeCell ref="A231:B231"/>
    <mergeCell ref="J217:K217"/>
    <mergeCell ref="J226:K226"/>
    <mergeCell ref="J164:K164"/>
    <mergeCell ref="J177:K177"/>
    <mergeCell ref="J204:K204"/>
    <mergeCell ref="J137:K137"/>
    <mergeCell ref="J140:K140"/>
    <mergeCell ref="J230:K230"/>
    <mergeCell ref="J168:K168"/>
    <mergeCell ref="J207:K207"/>
    <mergeCell ref="J163:K163"/>
    <mergeCell ref="A179:B179"/>
    <mergeCell ref="J147:K147"/>
    <mergeCell ref="J141:K141"/>
    <mergeCell ref="J161:K161"/>
    <mergeCell ref="J225:K225"/>
    <mergeCell ref="H223:I223"/>
    <mergeCell ref="A18:B18"/>
    <mergeCell ref="A26:B26"/>
    <mergeCell ref="A34:B34"/>
    <mergeCell ref="A42:B42"/>
    <mergeCell ref="A50:B50"/>
    <mergeCell ref="A58:B58"/>
    <mergeCell ref="X3:Y3"/>
    <mergeCell ref="A1:M1"/>
    <mergeCell ref="X21:Y21"/>
    <mergeCell ref="O3:V3"/>
    <mergeCell ref="O21:V21"/>
    <mergeCell ref="O12:V12"/>
    <mergeCell ref="X12:Y12"/>
    <mergeCell ref="U19:V19"/>
    <mergeCell ref="U10:V10"/>
    <mergeCell ref="U28:V28"/>
    <mergeCell ref="A66:B66"/>
    <mergeCell ref="A74:B74"/>
    <mergeCell ref="A82:B82"/>
    <mergeCell ref="A90:B90"/>
    <mergeCell ref="A98:B98"/>
    <mergeCell ref="A106:B106"/>
    <mergeCell ref="A114:B114"/>
    <mergeCell ref="A122:B122"/>
    <mergeCell ref="J4:K4"/>
    <mergeCell ref="J13:K13"/>
    <mergeCell ref="J22:K22"/>
    <mergeCell ref="J30:K30"/>
    <mergeCell ref="J38:K38"/>
    <mergeCell ref="J46:K46"/>
    <mergeCell ref="J54:K54"/>
    <mergeCell ref="J62:K62"/>
    <mergeCell ref="J70:K70"/>
    <mergeCell ref="J78:K78"/>
    <mergeCell ref="J86:K86"/>
    <mergeCell ref="J94:K94"/>
    <mergeCell ref="J102:K102"/>
    <mergeCell ref="J110:K110"/>
    <mergeCell ref="J118:K118"/>
    <mergeCell ref="A9:B9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AH182"/>
  <sheetViews>
    <sheetView zoomScaleNormal="100" workbookViewId="0">
      <selection activeCell="P10" sqref="P10"/>
    </sheetView>
  </sheetViews>
  <sheetFormatPr defaultRowHeight="11.25"/>
  <cols>
    <col min="1" max="1" width="9.33203125" style="158" bestFit="1" customWidth="1"/>
    <col min="2" max="2" width="21" style="95" bestFit="1" customWidth="1"/>
    <col min="3" max="3" width="10.21875" style="95" bestFit="1" customWidth="1"/>
    <col min="4" max="5" width="9" style="95" bestFit="1" customWidth="1"/>
    <col min="6" max="6" width="9.77734375" style="95" bestFit="1" customWidth="1"/>
    <col min="7" max="7" width="11" style="95" bestFit="1" customWidth="1"/>
    <col min="8" max="8" width="10.77734375" style="95" bestFit="1" customWidth="1"/>
    <col min="9" max="10" width="9.77734375" style="95" bestFit="1" customWidth="1"/>
    <col min="11" max="11" width="10.21875" style="95" customWidth="1"/>
    <col min="12" max="12" width="10.33203125" style="95" customWidth="1"/>
    <col min="13" max="13" width="10.77734375" style="95" bestFit="1" customWidth="1"/>
    <col min="14" max="14" width="11" style="95" customWidth="1"/>
    <col min="15" max="15" width="9.33203125" style="95" bestFit="1" customWidth="1"/>
    <col min="16" max="16" width="43.33203125" style="95" customWidth="1"/>
    <col min="17" max="17" width="6.21875" style="95" customWidth="1"/>
    <col min="18" max="18" width="20.33203125" style="95" customWidth="1"/>
    <col min="19" max="19" width="11.6640625" style="95" bestFit="1" customWidth="1"/>
    <col min="20" max="20" width="11.88671875" style="95" bestFit="1" customWidth="1"/>
    <col min="21" max="21" width="10" style="95" bestFit="1" customWidth="1"/>
    <col min="22" max="22" width="11.44140625" style="95" bestFit="1" customWidth="1"/>
    <col min="23" max="23" width="6.6640625" style="95" bestFit="1" customWidth="1"/>
    <col min="24" max="24" width="8.44140625" style="95" bestFit="1" customWidth="1"/>
    <col min="25" max="25" width="8.88671875" style="95" customWidth="1"/>
    <col min="26" max="16384" width="8.88671875" style="95"/>
  </cols>
  <sheetData>
    <row r="1" spans="1:24" s="1" customFormat="1" ht="14.25" customHeight="1">
      <c r="A1" s="416" t="s">
        <v>84</v>
      </c>
      <c r="B1" s="386"/>
      <c r="C1" s="386"/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7"/>
      <c r="R1" s="424" t="s">
        <v>85</v>
      </c>
      <c r="S1" s="386"/>
      <c r="T1" s="387"/>
    </row>
    <row r="2" spans="1:24" s="1" customFormat="1" ht="10.5" customHeight="1">
      <c r="A2" s="253" t="s">
        <v>86</v>
      </c>
      <c r="B2" s="253" t="s">
        <v>5</v>
      </c>
      <c r="C2" s="192" t="s">
        <v>87</v>
      </c>
      <c r="D2" s="192" t="s">
        <v>88</v>
      </c>
      <c r="E2" s="192" t="s">
        <v>89</v>
      </c>
      <c r="F2" s="192" t="s">
        <v>6</v>
      </c>
      <c r="G2" s="193" t="s">
        <v>90</v>
      </c>
      <c r="H2" s="253" t="s">
        <v>91</v>
      </c>
      <c r="I2" s="284" t="s">
        <v>92</v>
      </c>
      <c r="J2" s="284" t="s">
        <v>93</v>
      </c>
      <c r="K2" s="194" t="s">
        <v>94</v>
      </c>
      <c r="L2" s="422" t="s">
        <v>95</v>
      </c>
      <c r="M2" s="386"/>
      <c r="N2" s="386"/>
      <c r="O2" s="387"/>
      <c r="P2" s="253" t="s">
        <v>96</v>
      </c>
    </row>
    <row r="3" spans="1:24" s="1" customFormat="1" ht="13.5">
      <c r="A3" s="275" t="s">
        <v>97</v>
      </c>
      <c r="B3" s="195" t="s">
        <v>98</v>
      </c>
      <c r="C3" s="196">
        <v>8300000</v>
      </c>
      <c r="D3" s="135">
        <v>267537</v>
      </c>
      <c r="E3" s="197">
        <v>30</v>
      </c>
      <c r="F3" s="196">
        <f>C3</f>
        <v>8300000</v>
      </c>
      <c r="G3" s="197">
        <f t="shared" ref="G3:G9" si="0">F3*0.033</f>
        <v>273900</v>
      </c>
      <c r="H3" s="198">
        <f>(F3-G3)</f>
        <v>8026100</v>
      </c>
      <c r="I3" s="267">
        <v>55970</v>
      </c>
      <c r="J3" s="268">
        <v>13780</v>
      </c>
      <c r="K3" s="199">
        <f>H3 - (I3 + J3)</f>
        <v>7956350</v>
      </c>
      <c r="L3" s="419" t="s">
        <v>99</v>
      </c>
      <c r="M3" s="386"/>
      <c r="N3" s="386"/>
      <c r="O3" s="387"/>
      <c r="P3" s="77" t="s">
        <v>100</v>
      </c>
      <c r="Q3" s="95"/>
      <c r="R3" s="253" t="s">
        <v>101</v>
      </c>
      <c r="S3" s="279" t="s">
        <v>102</v>
      </c>
      <c r="T3" s="279" t="s">
        <v>102</v>
      </c>
      <c r="U3" s="95"/>
      <c r="V3" s="95"/>
      <c r="W3" s="95"/>
      <c r="X3" s="95"/>
    </row>
    <row r="4" spans="1:24" s="1" customFormat="1" ht="13.5">
      <c r="A4" s="278" t="s">
        <v>103</v>
      </c>
      <c r="B4" s="195" t="s">
        <v>104</v>
      </c>
      <c r="C4" s="196">
        <v>8300000</v>
      </c>
      <c r="D4" s="135">
        <v>267537</v>
      </c>
      <c r="E4" s="197">
        <v>30</v>
      </c>
      <c r="F4" s="196">
        <f>C4</f>
        <v>8300000</v>
      </c>
      <c r="G4" s="197">
        <f t="shared" si="0"/>
        <v>273900</v>
      </c>
      <c r="H4" s="198">
        <f>(F4-G4)</f>
        <v>8026100</v>
      </c>
      <c r="I4" s="267">
        <v>55970</v>
      </c>
      <c r="J4" s="268">
        <v>13780</v>
      </c>
      <c r="K4" s="199">
        <f>H4 - (I4 + J4)</f>
        <v>7956350</v>
      </c>
      <c r="L4" s="419" t="s">
        <v>99</v>
      </c>
      <c r="M4" s="386"/>
      <c r="N4" s="386"/>
      <c r="O4" s="387"/>
      <c r="P4" s="77" t="s">
        <v>100</v>
      </c>
      <c r="Q4" s="95"/>
      <c r="R4" s="77" t="s">
        <v>99</v>
      </c>
      <c r="S4" s="135">
        <v>23793333</v>
      </c>
      <c r="T4" s="280">
        <f>SUM(K3:K7)</f>
        <v>36085160</v>
      </c>
      <c r="U4" s="95"/>
      <c r="V4" s="95"/>
      <c r="W4" s="95"/>
      <c r="X4" s="95"/>
    </row>
    <row r="5" spans="1:24" s="1" customFormat="1" ht="13.5">
      <c r="A5" s="278" t="s">
        <v>105</v>
      </c>
      <c r="B5" s="195" t="s">
        <v>106</v>
      </c>
      <c r="C5" s="196">
        <v>8300000</v>
      </c>
      <c r="D5" s="135">
        <v>267537</v>
      </c>
      <c r="E5" s="197">
        <v>30</v>
      </c>
      <c r="F5" s="196">
        <f>C5</f>
        <v>8300000</v>
      </c>
      <c r="G5" s="197">
        <f t="shared" si="0"/>
        <v>273900</v>
      </c>
      <c r="H5" s="198">
        <f>(F5-G5)</f>
        <v>8026100</v>
      </c>
      <c r="I5" s="267">
        <v>55970</v>
      </c>
      <c r="J5" s="268">
        <v>13780</v>
      </c>
      <c r="K5" s="199">
        <f>H5 - (I5 + J5)</f>
        <v>7956350</v>
      </c>
      <c r="L5" s="419" t="s">
        <v>99</v>
      </c>
      <c r="M5" s="386"/>
      <c r="N5" s="386"/>
      <c r="O5" s="387"/>
      <c r="P5" s="77" t="s">
        <v>100</v>
      </c>
      <c r="Q5" s="95"/>
      <c r="R5" s="77"/>
      <c r="S5" s="135"/>
      <c r="T5" s="280"/>
      <c r="U5" s="95"/>
      <c r="V5" s="95"/>
      <c r="W5" s="95"/>
      <c r="X5" s="95"/>
    </row>
    <row r="6" spans="1:24" s="1" customFormat="1" ht="13.5">
      <c r="A6" s="278" t="s">
        <v>107</v>
      </c>
      <c r="B6" s="195" t="s">
        <v>108</v>
      </c>
      <c r="C6" s="286">
        <v>7500000</v>
      </c>
      <c r="D6" s="135">
        <f>C6/30</f>
        <v>250000</v>
      </c>
      <c r="E6" s="265">
        <v>21</v>
      </c>
      <c r="F6" s="196">
        <f>D6*E6</f>
        <v>5250000</v>
      </c>
      <c r="G6" s="197">
        <f t="shared" si="0"/>
        <v>173250</v>
      </c>
      <c r="H6" s="198">
        <f>F6-G6</f>
        <v>5076750</v>
      </c>
      <c r="I6" s="285">
        <v>35400</v>
      </c>
      <c r="J6" s="268">
        <v>7990</v>
      </c>
      <c r="K6" s="199">
        <f>H6 - (I6 + J6)</f>
        <v>5033360</v>
      </c>
      <c r="L6" s="419" t="s">
        <v>99</v>
      </c>
      <c r="M6" s="386"/>
      <c r="N6" s="386"/>
      <c r="O6" s="387"/>
      <c r="P6" s="77" t="s">
        <v>109</v>
      </c>
      <c r="R6" s="77"/>
      <c r="S6" s="135"/>
      <c r="T6" s="280"/>
    </row>
    <row r="7" spans="1:24" s="1" customFormat="1" ht="13.5">
      <c r="A7" s="278" t="s">
        <v>110</v>
      </c>
      <c r="B7" s="195" t="s">
        <v>111</v>
      </c>
      <c r="C7" s="196">
        <v>7500000</v>
      </c>
      <c r="D7" s="135">
        <f>C7/30</f>
        <v>250000</v>
      </c>
      <c r="E7" s="197">
        <v>30</v>
      </c>
      <c r="F7" s="196">
        <f>C7</f>
        <v>7500000</v>
      </c>
      <c r="G7" s="197">
        <f t="shared" si="0"/>
        <v>247500</v>
      </c>
      <c r="H7" s="198">
        <f>F7-G7</f>
        <v>7252500</v>
      </c>
      <c r="I7" s="267">
        <v>55970</v>
      </c>
      <c r="J7" s="268">
        <v>13780</v>
      </c>
      <c r="K7" s="199">
        <f>H7 - (I7 + J7)</f>
        <v>7182750</v>
      </c>
      <c r="L7" s="419" t="s">
        <v>99</v>
      </c>
      <c r="M7" s="386"/>
      <c r="N7" s="386"/>
      <c r="O7" s="387"/>
      <c r="P7" s="77" t="s">
        <v>109</v>
      </c>
      <c r="R7" s="77"/>
      <c r="S7" s="135"/>
      <c r="T7" s="280"/>
    </row>
    <row r="8" spans="1:24" s="1" customFormat="1" ht="13.5">
      <c r="A8" s="278" t="s">
        <v>112</v>
      </c>
      <c r="B8" s="195" t="s">
        <v>113</v>
      </c>
      <c r="C8" s="196">
        <v>7500000</v>
      </c>
      <c r="D8" s="135">
        <f>C8/30</f>
        <v>250000</v>
      </c>
      <c r="E8" s="197">
        <v>30</v>
      </c>
      <c r="F8" s="196">
        <f>C8</f>
        <v>7500000</v>
      </c>
      <c r="G8" s="197">
        <f t="shared" si="0"/>
        <v>247500</v>
      </c>
      <c r="H8" s="198">
        <f>F8-G8</f>
        <v>7252500</v>
      </c>
      <c r="I8" s="267">
        <v>55970</v>
      </c>
      <c r="J8" s="268">
        <v>13780</v>
      </c>
      <c r="K8" s="199">
        <v>7190505</v>
      </c>
      <c r="L8" s="419" t="s">
        <v>99</v>
      </c>
      <c r="M8" s="386"/>
      <c r="N8" s="386"/>
      <c r="O8" s="387"/>
      <c r="P8" s="77" t="s">
        <v>109</v>
      </c>
      <c r="R8" s="281" t="s">
        <v>114</v>
      </c>
      <c r="S8" s="282">
        <f>SUM(S4:S7)</f>
        <v>23793333</v>
      </c>
      <c r="T8" s="282">
        <f>SUM(K3:K6)</f>
        <v>28902410</v>
      </c>
    </row>
    <row r="9" spans="1:24" s="1" customFormat="1" ht="13.5">
      <c r="A9" s="278" t="s">
        <v>115</v>
      </c>
      <c r="B9" s="195" t="s">
        <v>116</v>
      </c>
      <c r="C9" s="196">
        <v>7500000</v>
      </c>
      <c r="D9" s="135">
        <f>C9/30</f>
        <v>250000</v>
      </c>
      <c r="E9" s="197">
        <v>30</v>
      </c>
      <c r="F9" s="196">
        <f>C9</f>
        <v>7500000</v>
      </c>
      <c r="G9" s="197">
        <f t="shared" si="0"/>
        <v>247500</v>
      </c>
      <c r="H9" s="198">
        <f>F9-G9</f>
        <v>7252500</v>
      </c>
      <c r="I9" s="267">
        <v>55970</v>
      </c>
      <c r="J9" s="268">
        <v>13780</v>
      </c>
      <c r="K9" s="199">
        <v>7182955</v>
      </c>
      <c r="L9" s="419" t="s">
        <v>99</v>
      </c>
      <c r="M9" s="386"/>
      <c r="N9" s="386"/>
      <c r="O9" s="387"/>
      <c r="P9" s="77" t="s">
        <v>109</v>
      </c>
    </row>
    <row r="10" spans="1:24" s="1" customFormat="1" ht="13.5">
      <c r="A10" s="195"/>
      <c r="B10" s="195"/>
      <c r="C10" s="283"/>
      <c r="D10" s="135"/>
      <c r="E10" s="198"/>
      <c r="F10" s="196"/>
      <c r="G10" s="197"/>
      <c r="H10" s="198"/>
      <c r="I10" s="267"/>
      <c r="J10" s="268"/>
      <c r="K10" s="199"/>
      <c r="L10" s="419"/>
      <c r="M10" s="386"/>
      <c r="N10" s="386"/>
      <c r="O10" s="387"/>
      <c r="P10" s="77"/>
    </row>
    <row r="11" spans="1:24" s="1" customFormat="1" ht="13.5">
      <c r="A11" s="195"/>
      <c r="B11" s="195"/>
      <c r="C11" s="196"/>
      <c r="D11" s="135"/>
      <c r="E11" s="198"/>
      <c r="F11" s="267"/>
      <c r="G11" s="268"/>
      <c r="H11" s="199"/>
      <c r="I11" s="267"/>
      <c r="J11" s="268"/>
      <c r="K11" s="199"/>
      <c r="L11" s="419"/>
      <c r="M11" s="386"/>
      <c r="N11" s="386"/>
      <c r="O11" s="387"/>
      <c r="P11" s="77"/>
      <c r="Q11" s="95"/>
      <c r="R11" s="95"/>
      <c r="S11" s="95"/>
      <c r="T11" s="95"/>
      <c r="U11" s="95"/>
      <c r="V11" s="95"/>
      <c r="W11" s="95"/>
      <c r="X11" s="95"/>
    </row>
    <row r="12" spans="1:24" s="1" customFormat="1" ht="13.5">
      <c r="A12" s="195"/>
      <c r="B12" s="195"/>
      <c r="C12" s="196"/>
      <c r="D12" s="135"/>
      <c r="E12" s="198"/>
      <c r="F12" s="267"/>
      <c r="G12" s="268"/>
      <c r="H12" s="199"/>
      <c r="I12" s="267"/>
      <c r="J12" s="268"/>
      <c r="K12" s="199"/>
      <c r="L12" s="419"/>
      <c r="M12" s="386"/>
      <c r="N12" s="386"/>
      <c r="O12" s="387"/>
      <c r="P12" s="77"/>
      <c r="Q12" s="95"/>
      <c r="R12" s="95"/>
      <c r="S12" s="126"/>
      <c r="T12" s="95"/>
      <c r="U12" s="95"/>
      <c r="V12" s="95"/>
      <c r="W12" s="95"/>
      <c r="X12" s="95"/>
    </row>
    <row r="13" spans="1:24" s="1" customFormat="1" ht="13.5">
      <c r="A13" s="195"/>
      <c r="B13" s="195"/>
      <c r="C13" s="196"/>
      <c r="D13" s="135"/>
      <c r="E13" s="197"/>
      <c r="F13" s="196"/>
      <c r="G13" s="197"/>
      <c r="H13" s="198"/>
      <c r="I13" s="267"/>
      <c r="J13" s="268"/>
      <c r="K13" s="199"/>
      <c r="L13" s="419"/>
      <c r="M13" s="386"/>
      <c r="N13" s="386"/>
      <c r="O13" s="387"/>
      <c r="P13" s="77"/>
      <c r="Q13" s="95"/>
      <c r="R13" s="95"/>
      <c r="S13" s="95"/>
      <c r="T13" s="95"/>
      <c r="U13" s="95"/>
      <c r="V13" s="95"/>
      <c r="W13" s="95"/>
      <c r="X13" s="95"/>
    </row>
    <row r="14" spans="1:24" s="1" customFormat="1" ht="13.5">
      <c r="A14" s="155"/>
      <c r="B14" s="195"/>
      <c r="C14" s="196"/>
      <c r="D14" s="135"/>
      <c r="E14" s="197"/>
      <c r="F14" s="196"/>
      <c r="G14" s="197"/>
      <c r="H14" s="198"/>
      <c r="I14" s="267"/>
      <c r="J14" s="268"/>
      <c r="K14" s="199"/>
      <c r="L14" s="419"/>
      <c r="M14" s="386"/>
      <c r="N14" s="386"/>
      <c r="O14" s="387"/>
      <c r="P14" s="77"/>
      <c r="Q14" s="95"/>
      <c r="R14" s="95"/>
      <c r="S14" s="95"/>
      <c r="T14" s="95"/>
      <c r="U14" s="95"/>
      <c r="V14" s="95"/>
      <c r="W14" s="95"/>
      <c r="X14" s="95"/>
    </row>
    <row r="15" spans="1:24" s="1" customFormat="1" ht="10.5" customHeight="1">
      <c r="A15" s="241"/>
      <c r="B15" s="242"/>
      <c r="C15" s="242"/>
      <c r="D15" s="243"/>
      <c r="E15" s="244"/>
      <c r="F15" s="248">
        <f t="shared" ref="F15:K15" si="1">SUM(F3:F14)</f>
        <v>52650000</v>
      </c>
      <c r="G15" s="248">
        <f t="shared" si="1"/>
        <v>1737450</v>
      </c>
      <c r="H15" s="248">
        <f t="shared" si="1"/>
        <v>50912550</v>
      </c>
      <c r="I15" s="245">
        <f t="shared" si="1"/>
        <v>371220</v>
      </c>
      <c r="J15" s="245">
        <f t="shared" si="1"/>
        <v>90670</v>
      </c>
      <c r="K15" s="245">
        <f t="shared" si="1"/>
        <v>50458620</v>
      </c>
      <c r="L15" s="420"/>
      <c r="M15" s="386"/>
      <c r="N15" s="386"/>
      <c r="O15" s="387"/>
      <c r="P15" s="246"/>
      <c r="Q15" s="95"/>
      <c r="R15" s="95"/>
      <c r="S15" s="95"/>
      <c r="T15" s="95"/>
      <c r="U15" s="95"/>
      <c r="V15" s="95"/>
      <c r="W15" s="95"/>
      <c r="X15" s="95"/>
    </row>
    <row r="16" spans="1:24" ht="10.5" customHeight="1">
      <c r="A16" s="95"/>
      <c r="B16" s="111" t="s">
        <v>114</v>
      </c>
      <c r="Q16" s="1"/>
      <c r="R16" s="1"/>
      <c r="S16" s="1"/>
      <c r="T16" s="1"/>
      <c r="U16" s="1"/>
      <c r="V16" s="1"/>
      <c r="W16" s="1"/>
      <c r="X16" s="1"/>
    </row>
    <row r="17" spans="1:34" s="1" customFormat="1" ht="14.25" customHeight="1">
      <c r="A17" s="416" t="s">
        <v>117</v>
      </c>
      <c r="B17" s="386"/>
      <c r="C17" s="386"/>
      <c r="D17" s="386"/>
      <c r="E17" s="386"/>
      <c r="F17" s="386"/>
      <c r="G17" s="386"/>
      <c r="H17" s="386"/>
      <c r="I17" s="386"/>
      <c r="J17" s="386"/>
      <c r="K17" s="386"/>
      <c r="L17" s="386"/>
      <c r="M17" s="386"/>
      <c r="N17" s="386"/>
      <c r="O17" s="386"/>
      <c r="P17" s="387"/>
      <c r="R17" s="424" t="s">
        <v>118</v>
      </c>
      <c r="S17" s="386"/>
      <c r="T17" s="387"/>
      <c r="Z17" s="95"/>
      <c r="AA17" s="95"/>
      <c r="AB17" s="95"/>
      <c r="AC17" s="95"/>
      <c r="AD17" s="95"/>
      <c r="AE17" s="95"/>
      <c r="AF17" s="95"/>
      <c r="AG17" s="95"/>
      <c r="AH17" s="95"/>
    </row>
    <row r="18" spans="1:34" s="1" customFormat="1" ht="13.5">
      <c r="A18" s="253" t="s">
        <v>86</v>
      </c>
      <c r="B18" s="253" t="s">
        <v>5</v>
      </c>
      <c r="C18" s="192" t="s">
        <v>87</v>
      </c>
      <c r="D18" s="192" t="s">
        <v>88</v>
      </c>
      <c r="E18" s="192" t="s">
        <v>89</v>
      </c>
      <c r="F18" s="192" t="s">
        <v>6</v>
      </c>
      <c r="G18" s="193" t="s">
        <v>90</v>
      </c>
      <c r="H18" s="253" t="s">
        <v>91</v>
      </c>
      <c r="I18" s="284" t="s">
        <v>92</v>
      </c>
      <c r="J18" s="284" t="s">
        <v>93</v>
      </c>
      <c r="K18" s="194" t="s">
        <v>94</v>
      </c>
      <c r="L18" s="422" t="s">
        <v>95</v>
      </c>
      <c r="M18" s="386"/>
      <c r="N18" s="386"/>
      <c r="O18" s="387"/>
      <c r="P18" s="253" t="s">
        <v>96</v>
      </c>
      <c r="R18" s="253" t="s">
        <v>101</v>
      </c>
      <c r="S18" s="279" t="s">
        <v>102</v>
      </c>
      <c r="T18" s="279" t="s">
        <v>102</v>
      </c>
    </row>
    <row r="19" spans="1:34" s="1" customFormat="1" ht="13.5">
      <c r="A19" s="155" t="s">
        <v>119</v>
      </c>
      <c r="B19" s="195" t="s">
        <v>98</v>
      </c>
      <c r="C19" s="196">
        <v>9000000</v>
      </c>
      <c r="D19" s="135">
        <f t="shared" ref="D19:D25" si="2">C19/30</f>
        <v>300000</v>
      </c>
      <c r="E19" s="197">
        <v>30</v>
      </c>
      <c r="F19" s="196">
        <f>C19</f>
        <v>9000000</v>
      </c>
      <c r="G19" s="197">
        <f t="shared" ref="G19:G30" si="3">F19*0.033</f>
        <v>297000</v>
      </c>
      <c r="H19" s="198">
        <f t="shared" ref="H19:H28" si="4">F19-G19</f>
        <v>8703000</v>
      </c>
      <c r="I19" s="199">
        <f>H19</f>
        <v>8703000</v>
      </c>
      <c r="J19" s="196"/>
      <c r="K19" s="199">
        <v>8691585</v>
      </c>
      <c r="L19" s="419" t="s">
        <v>120</v>
      </c>
      <c r="M19" s="386"/>
      <c r="N19" s="386"/>
      <c r="O19" s="387"/>
      <c r="P19" s="77" t="s">
        <v>121</v>
      </c>
      <c r="R19" s="77" t="s">
        <v>122</v>
      </c>
      <c r="S19" s="135">
        <v>27750000</v>
      </c>
      <c r="T19" s="280">
        <f>SUM(K19:K22)</f>
        <v>28273335</v>
      </c>
    </row>
    <row r="20" spans="1:34" s="1" customFormat="1" ht="13.5">
      <c r="A20" s="155" t="s">
        <v>123</v>
      </c>
      <c r="B20" s="195" t="s">
        <v>124</v>
      </c>
      <c r="C20" s="196">
        <v>7500000</v>
      </c>
      <c r="D20" s="135">
        <f t="shared" si="2"/>
        <v>250000</v>
      </c>
      <c r="E20" s="197">
        <v>21</v>
      </c>
      <c r="F20" s="196">
        <f>D20*E20</f>
        <v>5250000</v>
      </c>
      <c r="G20" s="197">
        <f t="shared" si="3"/>
        <v>173250</v>
      </c>
      <c r="H20" s="198">
        <f t="shared" si="4"/>
        <v>5076750</v>
      </c>
      <c r="I20" s="267"/>
      <c r="J20" s="268"/>
      <c r="K20" s="196">
        <v>5076750</v>
      </c>
      <c r="L20" s="419" t="s">
        <v>122</v>
      </c>
      <c r="M20" s="386"/>
      <c r="N20" s="386"/>
      <c r="O20" s="387"/>
      <c r="P20" s="77" t="s">
        <v>125</v>
      </c>
      <c r="R20" s="77" t="s">
        <v>126</v>
      </c>
      <c r="S20" s="135">
        <v>13500000</v>
      </c>
      <c r="T20" s="280">
        <f>SUM(K23:K24)</f>
        <v>14491220</v>
      </c>
    </row>
    <row r="21" spans="1:34" s="1" customFormat="1" ht="13.5">
      <c r="A21" s="155" t="s">
        <v>127</v>
      </c>
      <c r="B21" s="195" t="s">
        <v>106</v>
      </c>
      <c r="C21" s="196">
        <v>7500000</v>
      </c>
      <c r="D21" s="135">
        <f t="shared" si="2"/>
        <v>250000</v>
      </c>
      <c r="E21" s="197">
        <v>30</v>
      </c>
      <c r="F21" s="196">
        <f>C21</f>
        <v>7500000</v>
      </c>
      <c r="G21" s="197">
        <f t="shared" si="3"/>
        <v>247500</v>
      </c>
      <c r="H21" s="198">
        <f t="shared" si="4"/>
        <v>7252500</v>
      </c>
      <c r="I21" s="267"/>
      <c r="J21" s="268"/>
      <c r="K21" s="199">
        <v>7252500</v>
      </c>
      <c r="L21" s="419" t="s">
        <v>122</v>
      </c>
      <c r="M21" s="386"/>
      <c r="N21" s="386"/>
      <c r="O21" s="387"/>
      <c r="P21" s="77" t="s">
        <v>125</v>
      </c>
      <c r="R21" s="77" t="s">
        <v>128</v>
      </c>
      <c r="S21" s="135">
        <v>16065000</v>
      </c>
      <c r="T21" s="280">
        <f>SUM(K25:K26)</f>
        <v>13818000</v>
      </c>
    </row>
    <row r="22" spans="1:34" s="1" customFormat="1" ht="13.5">
      <c r="A22" s="155" t="s">
        <v>129</v>
      </c>
      <c r="B22" s="195" t="s">
        <v>130</v>
      </c>
      <c r="C22" s="196">
        <v>7500000</v>
      </c>
      <c r="D22" s="135">
        <f t="shared" si="2"/>
        <v>250000</v>
      </c>
      <c r="E22" s="197">
        <v>30</v>
      </c>
      <c r="F22" s="196">
        <f>C22</f>
        <v>7500000</v>
      </c>
      <c r="G22" s="197">
        <f t="shared" si="3"/>
        <v>247500</v>
      </c>
      <c r="H22" s="198">
        <f t="shared" si="4"/>
        <v>7252500</v>
      </c>
      <c r="I22" s="267"/>
      <c r="J22" s="268"/>
      <c r="K22" s="199">
        <v>7252500</v>
      </c>
      <c r="L22" s="419" t="s">
        <v>122</v>
      </c>
      <c r="M22" s="386"/>
      <c r="N22" s="386"/>
      <c r="O22" s="387"/>
      <c r="P22" s="77" t="s">
        <v>125</v>
      </c>
      <c r="R22" s="77" t="s">
        <v>99</v>
      </c>
      <c r="S22" s="135">
        <v>23793333</v>
      </c>
      <c r="T22" s="280">
        <f>SUM(K27:K29)</f>
        <v>22360648</v>
      </c>
    </row>
    <row r="23" spans="1:34" s="1" customFormat="1" ht="13.5">
      <c r="A23" s="155" t="s">
        <v>131</v>
      </c>
      <c r="B23" s="195" t="s">
        <v>132</v>
      </c>
      <c r="C23" s="196">
        <v>7500000</v>
      </c>
      <c r="D23" s="135">
        <f t="shared" si="2"/>
        <v>250000</v>
      </c>
      <c r="E23" s="197">
        <v>30</v>
      </c>
      <c r="F23" s="196">
        <f>C23</f>
        <v>7500000</v>
      </c>
      <c r="G23" s="197">
        <f t="shared" si="3"/>
        <v>247500</v>
      </c>
      <c r="H23" s="198">
        <f t="shared" si="4"/>
        <v>7252500</v>
      </c>
      <c r="I23" s="267"/>
      <c r="J23" s="268"/>
      <c r="K23" s="199">
        <v>7252500</v>
      </c>
      <c r="L23" s="419" t="s">
        <v>122</v>
      </c>
      <c r="M23" s="386"/>
      <c r="N23" s="386"/>
      <c r="O23" s="387"/>
      <c r="P23" s="77" t="s">
        <v>125</v>
      </c>
      <c r="R23" s="281" t="s">
        <v>114</v>
      </c>
      <c r="S23" s="282">
        <f>SUM(S19:S22)</f>
        <v>81108333</v>
      </c>
      <c r="T23" s="282">
        <f>SUM(T19:T22)</f>
        <v>78943203</v>
      </c>
    </row>
    <row r="24" spans="1:34" s="1" customFormat="1" ht="13.5">
      <c r="A24" s="155" t="s">
        <v>133</v>
      </c>
      <c r="B24" s="195" t="s">
        <v>111</v>
      </c>
      <c r="C24" s="196">
        <v>7500000</v>
      </c>
      <c r="D24" s="135">
        <f t="shared" si="2"/>
        <v>250000</v>
      </c>
      <c r="E24" s="197">
        <v>30</v>
      </c>
      <c r="F24" s="196">
        <f>C24</f>
        <v>7500000</v>
      </c>
      <c r="G24" s="197">
        <f t="shared" si="3"/>
        <v>247500</v>
      </c>
      <c r="H24" s="198">
        <f t="shared" si="4"/>
        <v>7252500</v>
      </c>
      <c r="I24" s="267"/>
      <c r="J24" s="268"/>
      <c r="K24" s="199">
        <v>7238720</v>
      </c>
      <c r="L24" s="419" t="s">
        <v>134</v>
      </c>
      <c r="M24" s="386"/>
      <c r="N24" s="386"/>
      <c r="O24" s="387"/>
      <c r="P24" s="77" t="s">
        <v>135</v>
      </c>
      <c r="R24" s="95" t="s">
        <v>58</v>
      </c>
      <c r="V24" s="95"/>
    </row>
    <row r="25" spans="1:34" s="1" customFormat="1" ht="13.5">
      <c r="A25" s="155" t="s">
        <v>136</v>
      </c>
      <c r="B25" s="195" t="s">
        <v>137</v>
      </c>
      <c r="C25" s="196">
        <v>7500000</v>
      </c>
      <c r="D25" s="135">
        <f t="shared" si="2"/>
        <v>250000</v>
      </c>
      <c r="E25" s="197">
        <v>22</v>
      </c>
      <c r="F25" s="196">
        <v>6000000</v>
      </c>
      <c r="G25" s="197">
        <f t="shared" si="3"/>
        <v>198000</v>
      </c>
      <c r="H25" s="198">
        <f t="shared" si="4"/>
        <v>5802000</v>
      </c>
      <c r="I25" s="267"/>
      <c r="J25" s="268"/>
      <c r="K25" s="199">
        <v>5791900</v>
      </c>
      <c r="L25" s="419" t="s">
        <v>134</v>
      </c>
      <c r="M25" s="386"/>
      <c r="N25" s="386"/>
      <c r="O25" s="387"/>
      <c r="P25" s="77" t="s">
        <v>135</v>
      </c>
      <c r="V25" s="95"/>
    </row>
    <row r="26" spans="1:34" s="1" customFormat="1" ht="13.5">
      <c r="A26" s="155" t="s">
        <v>138</v>
      </c>
      <c r="B26" s="195" t="s">
        <v>139</v>
      </c>
      <c r="C26" s="196">
        <v>8300000</v>
      </c>
      <c r="D26" s="135">
        <v>267537</v>
      </c>
      <c r="E26" s="197">
        <v>30</v>
      </c>
      <c r="F26" s="196">
        <f>C26</f>
        <v>8300000</v>
      </c>
      <c r="G26" s="197">
        <f t="shared" si="3"/>
        <v>273900</v>
      </c>
      <c r="H26" s="198">
        <f t="shared" si="4"/>
        <v>8026100</v>
      </c>
      <c r="I26" s="267"/>
      <c r="J26" s="268"/>
      <c r="K26" s="199">
        <v>8026100</v>
      </c>
      <c r="L26" s="419" t="s">
        <v>140</v>
      </c>
      <c r="M26" s="386"/>
      <c r="N26" s="386"/>
      <c r="O26" s="387"/>
      <c r="P26" s="77" t="s">
        <v>141</v>
      </c>
      <c r="V26" s="95"/>
    </row>
    <row r="27" spans="1:34" s="1" customFormat="1" ht="13.5">
      <c r="A27" s="155" t="s">
        <v>142</v>
      </c>
      <c r="B27" s="195" t="s">
        <v>143</v>
      </c>
      <c r="C27" s="196">
        <v>8300000</v>
      </c>
      <c r="D27" s="135">
        <v>267537</v>
      </c>
      <c r="E27" s="265">
        <v>29</v>
      </c>
      <c r="F27" s="196">
        <f>D27*E27</f>
        <v>7758573</v>
      </c>
      <c r="G27" s="197">
        <f t="shared" si="3"/>
        <v>256032.90900000001</v>
      </c>
      <c r="H27" s="198">
        <f t="shared" si="4"/>
        <v>7502540.091</v>
      </c>
      <c r="I27" s="267"/>
      <c r="J27" s="268"/>
      <c r="K27" s="199">
        <v>7508775</v>
      </c>
      <c r="L27" s="419" t="s">
        <v>140</v>
      </c>
      <c r="M27" s="386"/>
      <c r="N27" s="386"/>
      <c r="O27" s="387"/>
      <c r="P27" s="77" t="s">
        <v>141</v>
      </c>
    </row>
    <row r="28" spans="1:34" s="1" customFormat="1" ht="13.5">
      <c r="A28" s="155" t="s">
        <v>144</v>
      </c>
      <c r="B28" s="195" t="s">
        <v>145</v>
      </c>
      <c r="C28" s="196">
        <v>8300000</v>
      </c>
      <c r="D28" s="135">
        <v>267537</v>
      </c>
      <c r="E28" s="265">
        <v>26</v>
      </c>
      <c r="F28" s="196">
        <f>D28*E28</f>
        <v>6955962</v>
      </c>
      <c r="G28" s="197">
        <f t="shared" si="3"/>
        <v>229546.74600000001</v>
      </c>
      <c r="H28" s="198">
        <f t="shared" si="4"/>
        <v>6726415.2539999997</v>
      </c>
      <c r="I28" s="267">
        <v>55970</v>
      </c>
      <c r="J28" s="268">
        <v>13780</v>
      </c>
      <c r="K28" s="199">
        <v>6895523</v>
      </c>
      <c r="L28" s="419" t="s">
        <v>99</v>
      </c>
      <c r="M28" s="386"/>
      <c r="N28" s="386"/>
      <c r="O28" s="387"/>
      <c r="P28" s="77" t="s">
        <v>100</v>
      </c>
      <c r="Q28" s="95"/>
      <c r="R28" s="95" t="s">
        <v>58</v>
      </c>
      <c r="V28" s="95"/>
      <c r="W28" s="95"/>
      <c r="X28" s="95"/>
    </row>
    <row r="29" spans="1:34" s="1" customFormat="1" ht="13.5">
      <c r="A29" s="155" t="s">
        <v>146</v>
      </c>
      <c r="B29" s="195" t="s">
        <v>147</v>
      </c>
      <c r="C29" s="196">
        <v>8300000</v>
      </c>
      <c r="D29" s="135">
        <v>267537</v>
      </c>
      <c r="E29" s="197">
        <v>30</v>
      </c>
      <c r="F29" s="196">
        <f>C29</f>
        <v>8300000</v>
      </c>
      <c r="G29" s="197">
        <f t="shared" si="3"/>
        <v>273900</v>
      </c>
      <c r="H29" s="198">
        <f>(F29-G29)</f>
        <v>8026100</v>
      </c>
      <c r="I29" s="267">
        <v>55970</v>
      </c>
      <c r="J29" s="268">
        <v>13780</v>
      </c>
      <c r="K29" s="199">
        <f>H29 - (I29 + J29)</f>
        <v>7956350</v>
      </c>
      <c r="L29" s="419" t="s">
        <v>99</v>
      </c>
      <c r="M29" s="386"/>
      <c r="N29" s="386"/>
      <c r="O29" s="387"/>
      <c r="P29" s="77" t="s">
        <v>100</v>
      </c>
      <c r="Q29" s="95"/>
      <c r="R29" s="95" t="s">
        <v>58</v>
      </c>
      <c r="V29" s="95"/>
      <c r="W29" s="95"/>
      <c r="X29" s="95"/>
    </row>
    <row r="30" spans="1:34" s="1" customFormat="1" ht="13.5">
      <c r="A30" s="155" t="s">
        <v>148</v>
      </c>
      <c r="B30" s="195" t="s">
        <v>149</v>
      </c>
      <c r="C30" s="196">
        <v>8300000</v>
      </c>
      <c r="D30" s="135">
        <v>267537</v>
      </c>
      <c r="E30" s="197">
        <v>30</v>
      </c>
      <c r="F30" s="196">
        <f>C30</f>
        <v>8300000</v>
      </c>
      <c r="G30" s="197">
        <f t="shared" si="3"/>
        <v>273900</v>
      </c>
      <c r="H30" s="198">
        <f>(F30-G30)</f>
        <v>8026100</v>
      </c>
      <c r="I30" s="267">
        <v>55970</v>
      </c>
      <c r="J30" s="268">
        <v>13780</v>
      </c>
      <c r="K30" s="199">
        <f>H30 - (I30 + J30)</f>
        <v>7956350</v>
      </c>
      <c r="L30" s="419" t="s">
        <v>99</v>
      </c>
      <c r="M30" s="386"/>
      <c r="N30" s="386"/>
      <c r="O30" s="387"/>
      <c r="P30" s="77" t="s">
        <v>100</v>
      </c>
      <c r="Q30" s="95"/>
      <c r="R30" s="95" t="s">
        <v>58</v>
      </c>
      <c r="V30" s="95"/>
      <c r="W30" s="95"/>
      <c r="X30" s="95"/>
    </row>
    <row r="31" spans="1:34" s="1" customFormat="1" ht="10.5" customHeight="1">
      <c r="A31" s="241"/>
      <c r="B31" s="242"/>
      <c r="C31" s="242"/>
      <c r="D31" s="243"/>
      <c r="E31" s="244"/>
      <c r="F31" s="248">
        <f>SUM(F20:F30)</f>
        <v>80864535</v>
      </c>
      <c r="G31" s="248">
        <f>SUM(G20:G30)</f>
        <v>2668529.6549999998</v>
      </c>
      <c r="H31" s="248">
        <f>SUM(H20:H30)</f>
        <v>78196005.344999999</v>
      </c>
      <c r="I31" s="245">
        <f>SUM(I20:I30)</f>
        <v>167910</v>
      </c>
      <c r="J31" s="245">
        <f>SUM(J20:J30)</f>
        <v>41340</v>
      </c>
      <c r="K31" s="245">
        <f>SUM(K19)</f>
        <v>8691585</v>
      </c>
      <c r="L31" s="420"/>
      <c r="M31" s="386"/>
      <c r="N31" s="386"/>
      <c r="O31" s="387"/>
      <c r="P31" s="246"/>
      <c r="Q31" s="95"/>
      <c r="R31" s="95"/>
      <c r="V31" s="95"/>
      <c r="W31" s="95"/>
      <c r="X31" s="95"/>
    </row>
    <row r="32" spans="1:34" ht="10.5" customHeight="1">
      <c r="A32" s="95"/>
      <c r="B32" s="111" t="s">
        <v>114</v>
      </c>
      <c r="Q32" s="1"/>
      <c r="R32" s="1"/>
      <c r="S32" s="1"/>
      <c r="T32" s="1"/>
      <c r="U32" s="1"/>
      <c r="V32" s="1"/>
      <c r="W32" s="1"/>
      <c r="X32" s="1"/>
    </row>
    <row r="33" spans="1:24" s="99" customFormat="1" ht="13.5" customHeight="1">
      <c r="A33" s="416" t="s">
        <v>150</v>
      </c>
      <c r="B33" s="386"/>
      <c r="C33" s="386"/>
      <c r="D33" s="386"/>
      <c r="E33" s="386"/>
      <c r="F33" s="386"/>
      <c r="G33" s="386"/>
      <c r="H33" s="386"/>
      <c r="I33" s="386"/>
      <c r="J33" s="386"/>
      <c r="K33" s="386"/>
      <c r="L33" s="386"/>
      <c r="M33" s="386"/>
      <c r="N33" s="386"/>
      <c r="O33" s="386"/>
      <c r="P33" s="387"/>
      <c r="Q33" s="1"/>
      <c r="R33" s="1"/>
      <c r="S33" s="1"/>
      <c r="T33" s="1"/>
      <c r="U33" s="1"/>
      <c r="V33" s="1"/>
      <c r="W33" s="1"/>
      <c r="X33" s="1"/>
    </row>
    <row r="34" spans="1:24" ht="13.5">
      <c r="A34" s="423" t="s">
        <v>151</v>
      </c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6"/>
      <c r="O34" s="386"/>
      <c r="P34" s="386"/>
      <c r="Q34" s="1"/>
      <c r="R34" s="1"/>
      <c r="V34" s="1"/>
      <c r="W34" s="1"/>
      <c r="X34" s="1"/>
    </row>
    <row r="35" spans="1:24" ht="13.5">
      <c r="A35" s="415" t="s">
        <v>152</v>
      </c>
      <c r="B35" s="413" t="s">
        <v>5</v>
      </c>
      <c r="C35" s="413" t="s">
        <v>153</v>
      </c>
      <c r="D35" s="413" t="s">
        <v>154</v>
      </c>
      <c r="E35" s="386"/>
      <c r="F35" s="386"/>
      <c r="G35" s="387"/>
      <c r="H35" s="413" t="s">
        <v>155</v>
      </c>
      <c r="I35" s="386"/>
      <c r="J35" s="386"/>
      <c r="K35" s="387"/>
      <c r="L35" s="421" t="s">
        <v>156</v>
      </c>
      <c r="M35" s="413" t="s">
        <v>157</v>
      </c>
      <c r="N35" s="413" t="s">
        <v>158</v>
      </c>
      <c r="O35" s="413" t="s">
        <v>159</v>
      </c>
      <c r="P35" s="415" t="s">
        <v>96</v>
      </c>
      <c r="Q35" s="1"/>
      <c r="R35" s="1"/>
      <c r="V35" s="1"/>
      <c r="W35" s="1"/>
      <c r="X35" s="1"/>
    </row>
    <row r="36" spans="1:24">
      <c r="A36" s="414"/>
      <c r="B36" s="414"/>
      <c r="C36" s="414"/>
      <c r="D36" s="101" t="s">
        <v>160</v>
      </c>
      <c r="E36" s="101" t="s">
        <v>161</v>
      </c>
      <c r="F36" s="101" t="s">
        <v>162</v>
      </c>
      <c r="G36" s="101" t="s">
        <v>163</v>
      </c>
      <c r="H36" s="101" t="s">
        <v>164</v>
      </c>
      <c r="I36" s="101" t="s">
        <v>165</v>
      </c>
      <c r="J36" s="101" t="s">
        <v>166</v>
      </c>
      <c r="K36" s="101" t="s">
        <v>167</v>
      </c>
      <c r="L36" s="414"/>
      <c r="M36" s="414"/>
      <c r="N36" s="414"/>
      <c r="O36" s="414"/>
      <c r="P36" s="414"/>
      <c r="Q36" s="1"/>
      <c r="R36" s="1"/>
      <c r="V36" s="1"/>
      <c r="W36" s="1"/>
      <c r="X36" s="1"/>
    </row>
    <row r="37" spans="1:24">
      <c r="A37" s="155" t="s">
        <v>168</v>
      </c>
      <c r="B37" s="103" t="s">
        <v>169</v>
      </c>
      <c r="C37" s="149">
        <v>4357692</v>
      </c>
      <c r="D37" s="105">
        <v>199170</v>
      </c>
      <c r="E37" s="105">
        <v>153920</v>
      </c>
      <c r="F37" s="105">
        <v>34860</v>
      </c>
      <c r="G37" s="105">
        <v>17730</v>
      </c>
      <c r="H37" s="105">
        <v>70210</v>
      </c>
      <c r="I37" s="105">
        <v>7020</v>
      </c>
      <c r="J37" s="105">
        <v>670</v>
      </c>
      <c r="K37" s="105">
        <v>8000</v>
      </c>
      <c r="L37" s="106">
        <f>SUM(D37:K37)</f>
        <v>491580</v>
      </c>
      <c r="M37" s="118">
        <f>C37-L37</f>
        <v>3866112</v>
      </c>
      <c r="N37" s="120">
        <v>3866112</v>
      </c>
      <c r="O37" s="155" t="s">
        <v>168</v>
      </c>
      <c r="P37" s="77"/>
      <c r="Q37" s="1"/>
      <c r="R37" s="1"/>
      <c r="V37" s="1"/>
      <c r="W37" s="1"/>
      <c r="X37" s="1"/>
    </row>
    <row r="38" spans="1:24" ht="13.5" customHeight="1">
      <c r="A38" s="155" t="s">
        <v>170</v>
      </c>
      <c r="B38" s="103" t="s">
        <v>171</v>
      </c>
      <c r="C38" s="149">
        <v>4357692</v>
      </c>
      <c r="D38" s="105">
        <v>199170</v>
      </c>
      <c r="E38" s="105">
        <v>153920</v>
      </c>
      <c r="F38" s="105">
        <v>34860</v>
      </c>
      <c r="G38" s="105">
        <v>17730</v>
      </c>
      <c r="H38" s="105">
        <v>70210</v>
      </c>
      <c r="I38" s="105">
        <v>7020</v>
      </c>
      <c r="J38" s="115">
        <v>589740</v>
      </c>
      <c r="K38" s="115">
        <v>59010</v>
      </c>
      <c r="L38" s="106">
        <f>SUM(D38:K38)</f>
        <v>1131660</v>
      </c>
      <c r="M38" s="118">
        <f>C38-L38</f>
        <v>3226032</v>
      </c>
      <c r="N38" s="120">
        <v>3226032</v>
      </c>
      <c r="O38" s="155" t="s">
        <v>170</v>
      </c>
      <c r="P38" s="77" t="s">
        <v>172</v>
      </c>
      <c r="Q38" s="1"/>
      <c r="R38" s="1"/>
      <c r="U38" s="99"/>
      <c r="V38" s="1"/>
      <c r="W38" s="1"/>
      <c r="X38" s="1"/>
    </row>
    <row r="39" spans="1:24">
      <c r="A39" s="155" t="s">
        <v>173</v>
      </c>
      <c r="B39" s="103" t="s">
        <v>174</v>
      </c>
      <c r="C39" s="149">
        <v>4357692</v>
      </c>
      <c r="D39" s="105">
        <v>199170</v>
      </c>
      <c r="E39" s="105">
        <v>153920</v>
      </c>
      <c r="F39" s="105">
        <v>34860</v>
      </c>
      <c r="G39" s="105">
        <v>17730</v>
      </c>
      <c r="H39" s="105">
        <v>70210</v>
      </c>
      <c r="I39" s="105">
        <v>7020</v>
      </c>
      <c r="J39" s="105"/>
      <c r="K39" s="105"/>
      <c r="L39" s="106">
        <f>SUM(D39:K39)</f>
        <v>482910</v>
      </c>
      <c r="M39" s="118">
        <f>C39-L39</f>
        <v>3874782</v>
      </c>
      <c r="N39" s="120">
        <v>3874782</v>
      </c>
      <c r="O39" s="155" t="s">
        <v>173</v>
      </c>
      <c r="P39" s="77"/>
      <c r="Q39" s="1"/>
      <c r="R39" s="1"/>
      <c r="S39" s="1"/>
      <c r="T39" s="1"/>
      <c r="U39" s="1"/>
      <c r="V39" s="1"/>
      <c r="W39" s="1"/>
      <c r="X39" s="1"/>
    </row>
    <row r="40" spans="1:24" ht="9.75" customHeight="1">
      <c r="A40" s="155" t="s">
        <v>175</v>
      </c>
      <c r="B40" s="103" t="s">
        <v>176</v>
      </c>
      <c r="C40" s="149">
        <v>4357692</v>
      </c>
      <c r="D40" s="105">
        <v>199170</v>
      </c>
      <c r="E40" s="105">
        <v>153880</v>
      </c>
      <c r="F40" s="105">
        <v>34860</v>
      </c>
      <c r="G40" s="105">
        <v>17380</v>
      </c>
      <c r="H40" s="105">
        <v>70210</v>
      </c>
      <c r="I40" s="105">
        <v>7020</v>
      </c>
      <c r="J40" s="105">
        <v>-24750</v>
      </c>
      <c r="K40" s="105">
        <v>-2520</v>
      </c>
      <c r="L40" s="106">
        <f>SUM(D40:K40)</f>
        <v>455250</v>
      </c>
      <c r="M40" s="118">
        <f>C40-L40</f>
        <v>3902442</v>
      </c>
      <c r="N40" s="120">
        <v>3874782</v>
      </c>
      <c r="O40" s="155" t="s">
        <v>175</v>
      </c>
      <c r="P40" s="77" t="s">
        <v>177</v>
      </c>
      <c r="Q40" s="1"/>
      <c r="R40" s="1"/>
      <c r="S40" s="1"/>
      <c r="T40" s="1"/>
      <c r="U40" s="1"/>
      <c r="V40" s="1"/>
      <c r="W40" s="1"/>
      <c r="X40" s="1"/>
    </row>
    <row r="41" spans="1:24" ht="9.75" customHeight="1">
      <c r="A41" s="156"/>
      <c r="B41" s="111" t="s">
        <v>114</v>
      </c>
      <c r="C41" s="112">
        <f t="shared" ref="C41:N41" si="5">SUM(C37:C40)</f>
        <v>17430768</v>
      </c>
      <c r="D41" s="112">
        <f t="shared" si="5"/>
        <v>796680</v>
      </c>
      <c r="E41" s="112">
        <f t="shared" si="5"/>
        <v>615640</v>
      </c>
      <c r="F41" s="112">
        <f t="shared" si="5"/>
        <v>139440</v>
      </c>
      <c r="G41" s="112">
        <f t="shared" si="5"/>
        <v>70570</v>
      </c>
      <c r="H41" s="112">
        <f t="shared" si="5"/>
        <v>280840</v>
      </c>
      <c r="I41" s="112">
        <f t="shared" si="5"/>
        <v>28080</v>
      </c>
      <c r="J41" s="112">
        <f t="shared" si="5"/>
        <v>565660</v>
      </c>
      <c r="K41" s="112">
        <f t="shared" si="5"/>
        <v>64490</v>
      </c>
      <c r="L41" s="112">
        <f t="shared" si="5"/>
        <v>2561400</v>
      </c>
      <c r="M41" s="112">
        <f t="shared" si="5"/>
        <v>14869368</v>
      </c>
      <c r="N41" s="112">
        <f t="shared" si="5"/>
        <v>14841708</v>
      </c>
      <c r="O41" s="112" t="s">
        <v>58</v>
      </c>
      <c r="P41" s="110"/>
      <c r="Q41" s="1"/>
      <c r="R41" s="1"/>
      <c r="S41" s="1"/>
      <c r="T41" s="1"/>
      <c r="U41" s="1"/>
      <c r="V41" s="1"/>
      <c r="W41" s="1"/>
      <c r="X41" s="1"/>
    </row>
    <row r="42" spans="1:24">
      <c r="B42" s="254" t="s">
        <v>178</v>
      </c>
      <c r="C42" s="166">
        <f>SUM(C37:C40)</f>
        <v>17430768</v>
      </c>
      <c r="H42" s="254" t="s">
        <v>179</v>
      </c>
      <c r="I42" s="166">
        <f>H41+I41</f>
        <v>308920</v>
      </c>
      <c r="R42" s="95" t="s">
        <v>58</v>
      </c>
    </row>
    <row r="43" spans="1:24">
      <c r="K43" s="95" t="s">
        <v>58</v>
      </c>
      <c r="L43" s="95" t="s">
        <v>58</v>
      </c>
    </row>
    <row r="44" spans="1:24" s="1" customFormat="1" ht="14.25" customHeight="1">
      <c r="A44" s="416" t="s">
        <v>150</v>
      </c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6"/>
      <c r="P44" s="387"/>
      <c r="Q44" s="95"/>
      <c r="R44" s="95"/>
      <c r="S44" s="95"/>
      <c r="T44" s="95"/>
      <c r="U44" s="95"/>
      <c r="V44" s="95"/>
      <c r="W44" s="95"/>
      <c r="X44" s="95"/>
    </row>
    <row r="45" spans="1:24" s="1" customFormat="1" ht="13.5">
      <c r="A45" s="253" t="s">
        <v>86</v>
      </c>
      <c r="B45" s="253" t="s">
        <v>5</v>
      </c>
      <c r="C45" s="192" t="s">
        <v>87</v>
      </c>
      <c r="D45" s="192" t="s">
        <v>88</v>
      </c>
      <c r="E45" s="192" t="s">
        <v>89</v>
      </c>
      <c r="F45" s="192" t="s">
        <v>6</v>
      </c>
      <c r="G45" s="193" t="s">
        <v>90</v>
      </c>
      <c r="H45" s="253" t="s">
        <v>91</v>
      </c>
      <c r="I45" s="194" t="s">
        <v>94</v>
      </c>
      <c r="J45" s="192" t="s">
        <v>180</v>
      </c>
      <c r="K45" s="253" t="s">
        <v>181</v>
      </c>
      <c r="L45" s="422" t="s">
        <v>95</v>
      </c>
      <c r="M45" s="386"/>
      <c r="N45" s="386"/>
      <c r="O45" s="387"/>
      <c r="P45" s="253" t="s">
        <v>96</v>
      </c>
      <c r="Q45" s="95"/>
      <c r="R45" s="95"/>
      <c r="S45" s="95"/>
      <c r="T45" s="95"/>
      <c r="U45" s="95"/>
      <c r="V45" s="95"/>
      <c r="W45" s="95"/>
      <c r="X45" s="95"/>
    </row>
    <row r="46" spans="1:24" s="1" customFormat="1" ht="13.5" customHeight="1">
      <c r="A46" s="155" t="s">
        <v>182</v>
      </c>
      <c r="B46" s="195" t="s">
        <v>183</v>
      </c>
      <c r="C46" s="196">
        <v>7300000</v>
      </c>
      <c r="D46" s="135">
        <f t="shared" ref="D46:D52" si="6">C46/30</f>
        <v>243333.33333333334</v>
      </c>
      <c r="E46" s="197">
        <v>30</v>
      </c>
      <c r="F46" s="196">
        <v>7300000</v>
      </c>
      <c r="G46" s="197">
        <f t="shared" ref="G46:G52" si="7">F46*0.033</f>
        <v>240900</v>
      </c>
      <c r="H46" s="198">
        <f t="shared" ref="H46:H52" si="8">F46-G46</f>
        <v>7059100</v>
      </c>
      <c r="I46" s="199">
        <v>7059100</v>
      </c>
      <c r="J46" s="196"/>
      <c r="K46" s="200">
        <v>7059100</v>
      </c>
      <c r="L46" s="419" t="s">
        <v>140</v>
      </c>
      <c r="M46" s="386"/>
      <c r="N46" s="386"/>
      <c r="O46" s="387"/>
      <c r="P46" s="77" t="s">
        <v>184</v>
      </c>
      <c r="Q46" s="95"/>
      <c r="R46" s="95"/>
      <c r="S46" s="95"/>
      <c r="T46" s="95"/>
      <c r="U46" s="99"/>
      <c r="V46" s="99"/>
      <c r="W46" s="99"/>
      <c r="X46" s="99"/>
    </row>
    <row r="47" spans="1:24" s="1" customFormat="1" ht="13.5">
      <c r="A47" s="155" t="s">
        <v>185</v>
      </c>
      <c r="B47" s="195" t="s">
        <v>186</v>
      </c>
      <c r="C47" s="196">
        <v>7300000</v>
      </c>
      <c r="D47" s="135">
        <f t="shared" si="6"/>
        <v>243333.33333333334</v>
      </c>
      <c r="E47" s="197">
        <v>30</v>
      </c>
      <c r="F47" s="196">
        <v>7300000</v>
      </c>
      <c r="G47" s="197">
        <f t="shared" si="7"/>
        <v>240900</v>
      </c>
      <c r="H47" s="198">
        <f t="shared" si="8"/>
        <v>7059100</v>
      </c>
      <c r="I47" s="199">
        <v>7059100</v>
      </c>
      <c r="J47" s="196"/>
      <c r="K47" s="200">
        <v>7059100</v>
      </c>
      <c r="L47" s="419" t="s">
        <v>140</v>
      </c>
      <c r="M47" s="386"/>
      <c r="N47" s="386"/>
      <c r="O47" s="387"/>
      <c r="P47" s="77" t="s">
        <v>187</v>
      </c>
    </row>
    <row r="48" spans="1:24" s="1" customFormat="1" ht="13.5">
      <c r="A48" s="155" t="s">
        <v>188</v>
      </c>
      <c r="B48" s="195" t="s">
        <v>139</v>
      </c>
      <c r="C48" s="196">
        <v>7300000</v>
      </c>
      <c r="D48" s="135">
        <f t="shared" si="6"/>
        <v>243333.33333333334</v>
      </c>
      <c r="E48" s="197">
        <v>30</v>
      </c>
      <c r="F48" s="196">
        <v>7300000</v>
      </c>
      <c r="G48" s="197">
        <f t="shared" si="7"/>
        <v>240900</v>
      </c>
      <c r="H48" s="198">
        <f t="shared" si="8"/>
        <v>7059100</v>
      </c>
      <c r="I48" s="199">
        <v>7059100</v>
      </c>
      <c r="J48" s="196"/>
      <c r="K48" s="200">
        <v>7059100</v>
      </c>
      <c r="L48" s="419" t="s">
        <v>140</v>
      </c>
      <c r="M48" s="386"/>
      <c r="N48" s="386"/>
      <c r="O48" s="387"/>
      <c r="P48" s="77" t="s">
        <v>187</v>
      </c>
    </row>
    <row r="49" spans="1:20" s="1" customFormat="1" ht="13.5">
      <c r="A49" s="155" t="s">
        <v>189</v>
      </c>
      <c r="B49" s="195" t="s">
        <v>190</v>
      </c>
      <c r="C49" s="196">
        <v>7300000</v>
      </c>
      <c r="D49" s="135">
        <f t="shared" si="6"/>
        <v>243333.33333333334</v>
      </c>
      <c r="E49" s="197">
        <v>30</v>
      </c>
      <c r="F49" s="196">
        <v>7300000</v>
      </c>
      <c r="G49" s="197">
        <f t="shared" si="7"/>
        <v>240900</v>
      </c>
      <c r="H49" s="198">
        <f t="shared" si="8"/>
        <v>7059100</v>
      </c>
      <c r="I49" s="199">
        <v>7059100</v>
      </c>
      <c r="J49" s="196"/>
      <c r="K49" s="200">
        <v>7059100</v>
      </c>
      <c r="L49" s="419" t="s">
        <v>140</v>
      </c>
      <c r="M49" s="386"/>
      <c r="N49" s="386"/>
      <c r="O49" s="387"/>
      <c r="P49" s="77" t="s">
        <v>187</v>
      </c>
    </row>
    <row r="50" spans="1:20" s="1" customFormat="1" ht="13.5">
      <c r="A50" s="155" t="s">
        <v>191</v>
      </c>
      <c r="B50" s="195" t="s">
        <v>192</v>
      </c>
      <c r="C50" s="196">
        <v>7300000</v>
      </c>
      <c r="D50" s="135">
        <f t="shared" si="6"/>
        <v>243333.33333333334</v>
      </c>
      <c r="E50" s="197">
        <v>30</v>
      </c>
      <c r="F50" s="196">
        <v>7300000</v>
      </c>
      <c r="G50" s="197">
        <f t="shared" si="7"/>
        <v>240900</v>
      </c>
      <c r="H50" s="198">
        <f t="shared" si="8"/>
        <v>7059100</v>
      </c>
      <c r="I50" s="199">
        <v>7059100</v>
      </c>
      <c r="J50" s="196"/>
      <c r="K50" s="200">
        <v>7059100</v>
      </c>
      <c r="L50" s="419" t="s">
        <v>140</v>
      </c>
      <c r="M50" s="386"/>
      <c r="N50" s="386"/>
      <c r="O50" s="387"/>
      <c r="P50" s="77" t="s">
        <v>187</v>
      </c>
    </row>
    <row r="51" spans="1:20" s="1" customFormat="1" ht="13.5">
      <c r="A51" s="155" t="s">
        <v>193</v>
      </c>
      <c r="B51" s="195" t="s">
        <v>147</v>
      </c>
      <c r="C51" s="196">
        <v>7300000</v>
      </c>
      <c r="D51" s="135">
        <f t="shared" si="6"/>
        <v>243333.33333333334</v>
      </c>
      <c r="E51" s="197">
        <v>30</v>
      </c>
      <c r="F51" s="196">
        <v>7300000</v>
      </c>
      <c r="G51" s="197">
        <f t="shared" si="7"/>
        <v>240900</v>
      </c>
      <c r="H51" s="198">
        <f t="shared" si="8"/>
        <v>7059100</v>
      </c>
      <c r="I51" s="199">
        <v>7059100</v>
      </c>
      <c r="J51" s="196"/>
      <c r="K51" s="200">
        <v>7059100</v>
      </c>
      <c r="L51" s="419" t="s">
        <v>140</v>
      </c>
      <c r="M51" s="386"/>
      <c r="N51" s="386"/>
      <c r="O51" s="387"/>
      <c r="P51" s="77" t="s">
        <v>187</v>
      </c>
    </row>
    <row r="52" spans="1:20" s="1" customFormat="1" ht="13.5">
      <c r="A52" s="155" t="s">
        <v>194</v>
      </c>
      <c r="B52" s="195" t="s">
        <v>149</v>
      </c>
      <c r="C52" s="196">
        <v>9000000</v>
      </c>
      <c r="D52" s="135">
        <f t="shared" si="6"/>
        <v>300000</v>
      </c>
      <c r="E52" s="197">
        <v>30</v>
      </c>
      <c r="F52" s="196">
        <f>C52</f>
        <v>9000000</v>
      </c>
      <c r="G52" s="197">
        <f t="shared" si="7"/>
        <v>297000</v>
      </c>
      <c r="H52" s="198">
        <f t="shared" si="8"/>
        <v>8703000</v>
      </c>
      <c r="I52" s="199">
        <f>H52</f>
        <v>8703000</v>
      </c>
      <c r="J52" s="196"/>
      <c r="K52" s="199">
        <v>8691585</v>
      </c>
      <c r="L52" s="419" t="s">
        <v>120</v>
      </c>
      <c r="M52" s="386"/>
      <c r="N52" s="386"/>
      <c r="O52" s="387"/>
      <c r="P52" s="77" t="s">
        <v>121</v>
      </c>
    </row>
    <row r="53" spans="1:20" ht="9.75" customHeight="1">
      <c r="A53" s="156"/>
      <c r="B53" s="111" t="s">
        <v>114</v>
      </c>
      <c r="C53" s="112">
        <f t="shared" ref="C53:K53" si="9">SUM(C46:C52)</f>
        <v>52800000</v>
      </c>
      <c r="D53" s="112">
        <f t="shared" si="9"/>
        <v>1760000</v>
      </c>
      <c r="E53" s="112">
        <f t="shared" si="9"/>
        <v>210</v>
      </c>
      <c r="F53" s="112">
        <f t="shared" si="9"/>
        <v>52800000</v>
      </c>
      <c r="G53" s="112">
        <f t="shared" si="9"/>
        <v>1742400</v>
      </c>
      <c r="H53" s="112">
        <f t="shared" si="9"/>
        <v>51057600</v>
      </c>
      <c r="I53" s="112">
        <f t="shared" si="9"/>
        <v>51057600</v>
      </c>
      <c r="J53" s="112">
        <f t="shared" si="9"/>
        <v>0</v>
      </c>
      <c r="K53" s="112">
        <f t="shared" si="9"/>
        <v>51046185</v>
      </c>
      <c r="L53" s="112">
        <f>SUM(L48:L51)</f>
        <v>0</v>
      </c>
      <c r="M53" s="112">
        <f>SUM(M48:M51)</f>
        <v>0</v>
      </c>
      <c r="N53" s="112">
        <f>SUM(N48:N51)</f>
        <v>0</v>
      </c>
      <c r="O53" s="112" t="s">
        <v>58</v>
      </c>
      <c r="P53" s="110"/>
      <c r="R53" s="95" t="s">
        <v>58</v>
      </c>
    </row>
    <row r="54" spans="1:20">
      <c r="B54" s="254" t="s">
        <v>178</v>
      </c>
      <c r="C54" s="112">
        <f>C53</f>
        <v>52800000</v>
      </c>
      <c r="H54" s="249" t="s">
        <v>179</v>
      </c>
      <c r="I54" s="166" t="s">
        <v>58</v>
      </c>
    </row>
    <row r="55" spans="1:20" ht="13.5" customHeight="1">
      <c r="B55" s="254" t="s">
        <v>195</v>
      </c>
      <c r="C55" s="112">
        <f>C42+C54</f>
        <v>70230768</v>
      </c>
      <c r="G55" s="425" t="s">
        <v>196</v>
      </c>
      <c r="H55" s="387"/>
      <c r="I55" s="112">
        <f>N41+I53</f>
        <v>65899308</v>
      </c>
    </row>
    <row r="56" spans="1:20">
      <c r="K56" s="95" t="s">
        <v>58</v>
      </c>
      <c r="L56" s="95" t="s">
        <v>58</v>
      </c>
    </row>
    <row r="57" spans="1:20" s="99" customFormat="1" ht="13.5" customHeight="1">
      <c r="A57" s="416" t="s">
        <v>197</v>
      </c>
      <c r="B57" s="386"/>
      <c r="C57" s="386"/>
      <c r="D57" s="386"/>
      <c r="E57" s="386"/>
      <c r="F57" s="386"/>
      <c r="G57" s="386"/>
      <c r="H57" s="386"/>
      <c r="I57" s="386"/>
      <c r="J57" s="386"/>
      <c r="K57" s="386"/>
      <c r="L57" s="386"/>
      <c r="M57" s="386"/>
      <c r="N57" s="386"/>
      <c r="O57" s="386"/>
      <c r="P57" s="387"/>
      <c r="Q57" s="95"/>
      <c r="R57" s="95"/>
      <c r="S57" s="95"/>
      <c r="T57" s="95"/>
    </row>
    <row r="58" spans="1:20" ht="13.5">
      <c r="A58" s="423" t="s">
        <v>198</v>
      </c>
      <c r="B58" s="386"/>
      <c r="C58" s="386"/>
      <c r="D58" s="386"/>
      <c r="E58" s="386"/>
      <c r="F58" s="386"/>
      <c r="G58" s="386"/>
      <c r="H58" s="386"/>
      <c r="I58" s="386"/>
      <c r="J58" s="386"/>
      <c r="K58" s="386"/>
      <c r="L58" s="386"/>
      <c r="M58" s="386"/>
      <c r="N58" s="386"/>
      <c r="O58" s="386"/>
      <c r="P58" s="386"/>
    </row>
    <row r="59" spans="1:20" ht="13.5">
      <c r="A59" s="415" t="s">
        <v>152</v>
      </c>
      <c r="B59" s="413" t="s">
        <v>5</v>
      </c>
      <c r="C59" s="413" t="s">
        <v>153</v>
      </c>
      <c r="D59" s="413" t="s">
        <v>154</v>
      </c>
      <c r="E59" s="386"/>
      <c r="F59" s="386"/>
      <c r="G59" s="387"/>
      <c r="H59" s="413" t="s">
        <v>155</v>
      </c>
      <c r="I59" s="386"/>
      <c r="J59" s="386"/>
      <c r="K59" s="387"/>
      <c r="L59" s="421" t="s">
        <v>156</v>
      </c>
      <c r="M59" s="413" t="s">
        <v>157</v>
      </c>
      <c r="N59" s="413" t="s">
        <v>158</v>
      </c>
      <c r="O59" s="413" t="s">
        <v>159</v>
      </c>
      <c r="P59" s="415" t="s">
        <v>96</v>
      </c>
    </row>
    <row r="60" spans="1:20">
      <c r="A60" s="414"/>
      <c r="B60" s="414"/>
      <c r="C60" s="414"/>
      <c r="D60" s="101" t="s">
        <v>160</v>
      </c>
      <c r="E60" s="101" t="s">
        <v>161</v>
      </c>
      <c r="F60" s="101" t="s">
        <v>162</v>
      </c>
      <c r="G60" s="101" t="s">
        <v>163</v>
      </c>
      <c r="H60" s="101" t="s">
        <v>164</v>
      </c>
      <c r="I60" s="101" t="s">
        <v>165</v>
      </c>
      <c r="J60" s="101" t="s">
        <v>166</v>
      </c>
      <c r="K60" s="101" t="s">
        <v>167</v>
      </c>
      <c r="L60" s="414"/>
      <c r="M60" s="414"/>
      <c r="N60" s="414"/>
      <c r="O60" s="414"/>
      <c r="P60" s="414"/>
    </row>
    <row r="61" spans="1:20">
      <c r="A61" s="155" t="s">
        <v>199</v>
      </c>
      <c r="B61" s="103" t="s">
        <v>169</v>
      </c>
      <c r="C61" s="149">
        <v>4613692</v>
      </c>
      <c r="D61" s="105">
        <v>194400</v>
      </c>
      <c r="E61" s="105">
        <v>146100</v>
      </c>
      <c r="F61" s="105">
        <v>36900</v>
      </c>
      <c r="G61" s="105">
        <v>14970</v>
      </c>
      <c r="H61" s="105">
        <v>92550</v>
      </c>
      <c r="I61" s="105">
        <v>9250</v>
      </c>
      <c r="J61" s="105"/>
      <c r="K61" s="105"/>
      <c r="L61" s="106">
        <f t="shared" ref="L61:L72" si="10">SUM(D61:K61)</f>
        <v>494170</v>
      </c>
      <c r="M61" s="118">
        <f t="shared" ref="M61:M72" si="11">C61-L61</f>
        <v>4119522</v>
      </c>
      <c r="N61" s="120">
        <v>4119522</v>
      </c>
      <c r="O61" s="155" t="s">
        <v>198</v>
      </c>
      <c r="P61" s="108" t="s">
        <v>200</v>
      </c>
      <c r="R61" s="95" t="s">
        <v>58</v>
      </c>
    </row>
    <row r="62" spans="1:20">
      <c r="A62" s="155" t="s">
        <v>201</v>
      </c>
      <c r="B62" s="103" t="s">
        <v>171</v>
      </c>
      <c r="C62" s="149">
        <v>4697692</v>
      </c>
      <c r="D62" s="105">
        <v>194400</v>
      </c>
      <c r="E62" s="105">
        <v>146100</v>
      </c>
      <c r="F62" s="105">
        <v>37580</v>
      </c>
      <c r="G62" s="105">
        <v>14970</v>
      </c>
      <c r="H62" s="105">
        <v>104920</v>
      </c>
      <c r="I62" s="105">
        <v>10490</v>
      </c>
      <c r="J62" s="105"/>
      <c r="K62" s="105"/>
      <c r="L62" s="106">
        <f t="shared" si="10"/>
        <v>508460</v>
      </c>
      <c r="M62" s="118">
        <f t="shared" si="11"/>
        <v>4189232</v>
      </c>
      <c r="N62" s="120">
        <v>4189232</v>
      </c>
      <c r="O62" s="155" t="s">
        <v>201</v>
      </c>
      <c r="P62" s="108" t="s">
        <v>202</v>
      </c>
      <c r="R62" s="95" t="s">
        <v>58</v>
      </c>
    </row>
    <row r="63" spans="1:20">
      <c r="A63" s="155" t="s">
        <v>203</v>
      </c>
      <c r="B63" s="103" t="s">
        <v>174</v>
      </c>
      <c r="C63" s="149">
        <v>4721692</v>
      </c>
      <c r="D63" s="105">
        <v>194400</v>
      </c>
      <c r="E63" s="105">
        <v>146100</v>
      </c>
      <c r="F63" s="105">
        <v>37770</v>
      </c>
      <c r="G63" s="105">
        <v>14970</v>
      </c>
      <c r="H63" s="105">
        <v>110080</v>
      </c>
      <c r="I63" s="105">
        <v>11000</v>
      </c>
      <c r="J63" s="96">
        <v>612920</v>
      </c>
      <c r="K63" s="96">
        <v>61330</v>
      </c>
      <c r="L63" s="106">
        <f t="shared" si="10"/>
        <v>1188570</v>
      </c>
      <c r="M63" s="118">
        <f t="shared" si="11"/>
        <v>3533122</v>
      </c>
      <c r="N63" s="120">
        <v>3533122</v>
      </c>
      <c r="O63" s="155" t="s">
        <v>203</v>
      </c>
      <c r="P63" s="108" t="s">
        <v>204</v>
      </c>
      <c r="R63" s="95" t="s">
        <v>58</v>
      </c>
    </row>
    <row r="64" spans="1:20" ht="10.5" customHeight="1">
      <c r="A64" s="155" t="s">
        <v>205</v>
      </c>
      <c r="B64" s="103" t="s">
        <v>176</v>
      </c>
      <c r="C64" s="149">
        <v>4697692</v>
      </c>
      <c r="D64" s="105">
        <v>194400</v>
      </c>
      <c r="E64" s="105">
        <v>149650</v>
      </c>
      <c r="F64" s="105">
        <v>37580</v>
      </c>
      <c r="G64" s="105">
        <v>15330</v>
      </c>
      <c r="H64" s="105">
        <v>104920</v>
      </c>
      <c r="I64" s="105">
        <v>10490</v>
      </c>
      <c r="J64" s="105">
        <v>8010</v>
      </c>
      <c r="K64" s="105">
        <v>750</v>
      </c>
      <c r="L64" s="106">
        <f t="shared" si="10"/>
        <v>521130</v>
      </c>
      <c r="M64" s="118">
        <f t="shared" si="11"/>
        <v>4176562</v>
      </c>
      <c r="N64" s="120">
        <v>4176562</v>
      </c>
      <c r="O64" s="155" t="s">
        <v>205</v>
      </c>
      <c r="P64" s="108" t="s">
        <v>206</v>
      </c>
      <c r="R64" s="95" t="s">
        <v>58</v>
      </c>
    </row>
    <row r="65" spans="1:20" ht="10.5" customHeight="1">
      <c r="A65" s="155" t="s">
        <v>207</v>
      </c>
      <c r="B65" s="103" t="s">
        <v>208</v>
      </c>
      <c r="C65" s="149">
        <v>4637692</v>
      </c>
      <c r="D65" s="105">
        <v>194400</v>
      </c>
      <c r="E65" s="105">
        <v>149650</v>
      </c>
      <c r="F65" s="105">
        <v>37100</v>
      </c>
      <c r="G65" s="105">
        <v>15330</v>
      </c>
      <c r="H65" s="105">
        <v>94680</v>
      </c>
      <c r="I65" s="105">
        <v>9460</v>
      </c>
      <c r="J65" s="105">
        <v>8000</v>
      </c>
      <c r="K65" s="105">
        <v>670</v>
      </c>
      <c r="L65" s="106">
        <f t="shared" si="10"/>
        <v>509290</v>
      </c>
      <c r="M65" s="118">
        <f t="shared" si="11"/>
        <v>4128402</v>
      </c>
      <c r="N65" s="120">
        <v>4128402</v>
      </c>
      <c r="O65" s="155" t="s">
        <v>209</v>
      </c>
      <c r="P65" s="108" t="s">
        <v>210</v>
      </c>
      <c r="R65" s="95" t="s">
        <v>58</v>
      </c>
    </row>
    <row r="66" spans="1:20" ht="10.5" customHeight="1">
      <c r="A66" s="155" t="s">
        <v>211</v>
      </c>
      <c r="B66" s="103" t="s">
        <v>212</v>
      </c>
      <c r="C66" s="149">
        <v>4471692</v>
      </c>
      <c r="D66" s="105">
        <v>194400</v>
      </c>
      <c r="E66" s="105">
        <v>149650</v>
      </c>
      <c r="F66" s="105">
        <v>35770</v>
      </c>
      <c r="G66" s="105">
        <v>15330</v>
      </c>
      <c r="H66" s="105">
        <v>80480</v>
      </c>
      <c r="I66" s="105">
        <v>8040</v>
      </c>
      <c r="J66" s="105">
        <v>670</v>
      </c>
      <c r="K66" s="105">
        <v>8000</v>
      </c>
      <c r="L66" s="106">
        <f t="shared" si="10"/>
        <v>492340</v>
      </c>
      <c r="M66" s="118">
        <f t="shared" si="11"/>
        <v>3979352</v>
      </c>
      <c r="N66" s="120">
        <v>3979352</v>
      </c>
      <c r="O66" s="155" t="s">
        <v>209</v>
      </c>
      <c r="P66" s="108" t="s">
        <v>213</v>
      </c>
      <c r="R66" s="95" t="s">
        <v>58</v>
      </c>
    </row>
    <row r="67" spans="1:20" ht="10.5" customHeight="1">
      <c r="A67" s="155" t="s">
        <v>214</v>
      </c>
      <c r="B67" s="103" t="s">
        <v>215</v>
      </c>
      <c r="C67" s="149">
        <v>4357692</v>
      </c>
      <c r="D67" s="105">
        <v>199170</v>
      </c>
      <c r="E67" s="105">
        <v>149650</v>
      </c>
      <c r="F67" s="105">
        <v>34860</v>
      </c>
      <c r="G67" s="105">
        <v>15330</v>
      </c>
      <c r="H67" s="105">
        <v>70210</v>
      </c>
      <c r="I67" s="105">
        <v>7020</v>
      </c>
      <c r="J67" s="105">
        <v>670</v>
      </c>
      <c r="K67" s="105">
        <v>8000</v>
      </c>
      <c r="L67" s="106">
        <f t="shared" si="10"/>
        <v>484910</v>
      </c>
      <c r="M67" s="118">
        <f t="shared" si="11"/>
        <v>3872782</v>
      </c>
      <c r="N67" s="120">
        <v>3872782</v>
      </c>
      <c r="O67" s="155" t="s">
        <v>216</v>
      </c>
      <c r="P67" s="108" t="s">
        <v>217</v>
      </c>
      <c r="R67" s="95" t="s">
        <v>58</v>
      </c>
    </row>
    <row r="68" spans="1:20" ht="10.5" customHeight="1">
      <c r="A68" s="155" t="s">
        <v>218</v>
      </c>
      <c r="B68" s="103" t="s">
        <v>219</v>
      </c>
      <c r="C68" s="149">
        <v>4357692</v>
      </c>
      <c r="D68" s="105">
        <v>199170</v>
      </c>
      <c r="E68" s="105">
        <v>149650</v>
      </c>
      <c r="F68" s="105">
        <v>34860</v>
      </c>
      <c r="G68" s="105">
        <v>15330</v>
      </c>
      <c r="H68" s="105">
        <v>70210</v>
      </c>
      <c r="I68" s="105">
        <v>7020</v>
      </c>
      <c r="J68" s="105">
        <v>670</v>
      </c>
      <c r="K68" s="105">
        <v>8000</v>
      </c>
      <c r="L68" s="106">
        <f t="shared" si="10"/>
        <v>484910</v>
      </c>
      <c r="M68" s="118">
        <f t="shared" si="11"/>
        <v>3872782</v>
      </c>
      <c r="N68" s="120">
        <v>3872782</v>
      </c>
      <c r="O68" s="155" t="s">
        <v>218</v>
      </c>
      <c r="P68" s="108" t="s">
        <v>58</v>
      </c>
      <c r="R68" s="95" t="s">
        <v>58</v>
      </c>
    </row>
    <row r="69" spans="1:20" ht="10.5" customHeight="1">
      <c r="A69" s="155" t="s">
        <v>220</v>
      </c>
      <c r="B69" s="103" t="s">
        <v>221</v>
      </c>
      <c r="C69" s="149">
        <v>4357692</v>
      </c>
      <c r="D69" s="105">
        <v>199170</v>
      </c>
      <c r="E69" s="105">
        <v>149650</v>
      </c>
      <c r="F69" s="105">
        <v>34860</v>
      </c>
      <c r="G69" s="105">
        <v>15330</v>
      </c>
      <c r="H69" s="105">
        <v>70210</v>
      </c>
      <c r="I69" s="105">
        <v>7020</v>
      </c>
      <c r="J69" s="105">
        <v>670</v>
      </c>
      <c r="K69" s="105">
        <v>8000</v>
      </c>
      <c r="L69" s="106">
        <f t="shared" si="10"/>
        <v>484910</v>
      </c>
      <c r="M69" s="118">
        <f t="shared" si="11"/>
        <v>3872782</v>
      </c>
      <c r="N69" s="120">
        <v>3872782</v>
      </c>
      <c r="O69" s="155" t="s">
        <v>220</v>
      </c>
      <c r="P69" s="108" t="s">
        <v>58</v>
      </c>
      <c r="R69" s="95" t="s">
        <v>58</v>
      </c>
    </row>
    <row r="70" spans="1:20" ht="10.5" customHeight="1">
      <c r="A70" s="155" t="s">
        <v>222</v>
      </c>
      <c r="B70" s="103" t="s">
        <v>223</v>
      </c>
      <c r="C70" s="149">
        <v>4357692</v>
      </c>
      <c r="D70" s="105">
        <v>199170</v>
      </c>
      <c r="E70" s="105">
        <v>149650</v>
      </c>
      <c r="F70" s="105">
        <v>34860</v>
      </c>
      <c r="G70" s="105">
        <v>15330</v>
      </c>
      <c r="H70" s="105">
        <v>70210</v>
      </c>
      <c r="I70" s="105">
        <v>7020</v>
      </c>
      <c r="J70" s="105">
        <v>670</v>
      </c>
      <c r="K70" s="105">
        <v>8000</v>
      </c>
      <c r="L70" s="106">
        <f t="shared" si="10"/>
        <v>484910</v>
      </c>
      <c r="M70" s="118">
        <f t="shared" si="11"/>
        <v>3872782</v>
      </c>
      <c r="N70" s="120">
        <v>3872782</v>
      </c>
      <c r="O70" s="155" t="s">
        <v>222</v>
      </c>
      <c r="P70" s="108" t="s">
        <v>58</v>
      </c>
      <c r="R70" s="95" t="s">
        <v>58</v>
      </c>
    </row>
    <row r="71" spans="1:20" ht="10.5" customHeight="1">
      <c r="A71" s="155" t="s">
        <v>224</v>
      </c>
      <c r="B71" s="103" t="s">
        <v>225</v>
      </c>
      <c r="C71" s="149">
        <v>4357692</v>
      </c>
      <c r="D71" s="105">
        <v>199170</v>
      </c>
      <c r="E71" s="105">
        <v>149650</v>
      </c>
      <c r="F71" s="105">
        <v>34860</v>
      </c>
      <c r="G71" s="105">
        <v>15330</v>
      </c>
      <c r="H71" s="105">
        <v>70210</v>
      </c>
      <c r="I71" s="105">
        <v>7020</v>
      </c>
      <c r="J71" s="105">
        <v>670</v>
      </c>
      <c r="K71" s="105">
        <v>8000</v>
      </c>
      <c r="L71" s="106">
        <f t="shared" si="10"/>
        <v>484910</v>
      </c>
      <c r="M71" s="118">
        <f t="shared" si="11"/>
        <v>3872782</v>
      </c>
      <c r="N71" s="120">
        <v>3872782</v>
      </c>
      <c r="O71" s="155" t="s">
        <v>224</v>
      </c>
      <c r="P71" s="108"/>
      <c r="R71" s="95" t="s">
        <v>58</v>
      </c>
    </row>
    <row r="72" spans="1:20" ht="10.5" customHeight="1">
      <c r="A72" s="155" t="s">
        <v>226</v>
      </c>
      <c r="B72" s="103" t="s">
        <v>227</v>
      </c>
      <c r="C72" s="149">
        <v>4357692</v>
      </c>
      <c r="D72" s="105">
        <v>199170</v>
      </c>
      <c r="E72" s="105">
        <v>149650</v>
      </c>
      <c r="F72" s="105">
        <v>34860</v>
      </c>
      <c r="G72" s="105">
        <v>15330</v>
      </c>
      <c r="H72" s="105">
        <v>70210</v>
      </c>
      <c r="I72" s="105">
        <v>7020</v>
      </c>
      <c r="J72" s="105">
        <v>670</v>
      </c>
      <c r="K72" s="105">
        <v>8000</v>
      </c>
      <c r="L72" s="106">
        <f t="shared" si="10"/>
        <v>484910</v>
      </c>
      <c r="M72" s="118">
        <f t="shared" si="11"/>
        <v>3872782</v>
      </c>
      <c r="N72" s="120">
        <v>3872782</v>
      </c>
      <c r="O72" s="155" t="s">
        <v>226</v>
      </c>
      <c r="P72" s="108"/>
      <c r="R72" s="95" t="s">
        <v>58</v>
      </c>
    </row>
    <row r="73" spans="1:20" ht="9.75" customHeight="1">
      <c r="A73" s="156"/>
      <c r="B73" s="111" t="s">
        <v>114</v>
      </c>
      <c r="C73" s="112">
        <f t="shared" ref="C73:N73" si="12">SUM(C61:C72)</f>
        <v>53986304</v>
      </c>
      <c r="D73" s="112">
        <f t="shared" si="12"/>
        <v>2361420</v>
      </c>
      <c r="E73" s="112">
        <f t="shared" si="12"/>
        <v>1785150</v>
      </c>
      <c r="F73" s="112">
        <f t="shared" si="12"/>
        <v>431860</v>
      </c>
      <c r="G73" s="112">
        <f t="shared" si="12"/>
        <v>182880</v>
      </c>
      <c r="H73" s="112">
        <f t="shared" si="12"/>
        <v>1008890</v>
      </c>
      <c r="I73" s="112">
        <f t="shared" si="12"/>
        <v>100850</v>
      </c>
      <c r="J73" s="112">
        <f t="shared" si="12"/>
        <v>633620</v>
      </c>
      <c r="K73" s="112">
        <f t="shared" si="12"/>
        <v>118750</v>
      </c>
      <c r="L73" s="112">
        <f t="shared" si="12"/>
        <v>6623420</v>
      </c>
      <c r="M73" s="112">
        <f t="shared" si="12"/>
        <v>47362884</v>
      </c>
      <c r="N73" s="112">
        <f t="shared" si="12"/>
        <v>47362884</v>
      </c>
      <c r="O73" s="112" t="s">
        <v>58</v>
      </c>
      <c r="P73" s="110"/>
      <c r="R73" s="95" t="s">
        <v>58</v>
      </c>
    </row>
    <row r="74" spans="1:20">
      <c r="B74" s="254" t="s">
        <v>178</v>
      </c>
      <c r="C74" s="166">
        <f>4257692*12</f>
        <v>51092304</v>
      </c>
      <c r="H74" s="254" t="s">
        <v>179</v>
      </c>
      <c r="I74" s="166">
        <f>H73+I73</f>
        <v>1109740</v>
      </c>
    </row>
    <row r="75" spans="1:20">
      <c r="K75" s="95" t="s">
        <v>58</v>
      </c>
      <c r="L75" s="95" t="s">
        <v>58</v>
      </c>
    </row>
    <row r="76" spans="1:20" s="99" customFormat="1" ht="13.5" customHeight="1">
      <c r="A76" s="416" t="s">
        <v>228</v>
      </c>
      <c r="B76" s="386"/>
      <c r="C76" s="386"/>
      <c r="D76" s="386"/>
      <c r="E76" s="386"/>
      <c r="F76" s="386"/>
      <c r="G76" s="386"/>
      <c r="H76" s="386"/>
      <c r="I76" s="386"/>
      <c r="J76" s="386"/>
      <c r="K76" s="386"/>
      <c r="L76" s="386"/>
      <c r="M76" s="386"/>
      <c r="N76" s="386"/>
      <c r="O76" s="386"/>
      <c r="P76" s="387"/>
      <c r="Q76" s="95"/>
      <c r="R76" s="95"/>
      <c r="S76" s="95"/>
      <c r="T76" s="95"/>
    </row>
    <row r="77" spans="1:20">
      <c r="A77" s="417" t="s">
        <v>229</v>
      </c>
      <c r="B77" s="418"/>
      <c r="C77" s="418"/>
      <c r="D77" s="418"/>
      <c r="E77" s="418"/>
      <c r="F77" s="418"/>
      <c r="G77" s="418"/>
      <c r="H77" s="418"/>
      <c r="I77" s="418"/>
      <c r="J77" s="418"/>
      <c r="K77" s="418"/>
      <c r="L77" s="418"/>
      <c r="M77" s="418"/>
      <c r="N77" s="418"/>
      <c r="O77" s="418"/>
      <c r="P77" s="418"/>
    </row>
    <row r="78" spans="1:20" ht="13.5">
      <c r="A78" s="415" t="s">
        <v>152</v>
      </c>
      <c r="B78" s="413" t="s">
        <v>5</v>
      </c>
      <c r="C78" s="413" t="s">
        <v>153</v>
      </c>
      <c r="D78" s="413" t="s">
        <v>154</v>
      </c>
      <c r="E78" s="386"/>
      <c r="F78" s="386"/>
      <c r="G78" s="387"/>
      <c r="H78" s="413" t="s">
        <v>155</v>
      </c>
      <c r="I78" s="386"/>
      <c r="J78" s="386"/>
      <c r="K78" s="387"/>
      <c r="L78" s="421" t="s">
        <v>156</v>
      </c>
      <c r="M78" s="413" t="s">
        <v>157</v>
      </c>
      <c r="N78" s="413" t="s">
        <v>158</v>
      </c>
      <c r="O78" s="413" t="s">
        <v>159</v>
      </c>
      <c r="P78" s="415" t="s">
        <v>96</v>
      </c>
    </row>
    <row r="79" spans="1:20">
      <c r="A79" s="414"/>
      <c r="B79" s="414"/>
      <c r="C79" s="414"/>
      <c r="D79" s="101" t="s">
        <v>160</v>
      </c>
      <c r="E79" s="101" t="s">
        <v>161</v>
      </c>
      <c r="F79" s="101" t="s">
        <v>162</v>
      </c>
      <c r="G79" s="101" t="s">
        <v>163</v>
      </c>
      <c r="H79" s="101" t="s">
        <v>164</v>
      </c>
      <c r="I79" s="101" t="s">
        <v>165</v>
      </c>
      <c r="J79" s="101" t="s">
        <v>166</v>
      </c>
      <c r="K79" s="101" t="s">
        <v>167</v>
      </c>
      <c r="L79" s="414"/>
      <c r="M79" s="414"/>
      <c r="N79" s="414"/>
      <c r="O79" s="414"/>
      <c r="P79" s="414"/>
    </row>
    <row r="80" spans="1:20">
      <c r="A80" s="155" t="s">
        <v>230</v>
      </c>
      <c r="B80" s="103" t="s">
        <v>169</v>
      </c>
      <c r="C80" s="149">
        <v>4357692</v>
      </c>
      <c r="D80" s="105">
        <v>184680</v>
      </c>
      <c r="E80" s="105">
        <v>128590</v>
      </c>
      <c r="F80" s="105">
        <v>28320</v>
      </c>
      <c r="G80" s="105">
        <v>10940</v>
      </c>
      <c r="H80" s="105">
        <v>70210</v>
      </c>
      <c r="I80" s="105">
        <v>7020</v>
      </c>
      <c r="J80" s="105"/>
      <c r="K80" s="105"/>
      <c r="L80" s="106">
        <f>SUM(D80:I80)</f>
        <v>429760</v>
      </c>
      <c r="M80" s="118">
        <f t="shared" ref="M80:M91" si="13">C80-L80</f>
        <v>3927932</v>
      </c>
      <c r="N80" s="120">
        <v>3927932</v>
      </c>
      <c r="O80" s="155" t="s">
        <v>230</v>
      </c>
      <c r="P80" s="108" t="s">
        <v>58</v>
      </c>
      <c r="R80" s="95" t="s">
        <v>58</v>
      </c>
    </row>
    <row r="81" spans="1:20">
      <c r="A81" s="155" t="s">
        <v>231</v>
      </c>
      <c r="B81" s="103" t="s">
        <v>171</v>
      </c>
      <c r="C81" s="149">
        <v>4357692</v>
      </c>
      <c r="D81" s="105">
        <v>184680</v>
      </c>
      <c r="E81" s="105">
        <v>128590</v>
      </c>
      <c r="F81" s="105">
        <v>28320</v>
      </c>
      <c r="G81" s="105">
        <v>10940</v>
      </c>
      <c r="H81" s="105">
        <v>70210</v>
      </c>
      <c r="I81" s="105">
        <v>7020</v>
      </c>
      <c r="J81" s="105"/>
      <c r="K81" s="105"/>
      <c r="L81" s="106">
        <f>SUM(D81:I81)</f>
        <v>429760</v>
      </c>
      <c r="M81" s="118">
        <f t="shared" si="13"/>
        <v>3927932</v>
      </c>
      <c r="N81" s="120">
        <v>3927932</v>
      </c>
      <c r="O81" s="155" t="s">
        <v>231</v>
      </c>
      <c r="P81" s="108" t="s">
        <v>58</v>
      </c>
      <c r="R81" s="95" t="s">
        <v>58</v>
      </c>
    </row>
    <row r="82" spans="1:20">
      <c r="A82" s="155" t="s">
        <v>232</v>
      </c>
      <c r="B82" s="103" t="s">
        <v>174</v>
      </c>
      <c r="C82" s="149">
        <v>4597692</v>
      </c>
      <c r="D82" s="105">
        <v>184680</v>
      </c>
      <c r="E82" s="105">
        <v>128590</v>
      </c>
      <c r="F82" s="105">
        <v>29880</v>
      </c>
      <c r="G82" s="105">
        <v>10940</v>
      </c>
      <c r="H82" s="105">
        <v>90750</v>
      </c>
      <c r="I82" s="105">
        <v>9070</v>
      </c>
      <c r="J82" s="115">
        <v>583340</v>
      </c>
      <c r="K82" s="115">
        <v>58400</v>
      </c>
      <c r="L82" s="106">
        <f t="shared" ref="L82:L91" si="14">SUM(D82:K82)</f>
        <v>1095650</v>
      </c>
      <c r="M82" s="118">
        <f t="shared" si="13"/>
        <v>3502042</v>
      </c>
      <c r="N82" s="120">
        <v>3502042</v>
      </c>
      <c r="O82" s="155" t="s">
        <v>232</v>
      </c>
      <c r="P82" s="108" t="s">
        <v>233</v>
      </c>
      <c r="R82" s="95" t="s">
        <v>58</v>
      </c>
    </row>
    <row r="83" spans="1:20" ht="10.5" customHeight="1">
      <c r="A83" s="155" t="s">
        <v>234</v>
      </c>
      <c r="B83" s="103" t="s">
        <v>176</v>
      </c>
      <c r="C83" s="149">
        <v>4621692</v>
      </c>
      <c r="D83" s="105">
        <v>184680</v>
      </c>
      <c r="E83" s="105">
        <v>141500</v>
      </c>
      <c r="F83" s="105">
        <v>30040</v>
      </c>
      <c r="G83" s="105">
        <v>12040</v>
      </c>
      <c r="H83" s="105">
        <v>94680</v>
      </c>
      <c r="I83" s="105">
        <v>9460</v>
      </c>
      <c r="J83" s="96">
        <v>135660</v>
      </c>
      <c r="K83" s="96">
        <v>9990</v>
      </c>
      <c r="L83" s="106">
        <f t="shared" si="14"/>
        <v>618050</v>
      </c>
      <c r="M83" s="118">
        <f t="shared" si="13"/>
        <v>4003642</v>
      </c>
      <c r="N83" s="120">
        <v>4003642</v>
      </c>
      <c r="O83" s="155" t="s">
        <v>234</v>
      </c>
      <c r="P83" s="108" t="s">
        <v>235</v>
      </c>
      <c r="R83" s="95" t="s">
        <v>58</v>
      </c>
    </row>
    <row r="84" spans="1:20" ht="10.5" customHeight="1">
      <c r="A84" s="155" t="s">
        <v>236</v>
      </c>
      <c r="B84" s="103" t="s">
        <v>208</v>
      </c>
      <c r="C84" s="149">
        <v>4621692</v>
      </c>
      <c r="D84" s="105">
        <v>184680</v>
      </c>
      <c r="E84" s="105">
        <v>141500</v>
      </c>
      <c r="F84" s="105">
        <v>30040</v>
      </c>
      <c r="G84" s="105">
        <v>12040</v>
      </c>
      <c r="H84" s="105">
        <v>94680</v>
      </c>
      <c r="I84" s="105">
        <v>9460</v>
      </c>
      <c r="J84" s="105"/>
      <c r="K84" s="105"/>
      <c r="L84" s="106">
        <f t="shared" si="14"/>
        <v>472400</v>
      </c>
      <c r="M84" s="118">
        <f t="shared" si="13"/>
        <v>4149292</v>
      </c>
      <c r="N84" s="120">
        <v>4149292</v>
      </c>
      <c r="O84" s="155" t="s">
        <v>236</v>
      </c>
      <c r="P84" s="108" t="s">
        <v>58</v>
      </c>
      <c r="R84" s="95" t="s">
        <v>58</v>
      </c>
    </row>
    <row r="85" spans="1:20" ht="10.5" customHeight="1">
      <c r="A85" s="155" t="s">
        <v>237</v>
      </c>
      <c r="B85" s="103" t="s">
        <v>212</v>
      </c>
      <c r="C85" s="149">
        <v>4525692</v>
      </c>
      <c r="D85" s="105">
        <v>184680</v>
      </c>
      <c r="E85" s="105">
        <v>141500</v>
      </c>
      <c r="F85" s="105">
        <v>29410</v>
      </c>
      <c r="G85" s="105">
        <v>12040</v>
      </c>
      <c r="H85" s="105">
        <v>85610</v>
      </c>
      <c r="I85" s="105">
        <v>8560</v>
      </c>
      <c r="J85" s="105"/>
      <c r="K85" s="105"/>
      <c r="L85" s="106">
        <f t="shared" si="14"/>
        <v>461800</v>
      </c>
      <c r="M85" s="118">
        <f t="shared" si="13"/>
        <v>4063892</v>
      </c>
      <c r="N85" s="120">
        <v>4063892</v>
      </c>
      <c r="O85" s="155" t="s">
        <v>237</v>
      </c>
      <c r="P85" s="108" t="s">
        <v>238</v>
      </c>
      <c r="R85" s="95" t="s">
        <v>58</v>
      </c>
    </row>
    <row r="86" spans="1:20" ht="10.5" customHeight="1">
      <c r="A86" s="155" t="s">
        <v>239</v>
      </c>
      <c r="B86" s="103" t="s">
        <v>215</v>
      </c>
      <c r="C86" s="149">
        <v>4503692</v>
      </c>
      <c r="D86" s="105">
        <v>194400</v>
      </c>
      <c r="E86" s="105">
        <v>141500</v>
      </c>
      <c r="F86" s="105">
        <v>29270</v>
      </c>
      <c r="G86" s="105">
        <v>12040</v>
      </c>
      <c r="H86" s="105">
        <v>83900</v>
      </c>
      <c r="I86" s="105">
        <v>8390</v>
      </c>
      <c r="J86" s="105"/>
      <c r="K86" s="105"/>
      <c r="L86" s="106">
        <f t="shared" si="14"/>
        <v>469500</v>
      </c>
      <c r="M86" s="118">
        <f t="shared" si="13"/>
        <v>4034192</v>
      </c>
      <c r="N86" s="120">
        <v>4034192</v>
      </c>
      <c r="O86" s="155" t="s">
        <v>239</v>
      </c>
      <c r="P86" s="108" t="s">
        <v>240</v>
      </c>
      <c r="R86" s="95" t="s">
        <v>58</v>
      </c>
    </row>
    <row r="87" spans="1:20" ht="10.5" customHeight="1">
      <c r="A87" s="155" t="s">
        <v>241</v>
      </c>
      <c r="B87" s="103" t="s">
        <v>219</v>
      </c>
      <c r="C87" s="149">
        <v>4503692</v>
      </c>
      <c r="D87" s="105">
        <v>194400</v>
      </c>
      <c r="E87" s="105">
        <v>141500</v>
      </c>
      <c r="F87" s="105">
        <v>29500</v>
      </c>
      <c r="G87" s="105">
        <v>12040</v>
      </c>
      <c r="H87" s="105">
        <v>85610</v>
      </c>
      <c r="I87" s="105">
        <v>8560</v>
      </c>
      <c r="J87" s="105"/>
      <c r="K87" s="105"/>
      <c r="L87" s="106">
        <f t="shared" si="14"/>
        <v>471610</v>
      </c>
      <c r="M87" s="118">
        <f t="shared" si="13"/>
        <v>4032082</v>
      </c>
      <c r="N87" s="120">
        <v>4068082</v>
      </c>
      <c r="O87" s="155" t="s">
        <v>241</v>
      </c>
      <c r="P87" s="108" t="s">
        <v>242</v>
      </c>
      <c r="R87" s="95" t="s">
        <v>58</v>
      </c>
    </row>
    <row r="88" spans="1:20" ht="10.5" customHeight="1">
      <c r="A88" s="155" t="s">
        <v>243</v>
      </c>
      <c r="B88" s="103" t="s">
        <v>221</v>
      </c>
      <c r="C88" s="149">
        <v>4561692</v>
      </c>
      <c r="D88" s="105">
        <v>194400</v>
      </c>
      <c r="E88" s="105">
        <v>141500</v>
      </c>
      <c r="F88" s="105">
        <v>29650</v>
      </c>
      <c r="G88" s="105">
        <v>12040</v>
      </c>
      <c r="H88" s="105">
        <v>89040</v>
      </c>
      <c r="I88" s="105">
        <v>8900</v>
      </c>
      <c r="J88" s="105"/>
      <c r="K88" s="105"/>
      <c r="L88" s="106">
        <f t="shared" si="14"/>
        <v>475530</v>
      </c>
      <c r="M88" s="118">
        <f t="shared" si="13"/>
        <v>4086162</v>
      </c>
      <c r="N88" s="120">
        <v>4086162</v>
      </c>
      <c r="O88" s="155" t="s">
        <v>243</v>
      </c>
      <c r="P88" s="108" t="s">
        <v>244</v>
      </c>
      <c r="R88" s="95" t="s">
        <v>58</v>
      </c>
    </row>
    <row r="89" spans="1:20" ht="10.5" customHeight="1">
      <c r="A89" s="155" t="s">
        <v>245</v>
      </c>
      <c r="B89" s="103" t="s">
        <v>223</v>
      </c>
      <c r="C89" s="149">
        <v>4859692</v>
      </c>
      <c r="D89" s="105">
        <v>194400</v>
      </c>
      <c r="E89" s="105">
        <v>141500</v>
      </c>
      <c r="F89" s="105">
        <v>38870</v>
      </c>
      <c r="G89" s="105">
        <v>12040</v>
      </c>
      <c r="H89" s="105">
        <v>125560</v>
      </c>
      <c r="I89" s="105">
        <v>12550</v>
      </c>
      <c r="J89" s="105"/>
      <c r="K89" s="105"/>
      <c r="L89" s="106">
        <f t="shared" si="14"/>
        <v>524920</v>
      </c>
      <c r="M89" s="118">
        <f t="shared" si="13"/>
        <v>4334772</v>
      </c>
      <c r="N89" s="120">
        <v>4334772</v>
      </c>
      <c r="O89" s="155" t="s">
        <v>245</v>
      </c>
      <c r="P89" s="108" t="s">
        <v>246</v>
      </c>
      <c r="R89" s="95" t="s">
        <v>58</v>
      </c>
    </row>
    <row r="90" spans="1:20" ht="10.5" customHeight="1">
      <c r="A90" s="155" t="s">
        <v>247</v>
      </c>
      <c r="B90" s="103" t="s">
        <v>225</v>
      </c>
      <c r="C90" s="149">
        <v>4709692</v>
      </c>
      <c r="D90" s="105">
        <v>194400</v>
      </c>
      <c r="E90" s="105">
        <v>141500</v>
      </c>
      <c r="F90" s="105">
        <v>37670</v>
      </c>
      <c r="G90" s="105">
        <v>12040</v>
      </c>
      <c r="H90" s="105">
        <v>107500</v>
      </c>
      <c r="I90" s="105">
        <v>10750</v>
      </c>
      <c r="J90" s="105"/>
      <c r="K90" s="105"/>
      <c r="L90" s="106">
        <f t="shared" si="14"/>
        <v>503860</v>
      </c>
      <c r="M90" s="118">
        <f t="shared" si="13"/>
        <v>4205832</v>
      </c>
      <c r="N90" s="120">
        <v>4205832</v>
      </c>
      <c r="O90" s="155" t="s">
        <v>247</v>
      </c>
      <c r="P90" s="108" t="s">
        <v>248</v>
      </c>
      <c r="R90" s="95" t="s">
        <v>58</v>
      </c>
    </row>
    <row r="91" spans="1:20" ht="10.5" customHeight="1">
      <c r="A91" s="155" t="s">
        <v>249</v>
      </c>
      <c r="B91" s="103" t="s">
        <v>227</v>
      </c>
      <c r="C91" s="149">
        <v>4709692</v>
      </c>
      <c r="D91" s="105">
        <v>194400</v>
      </c>
      <c r="E91" s="105">
        <v>141500</v>
      </c>
      <c r="F91" s="105">
        <v>37670</v>
      </c>
      <c r="G91" s="105">
        <v>12040</v>
      </c>
      <c r="H91" s="105">
        <v>107500</v>
      </c>
      <c r="I91" s="105">
        <v>10750</v>
      </c>
      <c r="J91" s="105"/>
      <c r="K91" s="105"/>
      <c r="L91" s="106">
        <f t="shared" si="14"/>
        <v>503860</v>
      </c>
      <c r="M91" s="118">
        <f t="shared" si="13"/>
        <v>4205832</v>
      </c>
      <c r="N91" s="120">
        <v>4205832</v>
      </c>
      <c r="O91" s="155" t="s">
        <v>249</v>
      </c>
      <c r="P91" s="108" t="s">
        <v>248</v>
      </c>
      <c r="R91" s="95" t="s">
        <v>58</v>
      </c>
    </row>
    <row r="92" spans="1:20" ht="9.75" customHeight="1">
      <c r="A92" s="156"/>
      <c r="B92" s="111" t="s">
        <v>114</v>
      </c>
      <c r="C92" s="112">
        <f t="shared" ref="C92:N92" si="15">SUM(C80:C91)</f>
        <v>54930304</v>
      </c>
      <c r="D92" s="112">
        <f t="shared" si="15"/>
        <v>2274480</v>
      </c>
      <c r="E92" s="112">
        <f t="shared" si="15"/>
        <v>1659270</v>
      </c>
      <c r="F92" s="112">
        <f t="shared" si="15"/>
        <v>378640</v>
      </c>
      <c r="G92" s="112">
        <f t="shared" si="15"/>
        <v>141180</v>
      </c>
      <c r="H92" s="112">
        <f t="shared" si="15"/>
        <v>1105250</v>
      </c>
      <c r="I92" s="112">
        <f t="shared" si="15"/>
        <v>110490</v>
      </c>
      <c r="J92" s="112">
        <f t="shared" si="15"/>
        <v>719000</v>
      </c>
      <c r="K92" s="112">
        <f t="shared" si="15"/>
        <v>68390</v>
      </c>
      <c r="L92" s="112">
        <f t="shared" si="15"/>
        <v>6456700</v>
      </c>
      <c r="M92" s="112">
        <f t="shared" si="15"/>
        <v>48473604</v>
      </c>
      <c r="N92" s="112">
        <f t="shared" si="15"/>
        <v>48509604</v>
      </c>
      <c r="O92" s="112" t="s">
        <v>58</v>
      </c>
      <c r="P92" s="110"/>
      <c r="R92" s="95" t="s">
        <v>58</v>
      </c>
    </row>
    <row r="94" spans="1:20">
      <c r="K94" s="95" t="s">
        <v>58</v>
      </c>
      <c r="L94" s="95" t="s">
        <v>58</v>
      </c>
    </row>
    <row r="95" spans="1:20" s="99" customFormat="1" ht="13.5" customHeight="1">
      <c r="A95" s="416" t="s">
        <v>250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7"/>
      <c r="Q95" s="95"/>
      <c r="R95" s="95"/>
      <c r="S95" s="95"/>
      <c r="T95" s="95"/>
    </row>
    <row r="96" spans="1:20">
      <c r="A96" s="417" t="s">
        <v>251</v>
      </c>
      <c r="B96" s="418"/>
      <c r="C96" s="418"/>
      <c r="D96" s="418"/>
      <c r="E96" s="418"/>
      <c r="F96" s="418"/>
      <c r="G96" s="418"/>
      <c r="H96" s="418"/>
      <c r="I96" s="418"/>
      <c r="J96" s="418"/>
      <c r="K96" s="418"/>
      <c r="L96" s="418"/>
      <c r="M96" s="418"/>
      <c r="N96" s="418"/>
      <c r="O96" s="418"/>
      <c r="P96" s="418"/>
    </row>
    <row r="97" spans="1:20" ht="13.5">
      <c r="A97" s="415" t="s">
        <v>152</v>
      </c>
      <c r="B97" s="413" t="s">
        <v>5</v>
      </c>
      <c r="C97" s="413" t="s">
        <v>153</v>
      </c>
      <c r="D97" s="413" t="s">
        <v>154</v>
      </c>
      <c r="E97" s="386"/>
      <c r="F97" s="386"/>
      <c r="G97" s="387"/>
      <c r="H97" s="413" t="s">
        <v>155</v>
      </c>
      <c r="I97" s="386"/>
      <c r="J97" s="386"/>
      <c r="K97" s="387"/>
      <c r="L97" s="421" t="s">
        <v>156</v>
      </c>
      <c r="M97" s="413" t="s">
        <v>157</v>
      </c>
      <c r="N97" s="413" t="s">
        <v>158</v>
      </c>
      <c r="O97" s="413" t="s">
        <v>159</v>
      </c>
      <c r="P97" s="415" t="s">
        <v>96</v>
      </c>
    </row>
    <row r="98" spans="1:20">
      <c r="A98" s="414"/>
      <c r="B98" s="414"/>
      <c r="C98" s="414"/>
      <c r="D98" s="101" t="s">
        <v>160</v>
      </c>
      <c r="E98" s="101" t="s">
        <v>161</v>
      </c>
      <c r="F98" s="101" t="s">
        <v>162</v>
      </c>
      <c r="G98" s="101" t="s">
        <v>163</v>
      </c>
      <c r="H98" s="101" t="s">
        <v>164</v>
      </c>
      <c r="I98" s="101" t="s">
        <v>165</v>
      </c>
      <c r="J98" s="101" t="s">
        <v>166</v>
      </c>
      <c r="K98" s="101" t="s">
        <v>167</v>
      </c>
      <c r="L98" s="414"/>
      <c r="M98" s="414"/>
      <c r="N98" s="414"/>
      <c r="O98" s="414"/>
      <c r="P98" s="414"/>
    </row>
    <row r="99" spans="1:20">
      <c r="A99" s="155" t="s">
        <v>252</v>
      </c>
      <c r="B99" s="103" t="s">
        <v>169</v>
      </c>
      <c r="C99" s="149">
        <v>4230769</v>
      </c>
      <c r="D99" s="105">
        <v>185850</v>
      </c>
      <c r="E99" s="105">
        <v>128870</v>
      </c>
      <c r="F99" s="105">
        <v>26840</v>
      </c>
      <c r="G99" s="105">
        <v>9510</v>
      </c>
      <c r="H99" s="105">
        <v>60650</v>
      </c>
      <c r="I99" s="105">
        <v>6060</v>
      </c>
      <c r="J99" s="105"/>
      <c r="K99" s="105"/>
      <c r="L99" s="106">
        <f t="shared" ref="L99:L110" si="16">SUM(D99:I99)</f>
        <v>417780</v>
      </c>
      <c r="M99" s="118">
        <f t="shared" ref="M99:M110" si="17">C99-L99</f>
        <v>3812989</v>
      </c>
      <c r="N99" s="120">
        <v>3812989</v>
      </c>
      <c r="O99" s="155" t="s">
        <v>252</v>
      </c>
      <c r="P99" s="108" t="s">
        <v>58</v>
      </c>
      <c r="R99" s="95" t="s">
        <v>253</v>
      </c>
    </row>
    <row r="100" spans="1:20">
      <c r="A100" s="155" t="s">
        <v>254</v>
      </c>
      <c r="B100" s="103" t="s">
        <v>171</v>
      </c>
      <c r="C100" s="149">
        <v>4230769</v>
      </c>
      <c r="D100" s="105">
        <v>185850</v>
      </c>
      <c r="E100" s="105">
        <v>128870</v>
      </c>
      <c r="F100" s="105">
        <v>26840</v>
      </c>
      <c r="G100" s="105">
        <v>9510</v>
      </c>
      <c r="H100" s="105">
        <v>59940</v>
      </c>
      <c r="I100" s="105">
        <v>5990</v>
      </c>
      <c r="J100" s="105"/>
      <c r="K100" s="105"/>
      <c r="L100" s="106">
        <f t="shared" si="16"/>
        <v>417000</v>
      </c>
      <c r="M100" s="118">
        <f t="shared" si="17"/>
        <v>3813769</v>
      </c>
      <c r="N100" s="120">
        <v>3812989</v>
      </c>
      <c r="O100" s="155" t="s">
        <v>255</v>
      </c>
      <c r="P100" s="108" t="s">
        <v>58</v>
      </c>
      <c r="Q100" s="100" t="s">
        <v>114</v>
      </c>
      <c r="R100" s="100" t="s">
        <v>164</v>
      </c>
      <c r="S100" s="100" t="s">
        <v>165</v>
      </c>
      <c r="T100" s="100" t="s">
        <v>114</v>
      </c>
    </row>
    <row r="101" spans="1:20">
      <c r="A101" s="155" t="s">
        <v>256</v>
      </c>
      <c r="B101" s="103" t="s">
        <v>174</v>
      </c>
      <c r="C101" s="149">
        <v>4230769</v>
      </c>
      <c r="D101" s="105">
        <v>185850</v>
      </c>
      <c r="E101" s="105">
        <v>128870</v>
      </c>
      <c r="F101" s="105">
        <v>26840</v>
      </c>
      <c r="G101" s="105">
        <v>9510</v>
      </c>
      <c r="H101" s="105">
        <v>59940</v>
      </c>
      <c r="I101" s="105">
        <v>5990</v>
      </c>
      <c r="J101" s="105"/>
      <c r="K101" s="105"/>
      <c r="L101" s="106">
        <f t="shared" si="16"/>
        <v>417000</v>
      </c>
      <c r="M101" s="118">
        <f t="shared" si="17"/>
        <v>3813769</v>
      </c>
      <c r="N101" s="120">
        <v>3812989</v>
      </c>
      <c r="O101" s="155" t="s">
        <v>256</v>
      </c>
      <c r="P101" s="108" t="s">
        <v>58</v>
      </c>
      <c r="Q101" s="96" t="e">
        <f>O101+P101</f>
        <v>#VALUE!</v>
      </c>
      <c r="R101" s="96">
        <v>583340</v>
      </c>
      <c r="S101" s="96">
        <v>58400</v>
      </c>
      <c r="T101" s="96">
        <f>R101+S101</f>
        <v>641740</v>
      </c>
    </row>
    <row r="102" spans="1:20">
      <c r="A102" s="155" t="s">
        <v>257</v>
      </c>
      <c r="B102" s="103" t="s">
        <v>176</v>
      </c>
      <c r="C102" s="149">
        <v>4489692</v>
      </c>
      <c r="D102" s="105">
        <v>185850</v>
      </c>
      <c r="E102" s="105">
        <v>128870</v>
      </c>
      <c r="F102" s="105">
        <v>26840</v>
      </c>
      <c r="G102" s="105">
        <v>9510</v>
      </c>
      <c r="H102" s="105">
        <v>82190</v>
      </c>
      <c r="I102" s="154">
        <v>8210</v>
      </c>
      <c r="J102" s="154"/>
      <c r="K102" s="154"/>
      <c r="L102" s="106">
        <f t="shared" si="16"/>
        <v>441470</v>
      </c>
      <c r="M102" s="118">
        <f t="shared" si="17"/>
        <v>4048222</v>
      </c>
      <c r="N102" s="120">
        <v>4048222</v>
      </c>
      <c r="O102" s="155" t="s">
        <v>257</v>
      </c>
      <c r="P102" s="108" t="s">
        <v>58</v>
      </c>
    </row>
    <row r="103" spans="1:20">
      <c r="A103" s="155" t="s">
        <v>258</v>
      </c>
      <c r="B103" s="103" t="s">
        <v>208</v>
      </c>
      <c r="C103" s="149">
        <v>4609692</v>
      </c>
      <c r="D103" s="105">
        <v>185850</v>
      </c>
      <c r="E103" s="105">
        <v>128870</v>
      </c>
      <c r="F103" s="105">
        <v>29960</v>
      </c>
      <c r="G103" s="105">
        <v>9510</v>
      </c>
      <c r="H103" s="105">
        <v>92550</v>
      </c>
      <c r="I103" s="154">
        <v>9250</v>
      </c>
      <c r="J103" s="154"/>
      <c r="K103" s="154"/>
      <c r="L103" s="106">
        <f t="shared" si="16"/>
        <v>455990</v>
      </c>
      <c r="M103" s="118">
        <f t="shared" si="17"/>
        <v>4153702</v>
      </c>
      <c r="N103" s="120">
        <v>4153702</v>
      </c>
      <c r="O103" s="155" t="s">
        <v>258</v>
      </c>
      <c r="P103" s="108" t="s">
        <v>259</v>
      </c>
    </row>
    <row r="104" spans="1:20">
      <c r="A104" s="155" t="s">
        <v>260</v>
      </c>
      <c r="B104" s="103" t="s">
        <v>212</v>
      </c>
      <c r="C104" s="149">
        <v>4585692</v>
      </c>
      <c r="D104" s="105">
        <v>185850</v>
      </c>
      <c r="E104" s="105">
        <v>124210</v>
      </c>
      <c r="F104" s="105">
        <v>29800</v>
      </c>
      <c r="G104" s="105">
        <v>9160</v>
      </c>
      <c r="H104" s="105">
        <v>90750</v>
      </c>
      <c r="I104" s="105">
        <v>9070</v>
      </c>
      <c r="J104" s="105"/>
      <c r="K104" s="105"/>
      <c r="L104" s="106">
        <f t="shared" si="16"/>
        <v>448840</v>
      </c>
      <c r="M104" s="118">
        <f t="shared" si="17"/>
        <v>4136852</v>
      </c>
      <c r="N104" s="120">
        <v>4190792</v>
      </c>
      <c r="O104" s="155" t="s">
        <v>260</v>
      </c>
      <c r="P104" s="108" t="s">
        <v>259</v>
      </c>
    </row>
    <row r="105" spans="1:20">
      <c r="A105" s="155" t="s">
        <v>261</v>
      </c>
      <c r="B105" s="103" t="s">
        <v>215</v>
      </c>
      <c r="C105" s="149">
        <v>4621692</v>
      </c>
      <c r="D105" s="105">
        <v>184680</v>
      </c>
      <c r="E105" s="105">
        <v>124210</v>
      </c>
      <c r="F105" s="105">
        <v>30040</v>
      </c>
      <c r="G105" s="105">
        <v>9160</v>
      </c>
      <c r="H105" s="105">
        <v>94680</v>
      </c>
      <c r="I105" s="105">
        <v>9460</v>
      </c>
      <c r="J105" s="105"/>
      <c r="K105" s="105"/>
      <c r="L105" s="106">
        <f t="shared" si="16"/>
        <v>452230</v>
      </c>
      <c r="M105" s="118">
        <f t="shared" si="17"/>
        <v>4169462</v>
      </c>
      <c r="N105" s="120">
        <v>4169462</v>
      </c>
      <c r="O105" s="155" t="s">
        <v>261</v>
      </c>
      <c r="P105" s="108" t="s">
        <v>259</v>
      </c>
    </row>
    <row r="106" spans="1:20">
      <c r="A106" s="155" t="s">
        <v>262</v>
      </c>
      <c r="B106" s="103" t="s">
        <v>219</v>
      </c>
      <c r="C106" s="149">
        <v>4621692</v>
      </c>
      <c r="D106" s="105">
        <v>184680</v>
      </c>
      <c r="E106" s="105">
        <v>124210</v>
      </c>
      <c r="F106" s="105">
        <v>30040</v>
      </c>
      <c r="G106" s="105">
        <v>9160</v>
      </c>
      <c r="H106" s="105">
        <v>94680</v>
      </c>
      <c r="I106" s="105">
        <v>9460</v>
      </c>
      <c r="J106" s="105"/>
      <c r="K106" s="105"/>
      <c r="L106" s="106">
        <f t="shared" si="16"/>
        <v>452230</v>
      </c>
      <c r="M106" s="118">
        <f t="shared" si="17"/>
        <v>4169462</v>
      </c>
      <c r="N106" s="120">
        <v>4169462</v>
      </c>
      <c r="O106" s="155" t="s">
        <v>262</v>
      </c>
      <c r="P106" s="108" t="s">
        <v>259</v>
      </c>
    </row>
    <row r="107" spans="1:20">
      <c r="A107" s="155" t="s">
        <v>263</v>
      </c>
      <c r="B107" s="103" t="s">
        <v>221</v>
      </c>
      <c r="C107" s="149">
        <v>4561692</v>
      </c>
      <c r="D107" s="105">
        <v>184680</v>
      </c>
      <c r="E107" s="105">
        <v>124210</v>
      </c>
      <c r="F107" s="105">
        <v>29650</v>
      </c>
      <c r="G107" s="105">
        <v>9160</v>
      </c>
      <c r="H107" s="105">
        <v>89040</v>
      </c>
      <c r="I107" s="105">
        <v>8900</v>
      </c>
      <c r="J107" s="105"/>
      <c r="K107" s="105"/>
      <c r="L107" s="106">
        <f t="shared" si="16"/>
        <v>445640</v>
      </c>
      <c r="M107" s="118">
        <f t="shared" si="17"/>
        <v>4116052</v>
      </c>
      <c r="N107" s="120">
        <v>4169462</v>
      </c>
      <c r="O107" s="155" t="s">
        <v>263</v>
      </c>
      <c r="P107" s="108" t="s">
        <v>259</v>
      </c>
    </row>
    <row r="108" spans="1:20">
      <c r="A108" s="155" t="s">
        <v>264</v>
      </c>
      <c r="B108" s="103" t="s">
        <v>223</v>
      </c>
      <c r="C108" s="149">
        <v>4609692</v>
      </c>
      <c r="D108" s="105">
        <v>184680</v>
      </c>
      <c r="E108" s="105">
        <v>124210</v>
      </c>
      <c r="F108" s="105">
        <v>29960</v>
      </c>
      <c r="G108" s="105">
        <v>9160</v>
      </c>
      <c r="H108" s="105">
        <v>92550</v>
      </c>
      <c r="I108" s="154">
        <v>9250</v>
      </c>
      <c r="J108" s="154"/>
      <c r="K108" s="154"/>
      <c r="L108" s="106">
        <f t="shared" si="16"/>
        <v>449810</v>
      </c>
      <c r="M108" s="118">
        <f t="shared" si="17"/>
        <v>4159882</v>
      </c>
      <c r="N108" s="120">
        <v>4159882</v>
      </c>
      <c r="O108" s="155" t="s">
        <v>264</v>
      </c>
      <c r="P108" s="108" t="s">
        <v>259</v>
      </c>
    </row>
    <row r="109" spans="1:20">
      <c r="A109" s="155" t="s">
        <v>265</v>
      </c>
      <c r="B109" s="103" t="s">
        <v>225</v>
      </c>
      <c r="C109" s="149">
        <v>4621692</v>
      </c>
      <c r="D109" s="105">
        <v>184680</v>
      </c>
      <c r="E109" s="105">
        <v>124210</v>
      </c>
      <c r="F109" s="105">
        <v>30040</v>
      </c>
      <c r="G109" s="105">
        <v>9160</v>
      </c>
      <c r="H109" s="105">
        <v>94680</v>
      </c>
      <c r="I109" s="105">
        <v>9460</v>
      </c>
      <c r="J109" s="105"/>
      <c r="K109" s="105"/>
      <c r="L109" s="106">
        <f t="shared" si="16"/>
        <v>452230</v>
      </c>
      <c r="M109" s="118">
        <f t="shared" si="17"/>
        <v>4169462</v>
      </c>
      <c r="N109" s="120">
        <v>4169462</v>
      </c>
      <c r="O109" s="155" t="s">
        <v>265</v>
      </c>
      <c r="P109" s="108" t="s">
        <v>259</v>
      </c>
    </row>
    <row r="110" spans="1:20">
      <c r="A110" s="155" t="s">
        <v>266</v>
      </c>
      <c r="B110" s="103" t="s">
        <v>227</v>
      </c>
      <c r="C110" s="149">
        <v>4357692</v>
      </c>
      <c r="D110" s="105">
        <v>184680</v>
      </c>
      <c r="E110" s="105">
        <v>124210</v>
      </c>
      <c r="F110" s="105">
        <v>28320</v>
      </c>
      <c r="G110" s="105">
        <v>9160</v>
      </c>
      <c r="H110" s="105">
        <v>70210</v>
      </c>
      <c r="I110" s="105">
        <v>7020</v>
      </c>
      <c r="J110" s="105"/>
      <c r="K110" s="105"/>
      <c r="L110" s="106">
        <f t="shared" si="16"/>
        <v>423600</v>
      </c>
      <c r="M110" s="118">
        <f t="shared" si="17"/>
        <v>3934092</v>
      </c>
      <c r="N110" s="120">
        <v>3934092</v>
      </c>
      <c r="O110" s="155" t="s">
        <v>266</v>
      </c>
      <c r="P110" s="108" t="s">
        <v>58</v>
      </c>
    </row>
    <row r="111" spans="1:20">
      <c r="A111" s="156"/>
      <c r="B111" s="111" t="s">
        <v>114</v>
      </c>
      <c r="C111" s="112">
        <f>SUM(C99:C110)</f>
        <v>53771535</v>
      </c>
      <c r="D111" s="112">
        <f t="shared" ref="D111:I111" si="18">SUM(D100:D110)</f>
        <v>2037330</v>
      </c>
      <c r="E111" s="112">
        <f t="shared" si="18"/>
        <v>1384950</v>
      </c>
      <c r="F111" s="112">
        <f t="shared" si="18"/>
        <v>318330</v>
      </c>
      <c r="G111" s="112">
        <f t="shared" si="18"/>
        <v>102160</v>
      </c>
      <c r="H111" s="112">
        <f t="shared" si="18"/>
        <v>921210</v>
      </c>
      <c r="I111" s="112">
        <f t="shared" si="18"/>
        <v>92060</v>
      </c>
      <c r="J111" s="112"/>
      <c r="K111" s="112"/>
      <c r="L111" s="112">
        <f>SUM(L100:L110)</f>
        <v>4856040</v>
      </c>
      <c r="M111" s="112">
        <f>SUM(M100:M110)</f>
        <v>44684726</v>
      </c>
      <c r="N111" s="112">
        <f>SUM(N100:N110)</f>
        <v>44790516</v>
      </c>
      <c r="O111" s="112" t="s">
        <v>58</v>
      </c>
      <c r="P111" s="110"/>
      <c r="R111" s="95" t="s">
        <v>58</v>
      </c>
    </row>
    <row r="114" spans="1:20" s="99" customFormat="1" ht="13.5" customHeight="1">
      <c r="A114" s="416" t="s">
        <v>267</v>
      </c>
      <c r="B114" s="386"/>
      <c r="C114" s="386"/>
      <c r="D114" s="386"/>
      <c r="E114" s="386"/>
      <c r="F114" s="386"/>
      <c r="G114" s="386"/>
      <c r="H114" s="386"/>
      <c r="I114" s="386"/>
      <c r="J114" s="386"/>
      <c r="K114" s="386"/>
      <c r="L114" s="386"/>
      <c r="M114" s="386"/>
      <c r="N114" s="386"/>
      <c r="O114" s="386"/>
      <c r="P114" s="387"/>
      <c r="Q114" s="95"/>
      <c r="R114" s="95"/>
      <c r="S114" s="95"/>
      <c r="T114" s="95"/>
    </row>
    <row r="115" spans="1:20">
      <c r="A115" s="417" t="s">
        <v>268</v>
      </c>
      <c r="B115" s="418"/>
      <c r="C115" s="418"/>
      <c r="D115" s="418"/>
      <c r="E115" s="418"/>
      <c r="F115" s="418"/>
      <c r="G115" s="418"/>
      <c r="H115" s="418"/>
      <c r="I115" s="418"/>
      <c r="J115" s="418"/>
      <c r="K115" s="418"/>
      <c r="L115" s="418"/>
      <c r="M115" s="418"/>
      <c r="N115" s="418"/>
      <c r="O115" s="418"/>
      <c r="P115" s="418"/>
    </row>
    <row r="116" spans="1:20" ht="13.5">
      <c r="A116" s="415" t="s">
        <v>152</v>
      </c>
      <c r="B116" s="413" t="s">
        <v>5</v>
      </c>
      <c r="C116" s="413" t="s">
        <v>153</v>
      </c>
      <c r="D116" s="413" t="s">
        <v>154</v>
      </c>
      <c r="E116" s="386"/>
      <c r="F116" s="386"/>
      <c r="G116" s="387"/>
      <c r="H116" s="413" t="s">
        <v>155</v>
      </c>
      <c r="I116" s="386"/>
      <c r="J116" s="386"/>
      <c r="K116" s="387"/>
      <c r="L116" s="421" t="s">
        <v>156</v>
      </c>
      <c r="M116" s="413" t="s">
        <v>157</v>
      </c>
      <c r="N116" s="413" t="s">
        <v>158</v>
      </c>
      <c r="O116" s="413" t="s">
        <v>159</v>
      </c>
      <c r="P116" s="415" t="s">
        <v>96</v>
      </c>
    </row>
    <row r="117" spans="1:20">
      <c r="A117" s="414"/>
      <c r="B117" s="414"/>
      <c r="C117" s="414"/>
      <c r="D117" s="101" t="s">
        <v>160</v>
      </c>
      <c r="E117" s="101" t="s">
        <v>161</v>
      </c>
      <c r="F117" s="101" t="s">
        <v>162</v>
      </c>
      <c r="G117" s="101" t="s">
        <v>163</v>
      </c>
      <c r="H117" s="101" t="s">
        <v>164</v>
      </c>
      <c r="I117" s="101" t="s">
        <v>165</v>
      </c>
      <c r="J117" s="101" t="s">
        <v>166</v>
      </c>
      <c r="K117" s="101" t="s">
        <v>167</v>
      </c>
      <c r="L117" s="414"/>
      <c r="M117" s="414"/>
      <c r="N117" s="414"/>
      <c r="O117" s="414"/>
      <c r="P117" s="414"/>
    </row>
    <row r="118" spans="1:20">
      <c r="A118" s="160" t="s">
        <v>269</v>
      </c>
      <c r="B118" s="127" t="s">
        <v>270</v>
      </c>
      <c r="C118" s="149">
        <v>4185000</v>
      </c>
      <c r="D118" s="131">
        <v>188320</v>
      </c>
      <c r="E118" s="105">
        <v>128060</v>
      </c>
      <c r="F118" s="105">
        <v>27200</v>
      </c>
      <c r="G118" s="105">
        <v>8380</v>
      </c>
      <c r="H118" s="105">
        <v>129270</v>
      </c>
      <c r="I118" s="105">
        <v>12920</v>
      </c>
      <c r="J118" s="105"/>
      <c r="K118" s="105"/>
      <c r="L118" s="106">
        <f>SUM(D118:I118)</f>
        <v>494150</v>
      </c>
      <c r="M118" s="118">
        <f>C118-L118</f>
        <v>3690850</v>
      </c>
      <c r="N118" s="120">
        <v>3890850</v>
      </c>
      <c r="O118" s="102" t="s">
        <v>269</v>
      </c>
      <c r="P118" s="108" t="s">
        <v>58</v>
      </c>
    </row>
    <row r="119" spans="1:20">
      <c r="A119" s="157" t="s">
        <v>271</v>
      </c>
      <c r="B119" s="144" t="s">
        <v>174</v>
      </c>
      <c r="C119" s="145">
        <v>2115385</v>
      </c>
      <c r="D119" s="115">
        <v>185850</v>
      </c>
      <c r="E119" s="115">
        <v>126400</v>
      </c>
      <c r="F119" s="115">
        <v>13750</v>
      </c>
      <c r="G119" s="115">
        <v>8270</v>
      </c>
      <c r="H119" s="115">
        <v>23060</v>
      </c>
      <c r="I119" s="115">
        <v>2300</v>
      </c>
      <c r="J119" s="115"/>
      <c r="K119" s="115"/>
      <c r="L119" s="115">
        <f>SUM(D119:I119)</f>
        <v>359630</v>
      </c>
      <c r="M119" s="146">
        <f>C119-L119</f>
        <v>1755755</v>
      </c>
      <c r="N119" s="147">
        <v>1755755</v>
      </c>
      <c r="O119" s="143" t="s">
        <v>271</v>
      </c>
      <c r="P119" s="148" t="s">
        <v>272</v>
      </c>
    </row>
    <row r="120" spans="1:20">
      <c r="A120" s="155" t="s">
        <v>273</v>
      </c>
      <c r="B120" s="127" t="s">
        <v>176</v>
      </c>
      <c r="C120" s="109">
        <v>4230769</v>
      </c>
      <c r="D120" s="105">
        <v>185850</v>
      </c>
      <c r="E120" s="105">
        <v>126400</v>
      </c>
      <c r="F120" s="105">
        <v>27490</v>
      </c>
      <c r="G120" s="105">
        <v>8270</v>
      </c>
      <c r="H120" s="105">
        <v>60650</v>
      </c>
      <c r="I120" s="105">
        <v>6060</v>
      </c>
      <c r="J120" s="105"/>
      <c r="K120" s="105"/>
      <c r="L120" s="106">
        <f>SUM(D120:I120)</f>
        <v>414720</v>
      </c>
      <c r="M120" s="118">
        <f>C120-L120</f>
        <v>3816049</v>
      </c>
      <c r="N120" s="120">
        <v>3816049</v>
      </c>
      <c r="O120" s="102" t="s">
        <v>273</v>
      </c>
      <c r="P120" s="108" t="s">
        <v>58</v>
      </c>
    </row>
    <row r="121" spans="1:20">
      <c r="A121" s="155" t="s">
        <v>274</v>
      </c>
      <c r="B121" s="127" t="s">
        <v>208</v>
      </c>
      <c r="C121" s="109">
        <v>4386769</v>
      </c>
      <c r="D121" s="105">
        <v>185850</v>
      </c>
      <c r="E121" s="105">
        <v>126400</v>
      </c>
      <c r="F121" s="105">
        <v>28510</v>
      </c>
      <c r="G121" s="105">
        <v>8270</v>
      </c>
      <c r="H121" s="105">
        <v>75100</v>
      </c>
      <c r="I121" s="105">
        <v>7510</v>
      </c>
      <c r="J121" s="105"/>
      <c r="K121" s="105"/>
      <c r="L121" s="106">
        <f>SUM(D121:I121)</f>
        <v>431640</v>
      </c>
      <c r="M121" s="118">
        <f>C121-L121</f>
        <v>3955129</v>
      </c>
      <c r="N121" s="120">
        <v>3955129</v>
      </c>
      <c r="O121" s="102" t="s">
        <v>274</v>
      </c>
      <c r="P121" s="108" t="s">
        <v>58</v>
      </c>
    </row>
    <row r="122" spans="1:20">
      <c r="A122" s="155" t="s">
        <v>275</v>
      </c>
      <c r="B122" s="127" t="s">
        <v>212</v>
      </c>
      <c r="C122" s="109">
        <v>4494769</v>
      </c>
      <c r="D122" s="105">
        <v>185850</v>
      </c>
      <c r="E122" s="105">
        <v>126400</v>
      </c>
      <c r="F122" s="105">
        <v>29210</v>
      </c>
      <c r="G122" s="105">
        <v>8270</v>
      </c>
      <c r="H122" s="105">
        <v>84130</v>
      </c>
      <c r="I122" s="105">
        <v>8410</v>
      </c>
      <c r="J122" s="105"/>
      <c r="K122" s="105"/>
      <c r="L122" s="106">
        <v>442270</v>
      </c>
      <c r="M122" s="118">
        <v>4052499</v>
      </c>
      <c r="N122" s="120">
        <v>4052499</v>
      </c>
      <c r="O122" s="102" t="s">
        <v>275</v>
      </c>
      <c r="P122" s="108" t="s">
        <v>58</v>
      </c>
    </row>
    <row r="123" spans="1:20">
      <c r="A123" s="155" t="s">
        <v>276</v>
      </c>
      <c r="B123" s="127" t="s">
        <v>215</v>
      </c>
      <c r="C123" s="109">
        <v>4330769</v>
      </c>
      <c r="D123" s="105">
        <v>185850</v>
      </c>
      <c r="E123" s="105">
        <v>126400</v>
      </c>
      <c r="F123" s="105">
        <v>29140</v>
      </c>
      <c r="G123" s="105">
        <v>8270</v>
      </c>
      <c r="H123" s="105">
        <v>69690</v>
      </c>
      <c r="I123" s="105">
        <v>6960</v>
      </c>
      <c r="J123" s="105"/>
      <c r="K123" s="105"/>
      <c r="L123" s="106">
        <v>425300</v>
      </c>
      <c r="M123" s="118">
        <f t="shared" ref="M123:M128" si="19">C123-L123</f>
        <v>3905469</v>
      </c>
      <c r="N123" s="120">
        <v>3905469</v>
      </c>
      <c r="O123" s="102" t="s">
        <v>276</v>
      </c>
      <c r="P123" s="108" t="s">
        <v>58</v>
      </c>
    </row>
    <row r="124" spans="1:20">
      <c r="A124" s="155" t="s">
        <v>277</v>
      </c>
      <c r="B124" s="127" t="s">
        <v>219</v>
      </c>
      <c r="C124" s="109">
        <v>4230769</v>
      </c>
      <c r="D124" s="105">
        <v>185850</v>
      </c>
      <c r="E124" s="105">
        <v>126400</v>
      </c>
      <c r="F124" s="105">
        <v>27490</v>
      </c>
      <c r="G124" s="105">
        <v>8270</v>
      </c>
      <c r="H124" s="105">
        <v>60650</v>
      </c>
      <c r="I124" s="105">
        <v>6060</v>
      </c>
      <c r="J124" s="105"/>
      <c r="K124" s="105"/>
      <c r="L124" s="106">
        <f>SUM(D124:I124)</f>
        <v>414720</v>
      </c>
      <c r="M124" s="118">
        <f t="shared" si="19"/>
        <v>3816049</v>
      </c>
      <c r="N124" s="120">
        <v>3816049</v>
      </c>
      <c r="O124" s="102" t="s">
        <v>277</v>
      </c>
      <c r="P124" s="108" t="s">
        <v>58</v>
      </c>
    </row>
    <row r="125" spans="1:20">
      <c r="A125" s="155" t="s">
        <v>278</v>
      </c>
      <c r="B125" s="127" t="s">
        <v>221</v>
      </c>
      <c r="C125" s="109">
        <v>4230769</v>
      </c>
      <c r="D125" s="105">
        <v>185850</v>
      </c>
      <c r="E125" s="105">
        <v>126400</v>
      </c>
      <c r="F125" s="105">
        <v>27490</v>
      </c>
      <c r="G125" s="105">
        <v>8270</v>
      </c>
      <c r="H125" s="105">
        <v>60650</v>
      </c>
      <c r="I125" s="105">
        <v>6060</v>
      </c>
      <c r="J125" s="105"/>
      <c r="K125" s="105"/>
      <c r="L125" s="106">
        <f>SUM(D125:I125)</f>
        <v>414720</v>
      </c>
      <c r="M125" s="118">
        <f t="shared" si="19"/>
        <v>3816049</v>
      </c>
      <c r="N125" s="120">
        <v>3816049</v>
      </c>
      <c r="O125" s="102" t="s">
        <v>278</v>
      </c>
      <c r="P125" s="108" t="s">
        <v>58</v>
      </c>
    </row>
    <row r="126" spans="1:20">
      <c r="A126" s="155" t="s">
        <v>279</v>
      </c>
      <c r="B126" s="127" t="s">
        <v>223</v>
      </c>
      <c r="C126" s="109">
        <v>4230769</v>
      </c>
      <c r="D126" s="105">
        <v>185850</v>
      </c>
      <c r="E126" s="105">
        <v>126400</v>
      </c>
      <c r="F126" s="105">
        <v>27490</v>
      </c>
      <c r="G126" s="105">
        <v>8270</v>
      </c>
      <c r="H126" s="105">
        <v>60650</v>
      </c>
      <c r="I126" s="105">
        <v>6060</v>
      </c>
      <c r="J126" s="105"/>
      <c r="K126" s="105"/>
      <c r="L126" s="106">
        <f>SUM(D126:I126)</f>
        <v>414720</v>
      </c>
      <c r="M126" s="118">
        <f t="shared" si="19"/>
        <v>3816049</v>
      </c>
      <c r="N126" s="120">
        <v>3816049</v>
      </c>
      <c r="O126" s="102" t="s">
        <v>279</v>
      </c>
      <c r="P126" s="108" t="s">
        <v>58</v>
      </c>
    </row>
    <row r="127" spans="1:20">
      <c r="A127" s="155" t="s">
        <v>280</v>
      </c>
      <c r="B127" s="127" t="s">
        <v>225</v>
      </c>
      <c r="C127" s="109">
        <v>4230769</v>
      </c>
      <c r="D127" s="105">
        <v>185850</v>
      </c>
      <c r="E127" s="105">
        <v>126400</v>
      </c>
      <c r="F127" s="105">
        <v>26840</v>
      </c>
      <c r="G127" s="105">
        <v>8270</v>
      </c>
      <c r="H127" s="105">
        <v>60650</v>
      </c>
      <c r="I127" s="105">
        <v>6060</v>
      </c>
      <c r="J127" s="105"/>
      <c r="K127" s="105"/>
      <c r="L127" s="106">
        <f>SUM(D127:I127)</f>
        <v>414070</v>
      </c>
      <c r="M127" s="118">
        <f t="shared" si="19"/>
        <v>3816699</v>
      </c>
      <c r="N127" s="120">
        <v>3816699</v>
      </c>
      <c r="O127" s="102" t="s">
        <v>280</v>
      </c>
      <c r="P127" s="108" t="s">
        <v>58</v>
      </c>
    </row>
    <row r="128" spans="1:20">
      <c r="A128" s="155" t="s">
        <v>281</v>
      </c>
      <c r="B128" s="127" t="s">
        <v>227</v>
      </c>
      <c r="C128" s="109">
        <v>4230769</v>
      </c>
      <c r="D128" s="105">
        <v>185850</v>
      </c>
      <c r="E128" s="105">
        <v>126400</v>
      </c>
      <c r="F128" s="105">
        <v>26840</v>
      </c>
      <c r="G128" s="105">
        <v>8270</v>
      </c>
      <c r="H128" s="105">
        <v>60650</v>
      </c>
      <c r="I128" s="105">
        <v>6060</v>
      </c>
      <c r="J128" s="105"/>
      <c r="K128" s="105"/>
      <c r="L128" s="106">
        <f>SUM(D128:I128)</f>
        <v>414070</v>
      </c>
      <c r="M128" s="118">
        <f t="shared" si="19"/>
        <v>3816699</v>
      </c>
      <c r="N128" s="120">
        <v>3816049</v>
      </c>
      <c r="O128" s="102" t="s">
        <v>281</v>
      </c>
      <c r="P128" s="108" t="s">
        <v>58</v>
      </c>
    </row>
    <row r="129" spans="1:20">
      <c r="A129" s="156"/>
      <c r="B129" s="111" t="s">
        <v>114</v>
      </c>
      <c r="C129" s="112">
        <f>SUM(C118:C128)</f>
        <v>44897306</v>
      </c>
      <c r="D129" s="112">
        <f t="shared" ref="D129:I129" si="20">SUM(D119:D128)</f>
        <v>1858500</v>
      </c>
      <c r="E129" s="112">
        <f t="shared" si="20"/>
        <v>1264000</v>
      </c>
      <c r="F129" s="112">
        <f t="shared" si="20"/>
        <v>264250</v>
      </c>
      <c r="G129" s="112">
        <f t="shared" si="20"/>
        <v>82700</v>
      </c>
      <c r="H129" s="112">
        <f t="shared" si="20"/>
        <v>615880</v>
      </c>
      <c r="I129" s="112">
        <f t="shared" si="20"/>
        <v>61540</v>
      </c>
      <c r="J129" s="112"/>
      <c r="K129" s="112"/>
      <c r="L129" s="112">
        <f>SUM(L119:L128)</f>
        <v>4145860</v>
      </c>
      <c r="M129" s="112">
        <f>SUM(M119:M128)</f>
        <v>36566446</v>
      </c>
      <c r="N129" s="112">
        <f>SUM(N119:N128)</f>
        <v>36565796</v>
      </c>
      <c r="O129" s="112" t="s">
        <v>58</v>
      </c>
      <c r="P129" s="110"/>
    </row>
    <row r="132" spans="1:20" s="99" customFormat="1" ht="13.5" customHeight="1">
      <c r="A132" s="416" t="s">
        <v>282</v>
      </c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6"/>
      <c r="M132" s="386"/>
      <c r="N132" s="386"/>
      <c r="O132" s="386"/>
      <c r="P132" s="387"/>
      <c r="Q132" s="95"/>
      <c r="R132" s="95"/>
      <c r="S132" s="95"/>
      <c r="T132" s="95"/>
    </row>
    <row r="133" spans="1:20">
      <c r="A133" s="417" t="s">
        <v>283</v>
      </c>
      <c r="B133" s="418"/>
      <c r="C133" s="418"/>
      <c r="D133" s="418"/>
      <c r="E133" s="418"/>
      <c r="F133" s="418"/>
      <c r="G133" s="418"/>
      <c r="H133" s="418"/>
      <c r="I133" s="418"/>
      <c r="J133" s="418"/>
      <c r="K133" s="418"/>
      <c r="L133" s="418"/>
      <c r="M133" s="418"/>
      <c r="N133" s="418"/>
      <c r="O133" s="418"/>
      <c r="P133" s="418"/>
    </row>
    <row r="134" spans="1:20" ht="13.5">
      <c r="A134" s="415" t="s">
        <v>152</v>
      </c>
      <c r="B134" s="413" t="s">
        <v>5</v>
      </c>
      <c r="C134" s="413" t="s">
        <v>153</v>
      </c>
      <c r="D134" s="413" t="s">
        <v>284</v>
      </c>
      <c r="E134" s="386"/>
      <c r="F134" s="386"/>
      <c r="G134" s="387"/>
      <c r="H134" s="413" t="s">
        <v>155</v>
      </c>
      <c r="I134" s="386"/>
      <c r="J134" s="386"/>
      <c r="K134" s="387"/>
      <c r="L134" s="421" t="s">
        <v>156</v>
      </c>
      <c r="M134" s="413" t="s">
        <v>157</v>
      </c>
      <c r="N134" s="413" t="s">
        <v>158</v>
      </c>
      <c r="O134" s="413" t="s">
        <v>159</v>
      </c>
      <c r="P134" s="415" t="s">
        <v>96</v>
      </c>
    </row>
    <row r="135" spans="1:20">
      <c r="A135" s="414"/>
      <c r="B135" s="414"/>
      <c r="C135" s="414"/>
      <c r="D135" s="101" t="s">
        <v>160</v>
      </c>
      <c r="E135" s="101" t="s">
        <v>161</v>
      </c>
      <c r="F135" s="101" t="s">
        <v>162</v>
      </c>
      <c r="G135" s="101" t="s">
        <v>163</v>
      </c>
      <c r="H135" s="101" t="s">
        <v>164</v>
      </c>
      <c r="I135" s="101" t="s">
        <v>165</v>
      </c>
      <c r="J135" s="101" t="s">
        <v>166</v>
      </c>
      <c r="K135" s="101" t="s">
        <v>167</v>
      </c>
      <c r="L135" s="414"/>
      <c r="M135" s="414"/>
      <c r="N135" s="414"/>
      <c r="O135" s="414"/>
      <c r="P135" s="414"/>
    </row>
    <row r="136" spans="1:20">
      <c r="A136" s="155" t="s">
        <v>285</v>
      </c>
      <c r="B136" s="103" t="s">
        <v>286</v>
      </c>
      <c r="C136" s="109">
        <v>3923080</v>
      </c>
      <c r="D136" s="105">
        <v>163030</v>
      </c>
      <c r="E136" s="105">
        <v>110880</v>
      </c>
      <c r="F136" s="105">
        <v>25500</v>
      </c>
      <c r="G136" s="105">
        <v>7260</v>
      </c>
      <c r="H136" s="105">
        <v>42970</v>
      </c>
      <c r="I136" s="105">
        <v>4290</v>
      </c>
      <c r="J136" s="105"/>
      <c r="K136" s="105"/>
      <c r="L136" s="106">
        <f>SUM(D136:I136)</f>
        <v>353930</v>
      </c>
      <c r="M136" s="118">
        <f>C136-L136</f>
        <v>3569150</v>
      </c>
      <c r="N136" s="114">
        <v>3569150</v>
      </c>
      <c r="O136" s="102" t="s">
        <v>285</v>
      </c>
      <c r="P136" s="108"/>
    </row>
    <row r="137" spans="1:20">
      <c r="A137" s="155" t="s">
        <v>287</v>
      </c>
      <c r="B137" s="103" t="s">
        <v>288</v>
      </c>
      <c r="C137" s="109">
        <v>3923080</v>
      </c>
      <c r="D137" s="105">
        <v>163030</v>
      </c>
      <c r="E137" s="105">
        <v>110880</v>
      </c>
      <c r="F137" s="105">
        <v>25500</v>
      </c>
      <c r="G137" s="105">
        <v>7260</v>
      </c>
      <c r="H137" s="105">
        <v>42970</v>
      </c>
      <c r="I137" s="105">
        <v>4290</v>
      </c>
      <c r="J137" s="105"/>
      <c r="K137" s="105"/>
      <c r="L137" s="106">
        <f>SUM(D137:I137)</f>
        <v>353930</v>
      </c>
      <c r="M137" s="118">
        <f>C137-L137</f>
        <v>3569150</v>
      </c>
      <c r="N137" s="120">
        <v>4512640</v>
      </c>
      <c r="O137" s="102" t="s">
        <v>287</v>
      </c>
      <c r="P137" s="108" t="s">
        <v>289</v>
      </c>
    </row>
    <row r="138" spans="1:20">
      <c r="A138" s="155" t="s">
        <v>290</v>
      </c>
      <c r="B138" s="103" t="s">
        <v>291</v>
      </c>
      <c r="C138" s="109">
        <v>4076923</v>
      </c>
      <c r="D138" s="105">
        <v>163030</v>
      </c>
      <c r="E138" s="105">
        <v>110880</v>
      </c>
      <c r="F138" s="105">
        <v>26490</v>
      </c>
      <c r="G138" s="105">
        <v>7260</v>
      </c>
      <c r="H138" s="105">
        <v>55380</v>
      </c>
      <c r="I138" s="105">
        <v>5530</v>
      </c>
      <c r="J138" s="105"/>
      <c r="K138" s="105"/>
      <c r="L138" s="106">
        <f>SUM(D138:I138)</f>
        <v>368570</v>
      </c>
      <c r="M138" s="118">
        <f>C138-L138</f>
        <v>3708353</v>
      </c>
      <c r="N138" s="120">
        <v>3708353</v>
      </c>
      <c r="O138" s="102" t="s">
        <v>290</v>
      </c>
      <c r="P138" s="108" t="s">
        <v>292</v>
      </c>
    </row>
    <row r="139" spans="1:20">
      <c r="A139" s="155" t="s">
        <v>293</v>
      </c>
      <c r="B139" s="103" t="s">
        <v>294</v>
      </c>
      <c r="C139" s="109">
        <v>4076923</v>
      </c>
      <c r="D139" s="105">
        <v>163030</v>
      </c>
      <c r="E139" s="105">
        <v>125180</v>
      </c>
      <c r="F139" s="105">
        <v>26490</v>
      </c>
      <c r="G139" s="105">
        <v>8190</v>
      </c>
      <c r="H139" s="105">
        <v>55380</v>
      </c>
      <c r="I139" s="105">
        <v>5530</v>
      </c>
      <c r="J139" s="105"/>
      <c r="K139" s="105"/>
      <c r="L139" s="106"/>
      <c r="M139" s="118"/>
      <c r="N139" s="120"/>
      <c r="O139" s="102" t="s">
        <v>293</v>
      </c>
      <c r="P139" s="108" t="s">
        <v>292</v>
      </c>
    </row>
    <row r="140" spans="1:20">
      <c r="A140" s="155"/>
      <c r="B140" s="103"/>
      <c r="C140" s="109"/>
      <c r="D140" s="105"/>
      <c r="E140" s="105">
        <v>141800</v>
      </c>
      <c r="F140" s="105"/>
      <c r="G140" s="105">
        <v>9300</v>
      </c>
      <c r="H140" s="105"/>
      <c r="I140" s="105"/>
      <c r="J140" s="105"/>
      <c r="K140" s="105"/>
      <c r="L140" s="106">
        <f>D139+E139+F139+G139+H139+I139+E140+G140</f>
        <v>534900</v>
      </c>
      <c r="M140" s="118">
        <f>C139-L140</f>
        <v>3542023</v>
      </c>
      <c r="N140" s="120">
        <v>3542023</v>
      </c>
      <c r="O140" s="102"/>
      <c r="P140" s="108" t="s">
        <v>295</v>
      </c>
    </row>
    <row r="141" spans="1:20">
      <c r="A141" s="155" t="s">
        <v>296</v>
      </c>
      <c r="B141" s="127" t="s">
        <v>208</v>
      </c>
      <c r="C141" s="118">
        <v>1709677</v>
      </c>
      <c r="D141" s="105">
        <v>163030</v>
      </c>
      <c r="E141" s="105">
        <v>125180</v>
      </c>
      <c r="F141" s="105">
        <v>11110</v>
      </c>
      <c r="G141" s="105">
        <v>8190</v>
      </c>
      <c r="H141" s="105">
        <v>0</v>
      </c>
      <c r="I141" s="105">
        <v>0</v>
      </c>
      <c r="J141" s="105"/>
      <c r="K141" s="105"/>
      <c r="L141" s="106">
        <f>SUM(D141:I141)</f>
        <v>307510</v>
      </c>
      <c r="M141" s="118">
        <f>C141-L141</f>
        <v>1402167</v>
      </c>
      <c r="N141" s="109">
        <v>1402167</v>
      </c>
      <c r="O141" s="102" t="s">
        <v>296</v>
      </c>
      <c r="P141" s="108" t="s">
        <v>297</v>
      </c>
    </row>
    <row r="142" spans="1:20">
      <c r="A142" s="155" t="s">
        <v>296</v>
      </c>
      <c r="B142" s="127" t="s">
        <v>298</v>
      </c>
      <c r="C142" s="118">
        <v>2263250</v>
      </c>
      <c r="D142" s="105" t="s">
        <v>82</v>
      </c>
      <c r="E142" s="105" t="s">
        <v>82</v>
      </c>
      <c r="F142" s="128">
        <v>14040</v>
      </c>
      <c r="G142" s="105" t="s">
        <v>82</v>
      </c>
      <c r="H142" s="129">
        <v>6400</v>
      </c>
      <c r="I142" s="129">
        <v>640</v>
      </c>
      <c r="J142" s="129"/>
      <c r="K142" s="129"/>
      <c r="L142" s="106">
        <f>SUM(D142:I142)</f>
        <v>21080</v>
      </c>
      <c r="M142" s="118">
        <f>C142-L142</f>
        <v>2242170</v>
      </c>
      <c r="N142" s="109">
        <v>2242170</v>
      </c>
      <c r="O142" s="102" t="s">
        <v>296</v>
      </c>
      <c r="P142" s="108" t="s">
        <v>299</v>
      </c>
    </row>
    <row r="143" spans="1:20">
      <c r="A143" s="155"/>
      <c r="B143" s="103"/>
      <c r="C143" s="109"/>
      <c r="D143" s="105"/>
      <c r="E143" s="105"/>
      <c r="F143" s="105"/>
      <c r="G143" s="105"/>
      <c r="H143" s="105"/>
      <c r="I143" s="105"/>
      <c r="J143" s="105"/>
      <c r="K143" s="105"/>
      <c r="L143" s="106"/>
      <c r="M143" s="118" t="s">
        <v>58</v>
      </c>
      <c r="N143" s="126">
        <f>N141+N142</f>
        <v>3644337</v>
      </c>
      <c r="O143" s="102"/>
      <c r="P143" s="108" t="s">
        <v>300</v>
      </c>
    </row>
    <row r="144" spans="1:20">
      <c r="A144" s="155" t="s">
        <v>301</v>
      </c>
      <c r="B144" s="103" t="s">
        <v>302</v>
      </c>
      <c r="C144" s="109">
        <v>4385000</v>
      </c>
      <c r="D144" s="131">
        <v>188320</v>
      </c>
      <c r="E144" s="105">
        <v>128060</v>
      </c>
      <c r="F144" s="105">
        <v>27200</v>
      </c>
      <c r="G144" s="105">
        <v>8380</v>
      </c>
      <c r="H144" s="105">
        <v>129270</v>
      </c>
      <c r="I144" s="105">
        <v>12920</v>
      </c>
      <c r="J144" s="105"/>
      <c r="K144" s="105"/>
      <c r="L144" s="106">
        <f t="shared" ref="L144:L150" si="21">SUM(D144:I144)</f>
        <v>494150</v>
      </c>
      <c r="M144" s="118">
        <f t="shared" ref="M144:M150" si="22">C144-L144</f>
        <v>3890850</v>
      </c>
      <c r="N144" s="120">
        <v>3890850</v>
      </c>
      <c r="O144" s="102" t="s">
        <v>301</v>
      </c>
      <c r="P144" s="108" t="s">
        <v>58</v>
      </c>
    </row>
    <row r="145" spans="1:21">
      <c r="A145" s="155" t="s">
        <v>303</v>
      </c>
      <c r="B145" s="103" t="s">
        <v>304</v>
      </c>
      <c r="C145" s="109">
        <v>4385000</v>
      </c>
      <c r="D145" s="131">
        <v>188320</v>
      </c>
      <c r="E145" s="105">
        <v>128060</v>
      </c>
      <c r="F145" s="105">
        <v>27200</v>
      </c>
      <c r="G145" s="105">
        <v>8380</v>
      </c>
      <c r="H145" s="105">
        <v>129270</v>
      </c>
      <c r="I145" s="105">
        <v>12920</v>
      </c>
      <c r="J145" s="105"/>
      <c r="K145" s="105"/>
      <c r="L145" s="106">
        <f t="shared" si="21"/>
        <v>494150</v>
      </c>
      <c r="M145" s="118">
        <f t="shared" si="22"/>
        <v>3890850</v>
      </c>
      <c r="N145" s="120">
        <v>3890850</v>
      </c>
      <c r="O145" s="102" t="s">
        <v>303</v>
      </c>
      <c r="P145" s="108" t="s">
        <v>58</v>
      </c>
    </row>
    <row r="146" spans="1:21">
      <c r="A146" s="155" t="s">
        <v>305</v>
      </c>
      <c r="B146" s="103" t="s">
        <v>306</v>
      </c>
      <c r="C146" s="109">
        <v>4385000</v>
      </c>
      <c r="D146" s="131">
        <v>188320</v>
      </c>
      <c r="E146" s="105">
        <v>128060</v>
      </c>
      <c r="F146" s="105">
        <v>27200</v>
      </c>
      <c r="G146" s="105">
        <v>8380</v>
      </c>
      <c r="H146" s="105">
        <v>129270</v>
      </c>
      <c r="I146" s="105">
        <v>12920</v>
      </c>
      <c r="J146" s="105"/>
      <c r="K146" s="105"/>
      <c r="L146" s="106">
        <f t="shared" si="21"/>
        <v>494150</v>
      </c>
      <c r="M146" s="118">
        <f t="shared" si="22"/>
        <v>3890850</v>
      </c>
      <c r="N146" s="120">
        <v>3890850</v>
      </c>
      <c r="O146" s="102" t="s">
        <v>305</v>
      </c>
      <c r="P146" s="108" t="s">
        <v>58</v>
      </c>
    </row>
    <row r="147" spans="1:21">
      <c r="A147" s="155" t="s">
        <v>307</v>
      </c>
      <c r="B147" s="103" t="s">
        <v>308</v>
      </c>
      <c r="C147" s="109">
        <v>4385000</v>
      </c>
      <c r="D147" s="131">
        <v>188320</v>
      </c>
      <c r="E147" s="105">
        <v>128060</v>
      </c>
      <c r="F147" s="105">
        <v>27200</v>
      </c>
      <c r="G147" s="105">
        <v>8380</v>
      </c>
      <c r="H147" s="105">
        <v>129270</v>
      </c>
      <c r="I147" s="105">
        <v>12920</v>
      </c>
      <c r="J147" s="105"/>
      <c r="K147" s="105"/>
      <c r="L147" s="106">
        <f t="shared" si="21"/>
        <v>494150</v>
      </c>
      <c r="M147" s="118">
        <f t="shared" si="22"/>
        <v>3890850</v>
      </c>
      <c r="N147" s="120">
        <v>3890850</v>
      </c>
      <c r="O147" s="102" t="s">
        <v>307</v>
      </c>
      <c r="P147" s="108" t="s">
        <v>58</v>
      </c>
    </row>
    <row r="148" spans="1:21">
      <c r="A148" s="155" t="s">
        <v>309</v>
      </c>
      <c r="B148" s="103" t="s">
        <v>310</v>
      </c>
      <c r="C148" s="109">
        <v>4385000</v>
      </c>
      <c r="D148" s="131">
        <v>188320</v>
      </c>
      <c r="E148" s="105">
        <v>128060</v>
      </c>
      <c r="F148" s="105">
        <v>27200</v>
      </c>
      <c r="G148" s="105">
        <v>8380</v>
      </c>
      <c r="H148" s="105">
        <v>129270</v>
      </c>
      <c r="I148" s="105">
        <v>12920</v>
      </c>
      <c r="J148" s="105"/>
      <c r="K148" s="105"/>
      <c r="L148" s="106">
        <f t="shared" si="21"/>
        <v>494150</v>
      </c>
      <c r="M148" s="118">
        <f t="shared" si="22"/>
        <v>3890850</v>
      </c>
      <c r="N148" s="120">
        <v>3890850</v>
      </c>
      <c r="O148" s="102" t="s">
        <v>309</v>
      </c>
      <c r="P148" s="108" t="s">
        <v>58</v>
      </c>
    </row>
    <row r="149" spans="1:21">
      <c r="A149" s="155" t="s">
        <v>311</v>
      </c>
      <c r="B149" s="103" t="s">
        <v>312</v>
      </c>
      <c r="C149" s="109">
        <v>4385000</v>
      </c>
      <c r="D149" s="131">
        <v>188320</v>
      </c>
      <c r="E149" s="105">
        <v>128060</v>
      </c>
      <c r="F149" s="105">
        <v>27200</v>
      </c>
      <c r="G149" s="105">
        <v>8380</v>
      </c>
      <c r="H149" s="105">
        <v>129270</v>
      </c>
      <c r="I149" s="105">
        <v>12920</v>
      </c>
      <c r="J149" s="105"/>
      <c r="K149" s="105"/>
      <c r="L149" s="106">
        <f t="shared" si="21"/>
        <v>494150</v>
      </c>
      <c r="M149" s="118">
        <f t="shared" si="22"/>
        <v>3890850</v>
      </c>
      <c r="N149" s="120">
        <v>3890850</v>
      </c>
      <c r="O149" s="102" t="s">
        <v>311</v>
      </c>
      <c r="P149" s="108" t="s">
        <v>58</v>
      </c>
    </row>
    <row r="150" spans="1:21">
      <c r="A150" s="155" t="s">
        <v>313</v>
      </c>
      <c r="B150" s="103" t="s">
        <v>314</v>
      </c>
      <c r="C150" s="109">
        <v>4385000</v>
      </c>
      <c r="D150" s="131">
        <v>188320</v>
      </c>
      <c r="E150" s="105">
        <v>128060</v>
      </c>
      <c r="F150" s="105">
        <v>27200</v>
      </c>
      <c r="G150" s="105">
        <v>8380</v>
      </c>
      <c r="H150" s="105">
        <v>129270</v>
      </c>
      <c r="I150" s="105">
        <v>12920</v>
      </c>
      <c r="J150" s="105"/>
      <c r="K150" s="105"/>
      <c r="L150" s="106">
        <f t="shared" si="21"/>
        <v>494150</v>
      </c>
      <c r="M150" s="118">
        <f t="shared" si="22"/>
        <v>3890850</v>
      </c>
      <c r="N150" s="120">
        <v>3890850</v>
      </c>
      <c r="O150" s="102" t="s">
        <v>313</v>
      </c>
      <c r="P150" s="108" t="s">
        <v>58</v>
      </c>
    </row>
    <row r="151" spans="1:21">
      <c r="A151" s="156"/>
      <c r="B151" s="111" t="s">
        <v>114</v>
      </c>
      <c r="C151" s="112">
        <f t="shared" ref="C151:I151" si="23">SUM(C136:C146)</f>
        <v>33127933</v>
      </c>
      <c r="D151" s="112">
        <f t="shared" si="23"/>
        <v>1380110</v>
      </c>
      <c r="E151" s="112">
        <f t="shared" si="23"/>
        <v>1108980</v>
      </c>
      <c r="F151" s="112">
        <f t="shared" si="23"/>
        <v>210730</v>
      </c>
      <c r="G151" s="112">
        <f t="shared" si="23"/>
        <v>72600</v>
      </c>
      <c r="H151" s="112">
        <f t="shared" si="23"/>
        <v>590910</v>
      </c>
      <c r="I151" s="112">
        <f t="shared" si="23"/>
        <v>59040</v>
      </c>
      <c r="J151" s="112"/>
      <c r="K151" s="112"/>
      <c r="L151" s="112">
        <f>SUM(L136:L146)</f>
        <v>3422370</v>
      </c>
      <c r="M151" s="112">
        <f>SUM(M136:M146)</f>
        <v>29705563</v>
      </c>
      <c r="N151" s="112">
        <f>SUM(N136:N146)</f>
        <v>34293390</v>
      </c>
      <c r="O151" s="112" t="s">
        <v>58</v>
      </c>
      <c r="P151" s="110"/>
    </row>
    <row r="154" spans="1:21" s="99" customFormat="1" ht="13.5" customHeight="1">
      <c r="A154" s="416" t="s">
        <v>315</v>
      </c>
      <c r="B154" s="386"/>
      <c r="C154" s="386"/>
      <c r="D154" s="386"/>
      <c r="E154" s="386"/>
      <c r="F154" s="386"/>
      <c r="G154" s="386"/>
      <c r="H154" s="386"/>
      <c r="I154" s="386"/>
      <c r="J154" s="386"/>
      <c r="K154" s="386"/>
      <c r="L154" s="386"/>
      <c r="M154" s="386"/>
      <c r="N154" s="386"/>
      <c r="O154" s="386"/>
      <c r="P154" s="387"/>
    </row>
    <row r="155" spans="1:21">
      <c r="A155" s="417" t="s">
        <v>316</v>
      </c>
      <c r="B155" s="418"/>
      <c r="C155" s="418"/>
      <c r="D155" s="418"/>
      <c r="E155" s="418"/>
      <c r="F155" s="418"/>
      <c r="G155" s="418"/>
      <c r="H155" s="418"/>
      <c r="I155" s="418"/>
      <c r="J155" s="418"/>
      <c r="K155" s="418"/>
      <c r="L155" s="418"/>
      <c r="M155" s="418"/>
      <c r="N155" s="418"/>
      <c r="O155" s="418"/>
      <c r="P155" s="418"/>
    </row>
    <row r="156" spans="1:21" ht="13.5">
      <c r="A156" s="415" t="s">
        <v>152</v>
      </c>
      <c r="B156" s="413" t="s">
        <v>5</v>
      </c>
      <c r="C156" s="413" t="s">
        <v>153</v>
      </c>
      <c r="D156" s="413" t="s">
        <v>284</v>
      </c>
      <c r="E156" s="386"/>
      <c r="F156" s="386"/>
      <c r="G156" s="387"/>
      <c r="H156" s="413" t="s">
        <v>155</v>
      </c>
      <c r="I156" s="386"/>
      <c r="J156" s="386"/>
      <c r="K156" s="387"/>
      <c r="L156" s="421" t="s">
        <v>156</v>
      </c>
      <c r="M156" s="413" t="s">
        <v>157</v>
      </c>
      <c r="N156" s="413" t="s">
        <v>158</v>
      </c>
      <c r="O156" s="413" t="s">
        <v>159</v>
      </c>
      <c r="P156" s="415" t="s">
        <v>96</v>
      </c>
      <c r="Q156" s="100" t="s">
        <v>317</v>
      </c>
      <c r="R156" s="100" t="s">
        <v>6</v>
      </c>
      <c r="S156" s="100" t="s">
        <v>318</v>
      </c>
      <c r="T156" s="100" t="s">
        <v>317</v>
      </c>
      <c r="U156" s="100" t="s">
        <v>158</v>
      </c>
    </row>
    <row r="157" spans="1:21">
      <c r="A157" s="414"/>
      <c r="B157" s="414"/>
      <c r="C157" s="414"/>
      <c r="D157" s="101" t="s">
        <v>160</v>
      </c>
      <c r="E157" s="101" t="s">
        <v>161</v>
      </c>
      <c r="F157" s="101" t="s">
        <v>162</v>
      </c>
      <c r="G157" s="101" t="s">
        <v>163</v>
      </c>
      <c r="H157" s="101" t="s">
        <v>164</v>
      </c>
      <c r="I157" s="101" t="s">
        <v>165</v>
      </c>
      <c r="J157" s="101" t="s">
        <v>166</v>
      </c>
      <c r="K157" s="101" t="s">
        <v>167</v>
      </c>
      <c r="L157" s="414"/>
      <c r="M157" s="414"/>
      <c r="N157" s="414"/>
      <c r="O157" s="414"/>
      <c r="P157" s="414"/>
      <c r="Q157" s="96">
        <f>O157*P157</f>
        <v>0</v>
      </c>
      <c r="R157" s="96">
        <v>1000000</v>
      </c>
      <c r="S157" s="142">
        <v>3.3000000000000002E-2</v>
      </c>
      <c r="T157" s="96">
        <f>R157*S157</f>
        <v>33000</v>
      </c>
      <c r="U157" s="96">
        <f>R157-T157</f>
        <v>967000</v>
      </c>
    </row>
    <row r="158" spans="1:21">
      <c r="A158" s="155" t="s">
        <v>319</v>
      </c>
      <c r="B158" s="103" t="s">
        <v>294</v>
      </c>
      <c r="C158" s="104">
        <v>7846140</v>
      </c>
      <c r="D158" s="105">
        <v>163030</v>
      </c>
      <c r="E158" s="96">
        <v>109980</v>
      </c>
      <c r="F158" s="105">
        <v>50990</v>
      </c>
      <c r="G158" s="105">
        <v>7200</v>
      </c>
      <c r="H158" s="105">
        <v>150640</v>
      </c>
      <c r="I158" s="105">
        <v>15060</v>
      </c>
      <c r="J158" s="105"/>
      <c r="K158" s="105"/>
      <c r="L158" s="106">
        <f t="shared" ref="L158:L166" si="24">SUM(D158:I158)</f>
        <v>496900</v>
      </c>
      <c r="M158" s="118">
        <f t="shared" ref="M158:M166" si="25">C158-L158</f>
        <v>7349240</v>
      </c>
      <c r="N158" s="119">
        <v>7349240</v>
      </c>
      <c r="O158" s="102" t="s">
        <v>320</v>
      </c>
      <c r="P158" s="108" t="s">
        <v>321</v>
      </c>
      <c r="Q158" s="96" t="e">
        <f>O158*P158</f>
        <v>#VALUE!</v>
      </c>
      <c r="R158" s="96">
        <v>5500000</v>
      </c>
      <c r="S158" s="142">
        <v>3.3000000000000002E-2</v>
      </c>
      <c r="T158" s="96">
        <f>R158*S158</f>
        <v>181500</v>
      </c>
      <c r="U158" s="96">
        <f>R158-T158</f>
        <v>5318500</v>
      </c>
    </row>
    <row r="159" spans="1:21">
      <c r="A159" s="155" t="s">
        <v>322</v>
      </c>
      <c r="B159" s="103" t="s">
        <v>323</v>
      </c>
      <c r="C159" s="109">
        <v>4091070</v>
      </c>
      <c r="D159" s="105">
        <v>163030</v>
      </c>
      <c r="E159" s="105">
        <v>109980</v>
      </c>
      <c r="F159" s="105">
        <v>26590</v>
      </c>
      <c r="G159" s="105">
        <v>7200</v>
      </c>
      <c r="H159" s="105">
        <v>172490</v>
      </c>
      <c r="I159" s="105">
        <v>17240</v>
      </c>
      <c r="J159" s="105"/>
      <c r="K159" s="105"/>
      <c r="L159" s="106">
        <f t="shared" si="24"/>
        <v>496530</v>
      </c>
      <c r="M159" s="118">
        <f t="shared" si="25"/>
        <v>3594540</v>
      </c>
      <c r="N159" s="119">
        <v>3594540</v>
      </c>
      <c r="O159" s="102" t="s">
        <v>322</v>
      </c>
      <c r="P159" s="108" t="s">
        <v>58</v>
      </c>
      <c r="Q159" s="96" t="e">
        <f>O159*P159</f>
        <v>#VALUE!</v>
      </c>
      <c r="R159" s="96">
        <v>5300000</v>
      </c>
      <c r="S159" s="142">
        <v>3.3000000000000002E-2</v>
      </c>
      <c r="T159" s="96">
        <f>R159*S159</f>
        <v>174900</v>
      </c>
      <c r="U159" s="96">
        <f>R159-T159</f>
        <v>5125100</v>
      </c>
    </row>
    <row r="160" spans="1:21">
      <c r="A160" s="155" t="s">
        <v>324</v>
      </c>
      <c r="B160" s="103" t="s">
        <v>325</v>
      </c>
      <c r="C160" s="109">
        <v>4043070</v>
      </c>
      <c r="D160" s="105">
        <v>163030</v>
      </c>
      <c r="E160" s="105">
        <v>109980</v>
      </c>
      <c r="F160" s="105">
        <v>26270</v>
      </c>
      <c r="G160" s="105">
        <v>7200</v>
      </c>
      <c r="H160" s="105">
        <v>165310</v>
      </c>
      <c r="I160" s="105">
        <v>16530</v>
      </c>
      <c r="J160" s="105"/>
      <c r="K160" s="105"/>
      <c r="L160" s="106">
        <f t="shared" si="24"/>
        <v>488320</v>
      </c>
      <c r="M160" s="118">
        <f t="shared" si="25"/>
        <v>3554750</v>
      </c>
      <c r="N160" s="119">
        <v>3554750</v>
      </c>
      <c r="O160" s="102" t="s">
        <v>324</v>
      </c>
      <c r="P160" s="108" t="s">
        <v>58</v>
      </c>
      <c r="Q160" s="96" t="e">
        <f>O160*P160</f>
        <v>#VALUE!</v>
      </c>
      <c r="R160" s="96">
        <v>4800000</v>
      </c>
      <c r="S160" s="142">
        <v>3.3000000000000002E-2</v>
      </c>
      <c r="T160" s="96">
        <f>R160*S160</f>
        <v>158400</v>
      </c>
      <c r="U160" s="96">
        <f>R160-T160</f>
        <v>4641600</v>
      </c>
    </row>
    <row r="161" spans="1:24">
      <c r="A161" s="155" t="s">
        <v>326</v>
      </c>
      <c r="B161" s="103" t="s">
        <v>327</v>
      </c>
      <c r="C161" s="109">
        <v>3923080</v>
      </c>
      <c r="D161" s="105">
        <v>163030</v>
      </c>
      <c r="E161" s="105">
        <v>109980</v>
      </c>
      <c r="F161" s="105">
        <v>26270</v>
      </c>
      <c r="G161" s="105">
        <v>7200</v>
      </c>
      <c r="H161" s="105">
        <v>165310</v>
      </c>
      <c r="I161" s="105">
        <v>16530</v>
      </c>
      <c r="J161" s="105"/>
      <c r="K161" s="105"/>
      <c r="L161" s="106">
        <f t="shared" si="24"/>
        <v>488320</v>
      </c>
      <c r="M161" s="118">
        <f t="shared" si="25"/>
        <v>3434760</v>
      </c>
      <c r="N161" s="107">
        <v>3444800</v>
      </c>
      <c r="O161" s="102" t="s">
        <v>326</v>
      </c>
      <c r="P161" s="108" t="s">
        <v>58</v>
      </c>
    </row>
    <row r="162" spans="1:24">
      <c r="A162" s="155" t="s">
        <v>328</v>
      </c>
      <c r="B162" s="103" t="s">
        <v>329</v>
      </c>
      <c r="C162" s="109">
        <v>3923080</v>
      </c>
      <c r="D162" s="105">
        <v>163030</v>
      </c>
      <c r="E162" s="105">
        <v>109980</v>
      </c>
      <c r="F162" s="105">
        <v>26270</v>
      </c>
      <c r="G162" s="105">
        <v>7200</v>
      </c>
      <c r="H162" s="105">
        <v>42970</v>
      </c>
      <c r="I162" s="105">
        <v>4290</v>
      </c>
      <c r="J162" s="105"/>
      <c r="K162" s="105"/>
      <c r="L162" s="106">
        <f t="shared" si="24"/>
        <v>353740</v>
      </c>
      <c r="M162" s="118">
        <f t="shared" si="25"/>
        <v>3569340</v>
      </c>
      <c r="N162" s="107">
        <v>3570110</v>
      </c>
      <c r="O162" s="102" t="s">
        <v>328</v>
      </c>
      <c r="P162" s="108" t="s">
        <v>58</v>
      </c>
      <c r="Q162" s="100" t="s">
        <v>317</v>
      </c>
      <c r="R162" s="100" t="s">
        <v>6</v>
      </c>
      <c r="S162" s="100" t="s">
        <v>318</v>
      </c>
      <c r="T162" s="100" t="s">
        <v>317</v>
      </c>
      <c r="U162" s="100" t="s">
        <v>158</v>
      </c>
      <c r="V162" s="100" t="s">
        <v>330</v>
      </c>
      <c r="W162" s="100" t="s">
        <v>331</v>
      </c>
      <c r="X162" s="100" t="s">
        <v>158</v>
      </c>
    </row>
    <row r="163" spans="1:24">
      <c r="A163" s="155" t="s">
        <v>332</v>
      </c>
      <c r="B163" s="103" t="s">
        <v>333</v>
      </c>
      <c r="C163" s="109">
        <v>3923080</v>
      </c>
      <c r="D163" s="105">
        <v>326060</v>
      </c>
      <c r="E163" s="105">
        <v>219960</v>
      </c>
      <c r="F163" s="105">
        <v>25500</v>
      </c>
      <c r="G163" s="105">
        <v>14400</v>
      </c>
      <c r="H163" s="105">
        <v>42970</v>
      </c>
      <c r="I163" s="105">
        <v>4290</v>
      </c>
      <c r="J163" s="105"/>
      <c r="K163" s="105"/>
      <c r="L163" s="106">
        <f t="shared" si="24"/>
        <v>633180</v>
      </c>
      <c r="M163" s="118">
        <f t="shared" si="25"/>
        <v>3289900</v>
      </c>
      <c r="N163" s="107">
        <v>3289900</v>
      </c>
      <c r="O163" s="102" t="s">
        <v>332</v>
      </c>
      <c r="P163" s="108" t="s">
        <v>334</v>
      </c>
      <c r="Q163" s="96" t="e">
        <f>O163*P163</f>
        <v>#VALUE!</v>
      </c>
      <c r="R163" s="96">
        <v>1000000</v>
      </c>
      <c r="S163" s="96">
        <v>3.3000000000000002E-2</v>
      </c>
      <c r="T163" s="96">
        <f>R163*S163</f>
        <v>33000</v>
      </c>
      <c r="U163" s="96">
        <f>R163-T163</f>
        <v>967000</v>
      </c>
      <c r="V163" s="96">
        <f>U163/30</f>
        <v>32233.333333333332</v>
      </c>
      <c r="W163" s="96">
        <v>8</v>
      </c>
      <c r="X163" s="96">
        <f>V163*W163</f>
        <v>257866.66666666666</v>
      </c>
    </row>
    <row r="164" spans="1:24">
      <c r="A164" s="155" t="s">
        <v>335</v>
      </c>
      <c r="B164" s="103" t="s">
        <v>336</v>
      </c>
      <c r="C164" s="109">
        <v>3923080</v>
      </c>
      <c r="D164" s="105">
        <v>163030</v>
      </c>
      <c r="E164" s="105">
        <v>109980</v>
      </c>
      <c r="F164" s="105">
        <v>26500</v>
      </c>
      <c r="G164" s="105">
        <v>7200</v>
      </c>
      <c r="H164" s="105">
        <v>42970</v>
      </c>
      <c r="I164" s="105">
        <v>4290</v>
      </c>
      <c r="J164" s="105"/>
      <c r="K164" s="105"/>
      <c r="L164" s="106">
        <f t="shared" si="24"/>
        <v>353970</v>
      </c>
      <c r="M164" s="118">
        <f t="shared" si="25"/>
        <v>3569110</v>
      </c>
      <c r="N164" s="107">
        <v>3570110</v>
      </c>
      <c r="O164" s="102" t="s">
        <v>335</v>
      </c>
      <c r="P164" s="108"/>
      <c r="Q164" s="96" t="e">
        <f>O164*P164</f>
        <v>#VALUE!</v>
      </c>
      <c r="R164" s="96">
        <v>5500000</v>
      </c>
      <c r="S164" s="96">
        <v>3.3000000000000002E-2</v>
      </c>
      <c r="T164" s="96">
        <f>R164*S164</f>
        <v>181500</v>
      </c>
      <c r="U164" s="96">
        <f>R164-T164</f>
        <v>5318500</v>
      </c>
      <c r="V164" s="96">
        <f>U164/30</f>
        <v>177283.33333333334</v>
      </c>
      <c r="W164" s="96">
        <v>8</v>
      </c>
      <c r="X164" s="96">
        <f>V164*W164</f>
        <v>1418266.6666666667</v>
      </c>
    </row>
    <row r="165" spans="1:24">
      <c r="A165" s="155" t="s">
        <v>337</v>
      </c>
      <c r="B165" s="103" t="s">
        <v>338</v>
      </c>
      <c r="C165" s="109">
        <v>3923080</v>
      </c>
      <c r="D165" s="105">
        <v>163030</v>
      </c>
      <c r="E165" s="105">
        <v>109980</v>
      </c>
      <c r="F165" s="105">
        <v>26500</v>
      </c>
      <c r="G165" s="105">
        <v>7200</v>
      </c>
      <c r="H165" s="105">
        <v>42970</v>
      </c>
      <c r="I165" s="105">
        <v>4290</v>
      </c>
      <c r="J165" s="105"/>
      <c r="K165" s="105"/>
      <c r="L165" s="106">
        <f t="shared" si="24"/>
        <v>353970</v>
      </c>
      <c r="M165" s="118">
        <f t="shared" si="25"/>
        <v>3569110</v>
      </c>
      <c r="N165" s="107">
        <v>3570110</v>
      </c>
      <c r="O165" s="102" t="s">
        <v>337</v>
      </c>
      <c r="P165" s="108"/>
      <c r="Q165" s="96" t="e">
        <f>O165*P165</f>
        <v>#VALUE!</v>
      </c>
      <c r="R165" s="96">
        <v>5400000</v>
      </c>
      <c r="S165" s="96">
        <v>3.3000000000000002E-2</v>
      </c>
      <c r="T165" s="96">
        <f>R165*S165</f>
        <v>178200</v>
      </c>
      <c r="U165" s="96">
        <f>R165-T165</f>
        <v>5221800</v>
      </c>
      <c r="V165" s="96">
        <f>U165/30</f>
        <v>174060</v>
      </c>
      <c r="W165" s="96">
        <v>8</v>
      </c>
      <c r="X165" s="96">
        <f>V165*W165</f>
        <v>1392480</v>
      </c>
    </row>
    <row r="166" spans="1:24">
      <c r="A166" s="155" t="s">
        <v>339</v>
      </c>
      <c r="B166" s="103" t="s">
        <v>340</v>
      </c>
      <c r="C166" s="109">
        <v>3923080</v>
      </c>
      <c r="D166" s="105">
        <v>163030</v>
      </c>
      <c r="E166" s="105">
        <v>109980</v>
      </c>
      <c r="F166" s="105">
        <v>26500</v>
      </c>
      <c r="G166" s="105">
        <v>7200</v>
      </c>
      <c r="H166" s="105">
        <v>42970</v>
      </c>
      <c r="I166" s="105">
        <v>4290</v>
      </c>
      <c r="J166" s="105"/>
      <c r="K166" s="105"/>
      <c r="L166" s="106">
        <f t="shared" si="24"/>
        <v>353970</v>
      </c>
      <c r="M166" s="118">
        <f t="shared" si="25"/>
        <v>3569110</v>
      </c>
      <c r="N166" s="107">
        <v>3570110</v>
      </c>
      <c r="O166" s="102" t="s">
        <v>339</v>
      </c>
      <c r="P166" s="108"/>
    </row>
    <row r="167" spans="1:24" ht="12" customHeight="1">
      <c r="A167" s="156"/>
      <c r="B167" s="111" t="s">
        <v>114</v>
      </c>
      <c r="C167" s="112">
        <f t="shared" ref="C167:I167" si="26">SUM(C158:C166)</f>
        <v>39518760</v>
      </c>
      <c r="D167" s="112">
        <f t="shared" si="26"/>
        <v>1630300</v>
      </c>
      <c r="E167" s="112">
        <f t="shared" si="26"/>
        <v>1099800</v>
      </c>
      <c r="F167" s="112">
        <f t="shared" si="26"/>
        <v>261390</v>
      </c>
      <c r="G167" s="112">
        <f t="shared" si="26"/>
        <v>72000</v>
      </c>
      <c r="H167" s="112">
        <f t="shared" si="26"/>
        <v>868600</v>
      </c>
      <c r="I167" s="112">
        <f t="shared" si="26"/>
        <v>86810</v>
      </c>
      <c r="J167" s="112"/>
      <c r="K167" s="112"/>
      <c r="L167" s="112">
        <f>SUM(L158:L166)</f>
        <v>4018900</v>
      </c>
      <c r="M167" s="112">
        <f>SUM(M158:M166)</f>
        <v>35499860</v>
      </c>
      <c r="N167" s="112">
        <f>SUM(N158:N166)</f>
        <v>35513670</v>
      </c>
      <c r="O167" s="112" t="s">
        <v>58</v>
      </c>
      <c r="P167" s="110"/>
      <c r="R167" s="426" t="s">
        <v>341</v>
      </c>
      <c r="S167" s="427"/>
      <c r="T167" s="427"/>
      <c r="U167" s="427"/>
      <c r="V167" s="427"/>
    </row>
    <row r="168" spans="1:24">
      <c r="Q168" s="113" t="s">
        <v>342</v>
      </c>
      <c r="R168" s="113" t="s">
        <v>343</v>
      </c>
      <c r="S168" s="113" t="s">
        <v>344</v>
      </c>
      <c r="T168" s="113" t="s">
        <v>342</v>
      </c>
      <c r="U168" s="113" t="s">
        <v>345</v>
      </c>
      <c r="V168" s="113" t="s">
        <v>346</v>
      </c>
    </row>
    <row r="169" spans="1:24">
      <c r="G169" s="96">
        <f>SUM(D167:G167)</f>
        <v>3063490</v>
      </c>
      <c r="H169" s="96"/>
      <c r="I169" s="96">
        <f>SUM(H167:I167)</f>
        <v>955410</v>
      </c>
      <c r="J169" s="96"/>
      <c r="K169" s="96"/>
      <c r="L169" s="114">
        <f>G169+I169</f>
        <v>4018900</v>
      </c>
      <c r="N169" s="114">
        <f>N167-M167</f>
        <v>13810</v>
      </c>
      <c r="Q169" s="105">
        <f t="shared" ref="Q169:Q182" si="27">O169/13</f>
        <v>0</v>
      </c>
      <c r="R169" s="105">
        <v>100000000</v>
      </c>
      <c r="S169" s="105">
        <f t="shared" ref="S169:S182" si="28">R169/10</f>
        <v>10000000</v>
      </c>
      <c r="T169" s="105">
        <f t="shared" ref="T169:T182" si="29">R169/13</f>
        <v>7692307.692307692</v>
      </c>
      <c r="U169" s="105">
        <f t="shared" ref="U169:U182" si="30">S169/10</f>
        <v>1000000</v>
      </c>
      <c r="V169" s="105">
        <f t="shared" ref="V169:V182" si="31">T169-U169</f>
        <v>6692307.692307692</v>
      </c>
    </row>
    <row r="170" spans="1:24">
      <c r="Q170" s="105">
        <f t="shared" si="27"/>
        <v>0</v>
      </c>
      <c r="R170" s="105">
        <v>90000000</v>
      </c>
      <c r="S170" s="105">
        <f t="shared" si="28"/>
        <v>9000000</v>
      </c>
      <c r="T170" s="105">
        <f t="shared" si="29"/>
        <v>6923076.923076923</v>
      </c>
      <c r="U170" s="105">
        <f t="shared" si="30"/>
        <v>900000</v>
      </c>
      <c r="V170" s="105">
        <f t="shared" si="31"/>
        <v>6023076.923076923</v>
      </c>
    </row>
    <row r="171" spans="1:24">
      <c r="Q171" s="97">
        <f t="shared" si="27"/>
        <v>0</v>
      </c>
      <c r="R171" s="97">
        <v>80000000</v>
      </c>
      <c r="S171" s="97">
        <f t="shared" si="28"/>
        <v>8000000</v>
      </c>
      <c r="T171" s="97">
        <f t="shared" si="29"/>
        <v>6153846.153846154</v>
      </c>
      <c r="U171" s="97">
        <f t="shared" si="30"/>
        <v>800000</v>
      </c>
      <c r="V171" s="97">
        <f t="shared" si="31"/>
        <v>5353846.153846154</v>
      </c>
    </row>
    <row r="172" spans="1:24">
      <c r="Q172" s="105">
        <f t="shared" si="27"/>
        <v>0</v>
      </c>
      <c r="R172" s="105">
        <v>70000000</v>
      </c>
      <c r="S172" s="105">
        <f t="shared" si="28"/>
        <v>7000000</v>
      </c>
      <c r="T172" s="105">
        <f t="shared" si="29"/>
        <v>5384615.384615385</v>
      </c>
      <c r="U172" s="105">
        <f t="shared" si="30"/>
        <v>700000</v>
      </c>
      <c r="V172" s="105">
        <f t="shared" si="31"/>
        <v>4684615.384615385</v>
      </c>
    </row>
    <row r="173" spans="1:24">
      <c r="Q173" s="115">
        <f t="shared" si="27"/>
        <v>0</v>
      </c>
      <c r="R173" s="115">
        <v>60000000</v>
      </c>
      <c r="S173" s="115">
        <f t="shared" si="28"/>
        <v>6000000</v>
      </c>
      <c r="T173" s="115">
        <f t="shared" si="29"/>
        <v>4615384.615384615</v>
      </c>
      <c r="U173" s="115">
        <f t="shared" si="30"/>
        <v>600000</v>
      </c>
      <c r="V173" s="115">
        <f t="shared" si="31"/>
        <v>4015384.615384615</v>
      </c>
      <c r="X173" s="95">
        <v>4153702</v>
      </c>
    </row>
    <row r="174" spans="1:24">
      <c r="Q174" s="116">
        <f t="shared" si="27"/>
        <v>0</v>
      </c>
      <c r="R174" s="116">
        <v>57000000</v>
      </c>
      <c r="S174" s="116">
        <f t="shared" si="28"/>
        <v>5700000</v>
      </c>
      <c r="T174" s="116">
        <f t="shared" si="29"/>
        <v>4384615.384615385</v>
      </c>
      <c r="U174" s="116">
        <f t="shared" si="30"/>
        <v>570000</v>
      </c>
      <c r="V174" s="116">
        <f t="shared" si="31"/>
        <v>3814615.384615385</v>
      </c>
    </row>
    <row r="175" spans="1:24">
      <c r="Q175" s="130">
        <f t="shared" si="27"/>
        <v>0</v>
      </c>
      <c r="R175" s="130">
        <v>55000000</v>
      </c>
      <c r="S175" s="130">
        <f t="shared" si="28"/>
        <v>5500000</v>
      </c>
      <c r="T175" s="130">
        <f t="shared" si="29"/>
        <v>4230769.230769231</v>
      </c>
      <c r="U175" s="130">
        <f t="shared" si="30"/>
        <v>550000</v>
      </c>
      <c r="V175" s="130">
        <f t="shared" si="31"/>
        <v>3680769.230769231</v>
      </c>
    </row>
    <row r="176" spans="1:24">
      <c r="Q176" s="105">
        <f t="shared" si="27"/>
        <v>0</v>
      </c>
      <c r="R176" s="105">
        <v>54000000</v>
      </c>
      <c r="S176" s="105">
        <f t="shared" si="28"/>
        <v>5400000</v>
      </c>
      <c r="T176" s="105">
        <f t="shared" si="29"/>
        <v>4153846.153846154</v>
      </c>
      <c r="U176" s="105">
        <f t="shared" si="30"/>
        <v>540000</v>
      </c>
      <c r="V176" s="105">
        <f t="shared" si="31"/>
        <v>3613846.153846154</v>
      </c>
    </row>
    <row r="177" spans="17:22">
      <c r="Q177" s="97">
        <f t="shared" si="27"/>
        <v>0</v>
      </c>
      <c r="R177" s="97">
        <v>53000000</v>
      </c>
      <c r="S177" s="97">
        <f t="shared" si="28"/>
        <v>5300000</v>
      </c>
      <c r="T177" s="97">
        <f t="shared" si="29"/>
        <v>4076923.076923077</v>
      </c>
      <c r="U177" s="97">
        <f t="shared" si="30"/>
        <v>530000</v>
      </c>
      <c r="V177" s="97">
        <f t="shared" si="31"/>
        <v>3546923.076923077</v>
      </c>
    </row>
    <row r="178" spans="17:22">
      <c r="Q178" s="117">
        <f t="shared" si="27"/>
        <v>0</v>
      </c>
      <c r="R178" s="106">
        <v>51000000</v>
      </c>
      <c r="S178" s="106">
        <f t="shared" si="28"/>
        <v>5100000</v>
      </c>
      <c r="T178" s="117">
        <f t="shared" si="29"/>
        <v>3923076.923076923</v>
      </c>
      <c r="U178" s="106">
        <f t="shared" si="30"/>
        <v>510000</v>
      </c>
      <c r="V178" s="106">
        <f t="shared" si="31"/>
        <v>3413076.923076923</v>
      </c>
    </row>
    <row r="179" spans="17:22">
      <c r="Q179" s="118">
        <f t="shared" si="27"/>
        <v>0</v>
      </c>
      <c r="R179" s="118">
        <v>50000000</v>
      </c>
      <c r="S179" s="118">
        <f t="shared" si="28"/>
        <v>5000000</v>
      </c>
      <c r="T179" s="118">
        <f t="shared" si="29"/>
        <v>3846153.846153846</v>
      </c>
      <c r="U179" s="118">
        <f t="shared" si="30"/>
        <v>500000</v>
      </c>
      <c r="V179" s="118">
        <f t="shared" si="31"/>
        <v>3346153.846153846</v>
      </c>
    </row>
    <row r="180" spans="17:22">
      <c r="Q180" s="118">
        <f t="shared" si="27"/>
        <v>0</v>
      </c>
      <c r="R180" s="118">
        <v>50000000</v>
      </c>
      <c r="S180" s="118">
        <f t="shared" si="28"/>
        <v>5000000</v>
      </c>
      <c r="T180" s="118">
        <f t="shared" si="29"/>
        <v>3846153.846153846</v>
      </c>
      <c r="U180" s="118">
        <f t="shared" si="30"/>
        <v>500000</v>
      </c>
      <c r="V180" s="118">
        <f t="shared" si="31"/>
        <v>3346153.846153846</v>
      </c>
    </row>
    <row r="181" spans="17:22">
      <c r="Q181" s="118">
        <f t="shared" si="27"/>
        <v>0</v>
      </c>
      <c r="R181" s="118">
        <v>45000000</v>
      </c>
      <c r="S181" s="118">
        <f t="shared" si="28"/>
        <v>4500000</v>
      </c>
      <c r="T181" s="118">
        <f t="shared" si="29"/>
        <v>3461538.4615384615</v>
      </c>
      <c r="U181" s="118">
        <f t="shared" si="30"/>
        <v>450000</v>
      </c>
      <c r="V181" s="118">
        <f t="shared" si="31"/>
        <v>3011538.4615384615</v>
      </c>
    </row>
    <row r="182" spans="17:22">
      <c r="Q182" s="118">
        <f t="shared" si="27"/>
        <v>0</v>
      </c>
      <c r="R182" s="118">
        <v>40000000</v>
      </c>
      <c r="S182" s="118">
        <f t="shared" si="28"/>
        <v>4000000</v>
      </c>
      <c r="T182" s="118">
        <f t="shared" si="29"/>
        <v>3076923.076923077</v>
      </c>
      <c r="U182" s="118">
        <f t="shared" si="30"/>
        <v>400000</v>
      </c>
      <c r="V182" s="118">
        <f t="shared" si="31"/>
        <v>2676923.076923077</v>
      </c>
    </row>
  </sheetData>
  <mergeCells count="127">
    <mergeCell ref="R167:V167"/>
    <mergeCell ref="B97:B98"/>
    <mergeCell ref="B35:B36"/>
    <mergeCell ref="H156:K156"/>
    <mergeCell ref="L156:L157"/>
    <mergeCell ref="O156:O157"/>
    <mergeCell ref="P116:P117"/>
    <mergeCell ref="P97:P98"/>
    <mergeCell ref="A95:P95"/>
    <mergeCell ref="P59:P60"/>
    <mergeCell ref="L52:O52"/>
    <mergeCell ref="L47:O47"/>
    <mergeCell ref="C134:C135"/>
    <mergeCell ref="A133:P133"/>
    <mergeCell ref="A132:P132"/>
    <mergeCell ref="M134:M135"/>
    <mergeCell ref="D156:G156"/>
    <mergeCell ref="D116:G116"/>
    <mergeCell ref="L49:O49"/>
    <mergeCell ref="L97:L98"/>
    <mergeCell ref="L7:O7"/>
    <mergeCell ref="L24:O24"/>
    <mergeCell ref="N59:N60"/>
    <mergeCell ref="L15:O15"/>
    <mergeCell ref="G55:H55"/>
    <mergeCell ref="L23:O23"/>
    <mergeCell ref="O78:O79"/>
    <mergeCell ref="N116:N117"/>
    <mergeCell ref="A76:P76"/>
    <mergeCell ref="L21:O21"/>
    <mergeCell ref="C97:C98"/>
    <mergeCell ref="R1:T1"/>
    <mergeCell ref="M116:M117"/>
    <mergeCell ref="L5:O5"/>
    <mergeCell ref="A35:A36"/>
    <mergeCell ref="L45:O45"/>
    <mergeCell ref="L14:O14"/>
    <mergeCell ref="D97:G97"/>
    <mergeCell ref="L4:O4"/>
    <mergeCell ref="A59:A60"/>
    <mergeCell ref="D78:G78"/>
    <mergeCell ref="M59:M60"/>
    <mergeCell ref="R17:T17"/>
    <mergeCell ref="L2:O2"/>
    <mergeCell ref="A1:P1"/>
    <mergeCell ref="L20:O20"/>
    <mergeCell ref="L29:O29"/>
    <mergeCell ref="P78:P79"/>
    <mergeCell ref="L6:O6"/>
    <mergeCell ref="M78:M79"/>
    <mergeCell ref="N97:N98"/>
    <mergeCell ref="A96:P96"/>
    <mergeCell ref="L46:O46"/>
    <mergeCell ref="C59:C60"/>
    <mergeCell ref="O35:O36"/>
    <mergeCell ref="L10:O10"/>
    <mergeCell ref="L9:O9"/>
    <mergeCell ref="L78:L79"/>
    <mergeCell ref="L8:O8"/>
    <mergeCell ref="A17:P17"/>
    <mergeCell ref="L25:O25"/>
    <mergeCell ref="O97:O98"/>
    <mergeCell ref="D35:G35"/>
    <mergeCell ref="A77:P77"/>
    <mergeCell ref="A34:P34"/>
    <mergeCell ref="C78:C79"/>
    <mergeCell ref="L59:L60"/>
    <mergeCell ref="H97:K97"/>
    <mergeCell ref="L48:O48"/>
    <mergeCell ref="L11:O11"/>
    <mergeCell ref="C35:C36"/>
    <mergeCell ref="M35:M36"/>
    <mergeCell ref="A44:P44"/>
    <mergeCell ref="A58:P58"/>
    <mergeCell ref="P35:P36"/>
    <mergeCell ref="L50:O50"/>
    <mergeCell ref="N78:N79"/>
    <mergeCell ref="L3:O3"/>
    <mergeCell ref="A116:A117"/>
    <mergeCell ref="L12:O12"/>
    <mergeCell ref="A156:A157"/>
    <mergeCell ref="H59:K59"/>
    <mergeCell ref="D134:G134"/>
    <mergeCell ref="M156:M157"/>
    <mergeCell ref="B134:B135"/>
    <mergeCell ref="N156:N157"/>
    <mergeCell ref="L13:O13"/>
    <mergeCell ref="L19:O19"/>
    <mergeCell ref="L28:O28"/>
    <mergeCell ref="L134:L135"/>
    <mergeCell ref="A57:P57"/>
    <mergeCell ref="N134:N135"/>
    <mergeCell ref="C116:C117"/>
    <mergeCell ref="L116:L117"/>
    <mergeCell ref="L51:O51"/>
    <mergeCell ref="L22:O22"/>
    <mergeCell ref="A78:A79"/>
    <mergeCell ref="L18:O18"/>
    <mergeCell ref="L26:O26"/>
    <mergeCell ref="P156:P157"/>
    <mergeCell ref="A114:P114"/>
    <mergeCell ref="O59:O60"/>
    <mergeCell ref="O116:O117"/>
    <mergeCell ref="A155:P155"/>
    <mergeCell ref="A115:P115"/>
    <mergeCell ref="L30:O30"/>
    <mergeCell ref="L27:O27"/>
    <mergeCell ref="A33:P33"/>
    <mergeCell ref="H78:K78"/>
    <mergeCell ref="L31:O31"/>
    <mergeCell ref="D59:G59"/>
    <mergeCell ref="M97:M98"/>
    <mergeCell ref="B59:B60"/>
    <mergeCell ref="A97:A98"/>
    <mergeCell ref="L35:L36"/>
    <mergeCell ref="H35:K35"/>
    <mergeCell ref="B78:B79"/>
    <mergeCell ref="N35:N36"/>
    <mergeCell ref="B156:B157"/>
    <mergeCell ref="A134:A135"/>
    <mergeCell ref="P134:P135"/>
    <mergeCell ref="C156:C157"/>
    <mergeCell ref="A154:P154"/>
    <mergeCell ref="H116:K116"/>
    <mergeCell ref="B116:B117"/>
    <mergeCell ref="O134:O135"/>
    <mergeCell ref="H134:K134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9"/>
  <sheetViews>
    <sheetView zoomScaleNormal="100" workbookViewId="0">
      <selection activeCell="K15" sqref="K15"/>
    </sheetView>
  </sheetViews>
  <sheetFormatPr defaultRowHeight="13.5"/>
  <cols>
    <col min="4" max="4" width="11.109375" bestFit="1" customWidth="1"/>
    <col min="7" max="7" width="11.109375" bestFit="1" customWidth="1"/>
    <col min="9" max="9" width="11.109375" bestFit="1" customWidth="1"/>
    <col min="10" max="10" width="9.88671875" bestFit="1" customWidth="1"/>
  </cols>
  <sheetData>
    <row r="1" spans="1:11" ht="14.25" customHeight="1" thickBot="1"/>
    <row r="2" spans="1:11" ht="13.5" customHeight="1" thickBot="1">
      <c r="B2" s="287" t="s">
        <v>391</v>
      </c>
      <c r="C2" s="170" t="s">
        <v>353</v>
      </c>
      <c r="D2" s="170" t="s">
        <v>354</v>
      </c>
      <c r="E2" s="184" t="s">
        <v>355</v>
      </c>
      <c r="F2" s="184" t="s">
        <v>356</v>
      </c>
      <c r="G2" s="170" t="s">
        <v>357</v>
      </c>
      <c r="H2" s="178" t="s">
        <v>358</v>
      </c>
      <c r="I2" s="100" t="s">
        <v>359</v>
      </c>
      <c r="J2" s="100" t="s">
        <v>360</v>
      </c>
      <c r="K2" s="100" t="s">
        <v>361</v>
      </c>
    </row>
    <row r="3" spans="1:11" ht="14.25" customHeight="1" thickBot="1">
      <c r="B3" s="288" t="s">
        <v>392</v>
      </c>
      <c r="C3" s="252" t="s">
        <v>369</v>
      </c>
      <c r="D3" s="96" t="s">
        <v>370</v>
      </c>
      <c r="E3" s="105">
        <v>93</v>
      </c>
      <c r="F3" s="105">
        <v>221129</v>
      </c>
      <c r="G3" s="96">
        <f>E3*F3</f>
        <v>20564997</v>
      </c>
      <c r="H3" s="114">
        <v>199400</v>
      </c>
      <c r="I3" s="96">
        <f>E3*H3</f>
        <v>18544200</v>
      </c>
      <c r="J3" s="227">
        <f>I3-G3</f>
        <v>-2020797</v>
      </c>
      <c r="K3" s="228">
        <f>((I3/G3)-1)*100</f>
        <v>-9.8263909301810273</v>
      </c>
    </row>
    <row r="4" spans="1:11" ht="14.25" customHeight="1" thickBot="1">
      <c r="B4" s="288" t="s">
        <v>393</v>
      </c>
      <c r="C4" s="252" t="s">
        <v>369</v>
      </c>
      <c r="D4" s="96" t="s">
        <v>370</v>
      </c>
      <c r="E4" s="105">
        <v>93</v>
      </c>
      <c r="F4" s="105">
        <v>221129</v>
      </c>
      <c r="G4" s="96">
        <f>E4*F4</f>
        <v>20564997</v>
      </c>
      <c r="H4" s="114">
        <v>207000</v>
      </c>
      <c r="I4" s="96">
        <f>E4*H4</f>
        <v>19251000</v>
      </c>
      <c r="J4" s="227">
        <f>I4-G4</f>
        <v>-1313997</v>
      </c>
      <c r="K4" s="228">
        <f>((I4/G4)-1)*100</f>
        <v>-6.3894830619231291</v>
      </c>
    </row>
    <row r="5" spans="1:11" ht="14.25" customHeight="1" thickBot="1">
      <c r="B5" s="288" t="s">
        <v>55</v>
      </c>
      <c r="C5" s="252" t="s">
        <v>369</v>
      </c>
      <c r="D5" s="96" t="s">
        <v>370</v>
      </c>
      <c r="E5" s="105">
        <v>93</v>
      </c>
      <c r="F5" s="105">
        <v>221129</v>
      </c>
      <c r="G5" s="96">
        <f>E5*F5</f>
        <v>20564997</v>
      </c>
      <c r="H5" s="114">
        <v>216000</v>
      </c>
      <c r="I5" s="96">
        <f>E5*H5</f>
        <v>20088000</v>
      </c>
      <c r="J5" s="227">
        <f>I5-G5</f>
        <v>-476997</v>
      </c>
      <c r="K5" s="228">
        <f>((I5/G5)-1)*100</f>
        <v>-2.3194605863545714</v>
      </c>
    </row>
    <row r="6" spans="1:11">
      <c r="B6" s="290"/>
      <c r="C6" s="291"/>
      <c r="D6" s="95"/>
      <c r="E6" s="292"/>
      <c r="F6" s="292"/>
      <c r="G6" s="95"/>
      <c r="H6" s="126"/>
      <c r="I6" s="95"/>
      <c r="J6" s="293"/>
      <c r="K6" s="294"/>
    </row>
    <row r="7" spans="1:11" ht="14.25" customHeight="1" thickBot="1"/>
    <row r="8" spans="1:11" ht="14.25" customHeight="1" thickBot="1">
      <c r="B8" s="287" t="s">
        <v>391</v>
      </c>
      <c r="C8" s="170" t="s">
        <v>353</v>
      </c>
      <c r="D8" s="170" t="s">
        <v>354</v>
      </c>
      <c r="E8" s="184" t="s">
        <v>355</v>
      </c>
      <c r="F8" s="184" t="s">
        <v>356</v>
      </c>
      <c r="G8" s="170" t="s">
        <v>357</v>
      </c>
      <c r="H8" s="178" t="s">
        <v>358</v>
      </c>
      <c r="I8" s="100" t="s">
        <v>359</v>
      </c>
      <c r="J8" s="100" t="s">
        <v>360</v>
      </c>
      <c r="K8" s="100" t="s">
        <v>361</v>
      </c>
    </row>
    <row r="9" spans="1:11" ht="14.25" customHeight="1" thickBot="1">
      <c r="A9" s="289" t="s">
        <v>363</v>
      </c>
      <c r="B9" s="295" t="s">
        <v>394</v>
      </c>
      <c r="C9" s="252" t="s">
        <v>369</v>
      </c>
      <c r="D9" s="96" t="s">
        <v>370</v>
      </c>
      <c r="E9" s="105">
        <v>93</v>
      </c>
      <c r="F9" s="105">
        <v>221129</v>
      </c>
      <c r="G9" s="96">
        <f>E9*F9</f>
        <v>20564997</v>
      </c>
      <c r="H9" s="114">
        <v>250000</v>
      </c>
      <c r="I9" s="96">
        <f>E9*H9</f>
        <v>23250000</v>
      </c>
      <c r="J9" s="180">
        <f>I9-G9</f>
        <v>2685003</v>
      </c>
      <c r="K9" s="228">
        <f>((I9/G9)-1)*100</f>
        <v>13.056179876904439</v>
      </c>
    </row>
  </sheetData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Q225"/>
  <sheetViews>
    <sheetView topLeftCell="A33" zoomScaleNormal="100" workbookViewId="0">
      <selection activeCell="B74" sqref="B74"/>
    </sheetView>
  </sheetViews>
  <sheetFormatPr defaultRowHeight="13.5"/>
  <cols>
    <col min="1" max="1" width="44.88671875" bestFit="1" customWidth="1"/>
    <col min="2" max="2" width="10.21875" bestFit="1" customWidth="1"/>
    <col min="5" max="5" width="8.6640625" bestFit="1" customWidth="1"/>
    <col min="6" max="6" width="4.44140625" customWidth="1"/>
    <col min="7" max="7" width="15.33203125" bestFit="1" customWidth="1"/>
    <col min="8" max="8" width="8.21875" bestFit="1" customWidth="1"/>
    <col min="9" max="9" width="4.44140625" customWidth="1"/>
    <col min="10" max="10" width="22.88671875" bestFit="1" customWidth="1"/>
    <col min="11" max="11" width="7.88671875" bestFit="1" customWidth="1"/>
    <col min="12" max="12" width="8.88671875" style="1" customWidth="1"/>
    <col min="13" max="13" width="10.33203125" bestFit="1" customWidth="1"/>
    <col min="14" max="14" width="10.33203125" customWidth="1"/>
    <col min="15" max="15" width="7.5546875" bestFit="1" customWidth="1"/>
    <col min="16" max="16" width="6.44140625" bestFit="1" customWidth="1"/>
  </cols>
  <sheetData>
    <row r="1" spans="1:14" ht="20.25" customHeight="1">
      <c r="A1" s="391" t="s">
        <v>395</v>
      </c>
      <c r="B1" s="386"/>
      <c r="C1" s="386"/>
      <c r="D1" s="386"/>
      <c r="E1" s="387"/>
      <c r="I1" s="1"/>
      <c r="J1" s="1"/>
      <c r="K1" s="1"/>
    </row>
    <row r="2" spans="1:14" ht="12" customHeight="1">
      <c r="B2" s="1"/>
      <c r="F2" s="1"/>
      <c r="H2" s="1"/>
      <c r="I2" s="1"/>
      <c r="K2" s="1"/>
    </row>
    <row r="3" spans="1:14" s="1" customFormat="1" ht="13.5" customHeight="1">
      <c r="A3" s="390" t="s">
        <v>396</v>
      </c>
      <c r="B3" s="386"/>
      <c r="C3" s="386"/>
      <c r="D3" s="387"/>
      <c r="E3" s="164" t="s">
        <v>397</v>
      </c>
      <c r="F3" s="2"/>
      <c r="G3" s="389" t="s">
        <v>3</v>
      </c>
      <c r="H3" s="387"/>
      <c r="I3" s="3"/>
      <c r="J3" s="388" t="s">
        <v>4</v>
      </c>
      <c r="K3" s="387"/>
      <c r="L3" s="3"/>
      <c r="M3" s="390" t="s">
        <v>398</v>
      </c>
      <c r="N3" s="387"/>
    </row>
    <row r="4" spans="1:14" s="1" customFormat="1" ht="14.25" customHeight="1">
      <c r="A4" s="4" t="s">
        <v>5</v>
      </c>
      <c r="B4" s="5" t="s">
        <v>6</v>
      </c>
      <c r="C4" s="6" t="s">
        <v>7</v>
      </c>
      <c r="D4" s="6" t="s">
        <v>8</v>
      </c>
      <c r="E4" s="6" t="s">
        <v>9</v>
      </c>
      <c r="F4" s="2"/>
      <c r="G4" s="9" t="s">
        <v>399</v>
      </c>
      <c r="H4" s="10" t="s">
        <v>6</v>
      </c>
      <c r="I4" s="3"/>
      <c r="J4" s="65" t="s">
        <v>11</v>
      </c>
      <c r="K4" s="65" t="s">
        <v>6</v>
      </c>
      <c r="M4" s="56" t="s">
        <v>49</v>
      </c>
      <c r="N4" s="16">
        <f>B16-B203</f>
        <v>-25864469</v>
      </c>
    </row>
    <row r="5" spans="1:14" s="1" customFormat="1" ht="14.25" customHeight="1">
      <c r="A5" s="45" t="s">
        <v>12</v>
      </c>
      <c r="B5" s="59">
        <f>H9</f>
        <v>0</v>
      </c>
      <c r="C5" s="42"/>
      <c r="D5" s="42"/>
      <c r="E5" s="42"/>
      <c r="F5" s="3"/>
      <c r="G5" s="51" t="s">
        <v>14</v>
      </c>
      <c r="H5" s="83">
        <v>24930249</v>
      </c>
      <c r="I5" s="3"/>
      <c r="J5" s="53" t="s">
        <v>16</v>
      </c>
      <c r="K5" s="67">
        <v>1766187</v>
      </c>
    </row>
    <row r="6" spans="1:14" s="1" customFormat="1" ht="14.25" customHeight="1">
      <c r="A6" s="7" t="s">
        <v>18</v>
      </c>
      <c r="B6" s="187">
        <v>70001500</v>
      </c>
      <c r="C6" s="8"/>
      <c r="D6" s="8"/>
      <c r="E6" s="8"/>
      <c r="F6" s="3"/>
      <c r="G6" s="77" t="s">
        <v>56</v>
      </c>
      <c r="H6" s="83">
        <v>0</v>
      </c>
      <c r="I6" s="3"/>
      <c r="J6" s="77"/>
      <c r="K6" s="77"/>
    </row>
    <row r="7" spans="1:14" s="1" customFormat="1" ht="14.25" customHeight="1">
      <c r="A7" s="7" t="s">
        <v>22</v>
      </c>
      <c r="B7" s="98">
        <f>B194+E7</f>
        <v>2700000</v>
      </c>
      <c r="C7" s="8"/>
      <c r="D7" s="8"/>
      <c r="E7" s="19">
        <v>100000</v>
      </c>
      <c r="F7" s="3"/>
      <c r="G7" s="77" t="s">
        <v>400</v>
      </c>
      <c r="H7" s="83">
        <v>0</v>
      </c>
      <c r="I7" s="3"/>
      <c r="J7" s="77"/>
      <c r="K7" s="77"/>
    </row>
    <row r="8" spans="1:14" s="1" customFormat="1" ht="14.25" customHeight="1">
      <c r="A8" s="7" t="s">
        <v>81</v>
      </c>
      <c r="B8" s="98">
        <v>1900000</v>
      </c>
      <c r="C8" s="8"/>
      <c r="D8" s="8"/>
      <c r="E8" s="19" t="s">
        <v>58</v>
      </c>
      <c r="F8" s="3"/>
      <c r="G8" s="77" t="s">
        <v>24</v>
      </c>
      <c r="H8" s="83">
        <v>42000000</v>
      </c>
      <c r="I8" s="3"/>
      <c r="J8" s="77"/>
      <c r="K8" s="77"/>
    </row>
    <row r="9" spans="1:14" s="1" customFormat="1" ht="14.25" customHeight="1">
      <c r="A9" s="7" t="s">
        <v>26</v>
      </c>
      <c r="B9" s="98">
        <v>14993606</v>
      </c>
      <c r="C9" s="224">
        <v>16000000</v>
      </c>
      <c r="D9" s="8"/>
      <c r="E9" s="225" t="s">
        <v>401</v>
      </c>
      <c r="F9" s="3"/>
      <c r="G9" s="52" t="s">
        <v>34</v>
      </c>
      <c r="H9" s="12">
        <f>'자산(2022)'!H30</f>
        <v>0</v>
      </c>
      <c r="I9" s="3"/>
      <c r="J9" s="77"/>
      <c r="K9" s="77"/>
    </row>
    <row r="10" spans="1:14" s="1" customFormat="1" ht="14.25" customHeight="1">
      <c r="A10" s="43" t="s">
        <v>32</v>
      </c>
      <c r="B10" s="60">
        <f>SUM(B5:B8)</f>
        <v>74601500</v>
      </c>
      <c r="C10" s="44"/>
      <c r="D10" s="44"/>
      <c r="E10" s="44"/>
      <c r="F10" s="3"/>
      <c r="G10" s="3"/>
      <c r="H10" s="3"/>
      <c r="I10" s="3"/>
      <c r="J10" s="77"/>
      <c r="K10" s="77"/>
    </row>
    <row r="11" spans="1:14" s="1" customFormat="1" ht="14.25" customHeight="1">
      <c r="A11" s="42" t="s">
        <v>36</v>
      </c>
      <c r="B11" s="61">
        <v>52000</v>
      </c>
      <c r="C11" s="137"/>
      <c r="D11" s="42" t="s">
        <v>58</v>
      </c>
      <c r="E11" s="46"/>
      <c r="F11" s="3"/>
      <c r="G11" s="2"/>
      <c r="H11" s="3"/>
      <c r="I11" s="3"/>
      <c r="J11" s="77"/>
      <c r="K11" s="77"/>
    </row>
    <row r="12" spans="1:14" s="1" customFormat="1" ht="14.25" customHeight="1">
      <c r="A12" s="42" t="s">
        <v>38</v>
      </c>
      <c r="B12" s="61">
        <v>66880</v>
      </c>
      <c r="C12" s="137"/>
      <c r="D12" s="42"/>
      <c r="E12" s="46"/>
      <c r="F12" s="3"/>
      <c r="G12" s="9" t="s">
        <v>40</v>
      </c>
      <c r="H12" s="10" t="s">
        <v>6</v>
      </c>
      <c r="I12" s="3"/>
      <c r="J12" s="54" t="s">
        <v>45</v>
      </c>
      <c r="K12" s="63">
        <f>K5+K6+K10</f>
        <v>1766187</v>
      </c>
    </row>
    <row r="13" spans="1:14" s="1" customFormat="1" ht="14.25" customHeight="1">
      <c r="A13" s="47" t="s">
        <v>41</v>
      </c>
      <c r="B13" s="14">
        <f>D13</f>
        <v>0</v>
      </c>
      <c r="C13" s="48"/>
      <c r="D13" s="163">
        <v>0</v>
      </c>
      <c r="E13" s="48"/>
      <c r="F13" s="3"/>
      <c r="G13" s="231" t="s">
        <v>43</v>
      </c>
      <c r="H13" s="11">
        <f>B17-B824</f>
        <v>0</v>
      </c>
      <c r="I13" s="3"/>
      <c r="J13" s="53"/>
      <c r="K13" s="74"/>
    </row>
    <row r="14" spans="1:14" s="1" customFormat="1" ht="14.25" customHeight="1">
      <c r="A14" s="47" t="s">
        <v>59</v>
      </c>
      <c r="B14" s="15">
        <v>290000000</v>
      </c>
      <c r="C14" s="15" t="s">
        <v>58</v>
      </c>
      <c r="D14" s="48"/>
      <c r="E14" s="48"/>
      <c r="F14" s="3"/>
      <c r="G14" s="2"/>
      <c r="H14" s="3"/>
      <c r="I14" s="3"/>
      <c r="J14" s="53" t="s">
        <v>58</v>
      </c>
      <c r="K14" s="62" t="s">
        <v>58</v>
      </c>
    </row>
    <row r="15" spans="1:14" s="1" customFormat="1" ht="14.25" customHeight="1">
      <c r="A15" s="49" t="s">
        <v>47</v>
      </c>
      <c r="B15" s="16">
        <f>B10+B13+B14</f>
        <v>364601500</v>
      </c>
      <c r="C15" s="50"/>
      <c r="D15" s="50"/>
      <c r="E15" s="50"/>
      <c r="F15" s="3"/>
      <c r="G15" s="2"/>
      <c r="H15" s="2"/>
      <c r="I15" s="3"/>
      <c r="J15" s="55" t="s">
        <v>50</v>
      </c>
      <c r="K15" s="63">
        <f>SUM(K13:K13)</f>
        <v>0</v>
      </c>
    </row>
    <row r="16" spans="1:14" s="1" customFormat="1" ht="14.25" customHeight="1">
      <c r="A16" s="49" t="s">
        <v>49</v>
      </c>
      <c r="B16" s="16">
        <f>B15</f>
        <v>364601500</v>
      </c>
      <c r="C16" s="50"/>
      <c r="D16" s="50"/>
      <c r="E16" s="50"/>
      <c r="F16" s="3"/>
      <c r="G16" s="2"/>
      <c r="H16" s="2"/>
      <c r="I16" s="3"/>
      <c r="J16" s="56" t="s">
        <v>61</v>
      </c>
      <c r="K16" s="64">
        <f>K15-K12</f>
        <v>-1766187</v>
      </c>
    </row>
    <row r="17" spans="1:17" s="1" customFormat="1" ht="14.25" customHeight="1">
      <c r="A17" s="385" t="s">
        <v>83</v>
      </c>
      <c r="B17" s="386"/>
      <c r="C17" s="386"/>
      <c r="D17" s="386"/>
      <c r="E17" s="387"/>
      <c r="F17" s="3"/>
      <c r="G17" s="2"/>
      <c r="H17" s="2"/>
      <c r="I17" s="3"/>
      <c r="O17" s="269" t="s">
        <v>58</v>
      </c>
    </row>
    <row r="18" spans="1:17" ht="13.5" customHeight="1">
      <c r="B18" s="1"/>
      <c r="F18" s="1"/>
      <c r="H18" s="1"/>
      <c r="I18" s="1"/>
      <c r="J18" s="1"/>
      <c r="K18" s="1"/>
      <c r="M18" s="1"/>
      <c r="N18" s="1"/>
      <c r="O18" s="1"/>
      <c r="P18" s="1"/>
      <c r="Q18" s="1"/>
    </row>
    <row r="19" spans="1:17" ht="12.75" customHeight="1">
      <c r="B19" s="1"/>
      <c r="F19" s="1"/>
      <c r="H19" s="1"/>
      <c r="I19" s="1"/>
      <c r="K19" s="1"/>
      <c r="M19" s="1"/>
      <c r="N19" s="1"/>
      <c r="O19" s="1" t="s">
        <v>58</v>
      </c>
      <c r="P19" s="1"/>
      <c r="Q19" s="1"/>
    </row>
    <row r="20" spans="1:17" s="1" customFormat="1" ht="13.5" customHeight="1">
      <c r="A20" s="390" t="s">
        <v>402</v>
      </c>
      <c r="B20" s="386"/>
      <c r="C20" s="386"/>
      <c r="D20" s="387"/>
      <c r="E20" s="164" t="s">
        <v>373</v>
      </c>
      <c r="F20" s="2"/>
      <c r="G20" s="389" t="s">
        <v>3</v>
      </c>
      <c r="H20" s="387"/>
      <c r="I20" s="3"/>
      <c r="J20" s="388" t="s">
        <v>4</v>
      </c>
      <c r="K20" s="387"/>
      <c r="L20" s="3"/>
    </row>
    <row r="21" spans="1:17" s="1" customFormat="1" ht="14.25" customHeight="1">
      <c r="A21" s="4" t="s">
        <v>5</v>
      </c>
      <c r="B21" s="5" t="s">
        <v>6</v>
      </c>
      <c r="C21" s="6" t="s">
        <v>7</v>
      </c>
      <c r="D21" s="6" t="s">
        <v>8</v>
      </c>
      <c r="E21" s="6" t="s">
        <v>9</v>
      </c>
      <c r="F21" s="2"/>
      <c r="G21" s="9" t="s">
        <v>399</v>
      </c>
      <c r="H21" s="10" t="s">
        <v>6</v>
      </c>
      <c r="I21" s="3"/>
      <c r="J21" s="65" t="s">
        <v>11</v>
      </c>
      <c r="K21" s="65" t="s">
        <v>6</v>
      </c>
    </row>
    <row r="22" spans="1:17" s="1" customFormat="1" ht="14.25" customHeight="1">
      <c r="A22" s="45" t="s">
        <v>12</v>
      </c>
      <c r="B22" s="59">
        <f>H26</f>
        <v>44319537</v>
      </c>
      <c r="C22" s="42"/>
      <c r="D22" s="42"/>
      <c r="E22" s="42"/>
      <c r="F22" s="3"/>
      <c r="G22" s="51" t="s">
        <v>14</v>
      </c>
      <c r="H22" s="83">
        <v>2319537</v>
      </c>
      <c r="I22" s="3"/>
      <c r="J22" s="53" t="s">
        <v>16</v>
      </c>
      <c r="K22" s="67">
        <v>1766187</v>
      </c>
    </row>
    <row r="23" spans="1:17" s="1" customFormat="1" ht="14.25" customHeight="1">
      <c r="A23" s="7" t="s">
        <v>18</v>
      </c>
      <c r="B23" s="187">
        <v>77974548</v>
      </c>
      <c r="C23" s="8"/>
      <c r="D23" s="8"/>
      <c r="E23" s="8"/>
      <c r="F23" s="3"/>
      <c r="G23" s="77" t="s">
        <v>56</v>
      </c>
      <c r="H23" s="83">
        <v>0</v>
      </c>
      <c r="I23" s="3"/>
      <c r="J23" s="77"/>
      <c r="K23" s="77"/>
    </row>
    <row r="24" spans="1:17" s="1" customFormat="1" ht="14.25" customHeight="1">
      <c r="A24" s="7" t="s">
        <v>22</v>
      </c>
      <c r="B24" s="98">
        <f>B211+E24</f>
        <v>2600000</v>
      </c>
      <c r="C24" s="8"/>
      <c r="D24" s="8"/>
      <c r="E24" s="19">
        <v>100000</v>
      </c>
      <c r="F24" s="3"/>
      <c r="G24" s="77" t="s">
        <v>400</v>
      </c>
      <c r="H24" s="83">
        <v>0</v>
      </c>
      <c r="I24" s="3"/>
      <c r="J24" s="77"/>
      <c r="K24" s="77"/>
    </row>
    <row r="25" spans="1:17" s="1" customFormat="1" ht="14.25" customHeight="1">
      <c r="A25" s="7" t="s">
        <v>81</v>
      </c>
      <c r="B25" s="98">
        <v>1900000</v>
      </c>
      <c r="C25" s="8"/>
      <c r="D25" s="8"/>
      <c r="E25" s="19" t="s">
        <v>58</v>
      </c>
      <c r="F25" s="3"/>
      <c r="G25" s="77" t="s">
        <v>24</v>
      </c>
      <c r="H25" s="83">
        <v>42000000</v>
      </c>
      <c r="I25" s="3"/>
      <c r="J25" s="77"/>
      <c r="K25" s="77"/>
    </row>
    <row r="26" spans="1:17" s="1" customFormat="1" ht="14.25" customHeight="1">
      <c r="A26" s="7" t="s">
        <v>26</v>
      </c>
      <c r="B26" s="98">
        <v>15916922</v>
      </c>
      <c r="C26" s="224">
        <v>16000000</v>
      </c>
      <c r="D26" s="8"/>
      <c r="E26" s="225" t="s">
        <v>401</v>
      </c>
      <c r="F26" s="3"/>
      <c r="G26" s="52" t="s">
        <v>34</v>
      </c>
      <c r="H26" s="12">
        <f>SUM(H22:H25)</f>
        <v>44319537</v>
      </c>
      <c r="I26" s="3"/>
      <c r="J26" s="77"/>
      <c r="K26" s="77"/>
    </row>
    <row r="27" spans="1:17" s="1" customFormat="1" ht="14.25" customHeight="1">
      <c r="A27" s="43" t="s">
        <v>32</v>
      </c>
      <c r="B27" s="60">
        <f>SUM(B22:B25)</f>
        <v>126794085</v>
      </c>
      <c r="C27" s="44"/>
      <c r="D27" s="44"/>
      <c r="E27" s="44"/>
      <c r="F27" s="3"/>
      <c r="G27" s="3"/>
      <c r="H27" s="3"/>
      <c r="I27" s="3"/>
      <c r="J27" s="77"/>
      <c r="K27" s="77"/>
    </row>
    <row r="28" spans="1:17" s="1" customFormat="1" ht="14.25" customHeight="1">
      <c r="A28" s="42" t="s">
        <v>36</v>
      </c>
      <c r="B28" s="61">
        <v>52000</v>
      </c>
      <c r="C28" s="137"/>
      <c r="D28" s="42" t="s">
        <v>58</v>
      </c>
      <c r="E28" s="46"/>
      <c r="F28" s="3"/>
      <c r="G28" s="2"/>
      <c r="H28" s="3"/>
      <c r="I28" s="3"/>
      <c r="J28" s="77"/>
      <c r="K28" s="77"/>
    </row>
    <row r="29" spans="1:17" s="1" customFormat="1" ht="14.25" customHeight="1">
      <c r="A29" s="42" t="s">
        <v>38</v>
      </c>
      <c r="B29" s="61">
        <v>66880</v>
      </c>
      <c r="C29" s="137"/>
      <c r="D29" s="42"/>
      <c r="E29" s="46"/>
      <c r="F29" s="3"/>
      <c r="G29" s="9" t="s">
        <v>40</v>
      </c>
      <c r="H29" s="10" t="s">
        <v>6</v>
      </c>
      <c r="I29" s="3"/>
      <c r="J29" s="54" t="s">
        <v>45</v>
      </c>
      <c r="K29" s="63">
        <f>K22+K23+K27</f>
        <v>1766187</v>
      </c>
    </row>
    <row r="30" spans="1:17" s="1" customFormat="1" ht="14.25" customHeight="1">
      <c r="A30" s="47" t="s">
        <v>41</v>
      </c>
      <c r="B30" s="14">
        <f>D30</f>
        <v>0</v>
      </c>
      <c r="C30" s="48"/>
      <c r="D30" s="163">
        <v>0</v>
      </c>
      <c r="E30" s="48"/>
      <c r="F30" s="3"/>
      <c r="G30" s="231" t="s">
        <v>43</v>
      </c>
      <c r="H30" s="11">
        <f>B34-B841</f>
        <v>0</v>
      </c>
      <c r="I30" s="3"/>
      <c r="J30" s="53"/>
      <c r="K30" s="74"/>
    </row>
    <row r="31" spans="1:17" s="1" customFormat="1" ht="14.25" customHeight="1">
      <c r="A31" s="47" t="s">
        <v>403</v>
      </c>
      <c r="B31" s="15">
        <v>285000000</v>
      </c>
      <c r="C31" s="15" t="s">
        <v>58</v>
      </c>
      <c r="D31" s="48"/>
      <c r="E31" s="48"/>
      <c r="F31" s="3"/>
      <c r="G31" s="2"/>
      <c r="H31" s="3"/>
      <c r="I31" s="3"/>
      <c r="J31" s="53" t="s">
        <v>58</v>
      </c>
      <c r="K31" s="62" t="s">
        <v>58</v>
      </c>
    </row>
    <row r="32" spans="1:17" s="1" customFormat="1" ht="14.25" customHeight="1">
      <c r="A32" s="49" t="s">
        <v>47</v>
      </c>
      <c r="B32" s="16">
        <f>B27+B30+B31</f>
        <v>411794085</v>
      </c>
      <c r="C32" s="50"/>
      <c r="D32" s="50"/>
      <c r="E32" s="50"/>
      <c r="F32" s="3"/>
      <c r="G32" s="2"/>
      <c r="H32" s="2"/>
      <c r="I32" s="3"/>
      <c r="J32" s="55" t="s">
        <v>50</v>
      </c>
      <c r="K32" s="63">
        <f>SUM(K30:K30)</f>
        <v>0</v>
      </c>
    </row>
    <row r="33" spans="1:12" s="1" customFormat="1" ht="14.25" customHeight="1">
      <c r="A33" s="49" t="s">
        <v>49</v>
      </c>
      <c r="B33" s="16">
        <f>B27+B30+B31</f>
        <v>411794085</v>
      </c>
      <c r="C33" s="50"/>
      <c r="D33" s="50"/>
      <c r="E33" s="50"/>
      <c r="F33" s="3"/>
      <c r="G33" s="2"/>
      <c r="H33" s="2"/>
      <c r="I33" s="3"/>
      <c r="J33" s="56" t="s">
        <v>61</v>
      </c>
      <c r="K33" s="64">
        <f>K32-K29</f>
        <v>-1766187</v>
      </c>
    </row>
    <row r="34" spans="1:12" s="1" customFormat="1" ht="14.25" customHeight="1">
      <c r="A34" s="385" t="s">
        <v>77</v>
      </c>
      <c r="B34" s="386"/>
      <c r="C34" s="386"/>
      <c r="D34" s="386"/>
      <c r="E34" s="387"/>
      <c r="F34" s="3"/>
      <c r="G34" s="2"/>
      <c r="H34" s="2"/>
      <c r="I34" s="3"/>
    </row>
    <row r="35" spans="1:12" ht="13.5" customHeight="1">
      <c r="B35" s="1"/>
      <c r="F35" s="1"/>
      <c r="H35" s="1"/>
      <c r="I35" s="1"/>
      <c r="J35" s="1"/>
      <c r="K35" s="1"/>
    </row>
    <row r="36" spans="1:12" ht="12.75" customHeight="1">
      <c r="B36" s="1"/>
      <c r="F36" s="1"/>
      <c r="H36" s="1"/>
      <c r="I36" s="1"/>
      <c r="K36" s="1"/>
    </row>
    <row r="37" spans="1:12" s="1" customFormat="1" ht="13.5" customHeight="1">
      <c r="A37" s="390" t="s">
        <v>404</v>
      </c>
      <c r="B37" s="386"/>
      <c r="C37" s="386"/>
      <c r="D37" s="387"/>
      <c r="E37" s="164" t="s">
        <v>405</v>
      </c>
      <c r="F37" s="2"/>
      <c r="G37" s="389" t="s">
        <v>3</v>
      </c>
      <c r="H37" s="387"/>
      <c r="I37" s="3"/>
      <c r="J37" s="388" t="s">
        <v>4</v>
      </c>
      <c r="K37" s="387"/>
      <c r="L37" s="3"/>
    </row>
    <row r="38" spans="1:12" s="1" customFormat="1" ht="14.25" customHeight="1">
      <c r="A38" s="4" t="s">
        <v>5</v>
      </c>
      <c r="B38" s="5" t="s">
        <v>6</v>
      </c>
      <c r="C38" s="6" t="s">
        <v>7</v>
      </c>
      <c r="D38" s="6" t="s">
        <v>8</v>
      </c>
      <c r="E38" s="6" t="s">
        <v>9</v>
      </c>
      <c r="F38" s="2"/>
      <c r="G38" s="9" t="s">
        <v>399</v>
      </c>
      <c r="H38" s="10" t="s">
        <v>6</v>
      </c>
      <c r="I38" s="3"/>
      <c r="J38" s="65" t="s">
        <v>11</v>
      </c>
      <c r="K38" s="65" t="s">
        <v>6</v>
      </c>
    </row>
    <row r="39" spans="1:12" s="1" customFormat="1" ht="14.25" customHeight="1">
      <c r="A39" s="45" t="s">
        <v>12</v>
      </c>
      <c r="B39" s="59">
        <f>H43</f>
        <v>43118432</v>
      </c>
      <c r="C39" s="42"/>
      <c r="D39" s="42"/>
      <c r="E39" s="42"/>
      <c r="F39" s="3"/>
      <c r="G39" s="51" t="s">
        <v>14</v>
      </c>
      <c r="H39" s="83">
        <v>1118432</v>
      </c>
      <c r="I39" s="3"/>
      <c r="J39" s="53" t="s">
        <v>16</v>
      </c>
      <c r="K39" s="67">
        <v>1766187</v>
      </c>
    </row>
    <row r="40" spans="1:12" s="1" customFormat="1" ht="14.25" customHeight="1">
      <c r="A40" s="7" t="s">
        <v>18</v>
      </c>
      <c r="B40" s="187">
        <v>81384548</v>
      </c>
      <c r="C40" s="8"/>
      <c r="D40" s="8"/>
      <c r="E40" s="8"/>
      <c r="F40" s="3"/>
      <c r="G40" s="77" t="s">
        <v>56</v>
      </c>
      <c r="H40" s="83">
        <v>0</v>
      </c>
      <c r="I40" s="3"/>
      <c r="J40" s="77"/>
      <c r="K40" s="77"/>
    </row>
    <row r="41" spans="1:12" s="1" customFormat="1" ht="14.25" customHeight="1">
      <c r="A41" s="7" t="s">
        <v>22</v>
      </c>
      <c r="B41" s="98">
        <f>B194+E41</f>
        <v>2700000</v>
      </c>
      <c r="C41" s="8"/>
      <c r="D41" s="8"/>
      <c r="E41" s="19">
        <v>100000</v>
      </c>
      <c r="F41" s="3"/>
      <c r="G41" s="77" t="s">
        <v>400</v>
      </c>
      <c r="H41" s="83">
        <v>0</v>
      </c>
      <c r="I41" s="3"/>
      <c r="J41" s="77"/>
      <c r="K41" s="77"/>
    </row>
    <row r="42" spans="1:12" s="1" customFormat="1" ht="14.25" customHeight="1">
      <c r="A42" s="7" t="s">
        <v>81</v>
      </c>
      <c r="B42" s="98">
        <v>1900000</v>
      </c>
      <c r="C42" s="8"/>
      <c r="D42" s="8"/>
      <c r="E42" s="19" t="s">
        <v>58</v>
      </c>
      <c r="F42" s="3"/>
      <c r="G42" s="77" t="s">
        <v>24</v>
      </c>
      <c r="H42" s="83">
        <v>42000000</v>
      </c>
      <c r="I42" s="3"/>
      <c r="J42" s="77"/>
      <c r="K42" s="77"/>
    </row>
    <row r="43" spans="1:12" s="1" customFormat="1" ht="14.25" customHeight="1">
      <c r="A43" s="7" t="s">
        <v>26</v>
      </c>
      <c r="B43" s="98">
        <v>15842112</v>
      </c>
      <c r="C43" s="224">
        <v>16000000</v>
      </c>
      <c r="D43" s="8"/>
      <c r="E43" s="225" t="s">
        <v>401</v>
      </c>
      <c r="F43" s="3"/>
      <c r="G43" s="52" t="s">
        <v>34</v>
      </c>
      <c r="H43" s="12">
        <f>SUM(H39:H42)</f>
        <v>43118432</v>
      </c>
      <c r="I43" s="3"/>
      <c r="J43" s="77"/>
      <c r="K43" s="77"/>
    </row>
    <row r="44" spans="1:12" s="1" customFormat="1" ht="14.25" customHeight="1">
      <c r="A44" s="43" t="s">
        <v>32</v>
      </c>
      <c r="B44" s="60">
        <f>SUM(B39:B42)</f>
        <v>129102980</v>
      </c>
      <c r="C44" s="44"/>
      <c r="D44" s="44"/>
      <c r="E44" s="44"/>
      <c r="F44" s="3"/>
      <c r="G44" s="3"/>
      <c r="H44" s="3"/>
      <c r="I44" s="3"/>
      <c r="J44" s="77"/>
      <c r="K44" s="77"/>
    </row>
    <row r="45" spans="1:12" s="1" customFormat="1" ht="14.25" customHeight="1">
      <c r="A45" s="42" t="s">
        <v>36</v>
      </c>
      <c r="B45" s="61">
        <v>52000</v>
      </c>
      <c r="C45" s="137"/>
      <c r="D45" s="42" t="s">
        <v>58</v>
      </c>
      <c r="E45" s="46"/>
      <c r="F45" s="3"/>
      <c r="G45" s="2"/>
      <c r="H45" s="3"/>
      <c r="I45" s="3"/>
      <c r="J45" s="77"/>
      <c r="K45" s="77"/>
    </row>
    <row r="46" spans="1:12" s="1" customFormat="1" ht="14.25" customHeight="1">
      <c r="A46" s="42" t="s">
        <v>38</v>
      </c>
      <c r="B46" s="61">
        <v>66880</v>
      </c>
      <c r="C46" s="137"/>
      <c r="D46" s="42"/>
      <c r="E46" s="46"/>
      <c r="F46" s="3"/>
      <c r="G46" s="9" t="s">
        <v>40</v>
      </c>
      <c r="H46" s="10" t="s">
        <v>6</v>
      </c>
      <c r="I46" s="3"/>
      <c r="J46" s="54" t="s">
        <v>45</v>
      </c>
      <c r="K46" s="63">
        <f>K39+K40+K44</f>
        <v>1766187</v>
      </c>
    </row>
    <row r="47" spans="1:12" s="1" customFormat="1" ht="14.25" customHeight="1">
      <c r="A47" s="47" t="s">
        <v>41</v>
      </c>
      <c r="B47" s="14">
        <f>D47</f>
        <v>0</v>
      </c>
      <c r="C47" s="48"/>
      <c r="D47" s="163">
        <v>0</v>
      </c>
      <c r="E47" s="48"/>
      <c r="F47" s="3"/>
      <c r="G47" s="231" t="s">
        <v>43</v>
      </c>
      <c r="H47" s="11">
        <f>B51-B824</f>
        <v>0</v>
      </c>
      <c r="I47" s="3"/>
      <c r="J47" s="53"/>
      <c r="K47" s="74"/>
    </row>
    <row r="48" spans="1:12" s="1" customFormat="1" ht="14.25" customHeight="1">
      <c r="A48" s="47" t="s">
        <v>403</v>
      </c>
      <c r="B48" s="15">
        <v>285000000</v>
      </c>
      <c r="C48" s="15" t="s">
        <v>58</v>
      </c>
      <c r="D48" s="48"/>
      <c r="E48" s="48"/>
      <c r="F48" s="3"/>
      <c r="G48" s="2"/>
      <c r="H48" s="3"/>
      <c r="I48" s="3"/>
      <c r="J48" s="53" t="s">
        <v>58</v>
      </c>
      <c r="K48" s="62" t="s">
        <v>58</v>
      </c>
    </row>
    <row r="49" spans="1:12" s="1" customFormat="1" ht="14.25" customHeight="1">
      <c r="A49" s="49" t="s">
        <v>47</v>
      </c>
      <c r="B49" s="16">
        <f>B44+B47+B48</f>
        <v>414102980</v>
      </c>
      <c r="C49" s="50"/>
      <c r="D49" s="50"/>
      <c r="E49" s="50"/>
      <c r="F49" s="3"/>
      <c r="G49" s="2"/>
      <c r="H49" s="2"/>
      <c r="I49" s="3"/>
      <c r="J49" s="55" t="s">
        <v>50</v>
      </c>
      <c r="K49" s="63">
        <f>SUM(K47:K47)</f>
        <v>0</v>
      </c>
    </row>
    <row r="50" spans="1:12" s="1" customFormat="1" ht="14.25" customHeight="1">
      <c r="A50" s="49" t="s">
        <v>49</v>
      </c>
      <c r="B50" s="16">
        <f>B44+B47+B48</f>
        <v>414102980</v>
      </c>
      <c r="C50" s="50"/>
      <c r="D50" s="50"/>
      <c r="E50" s="50"/>
      <c r="F50" s="3"/>
      <c r="G50" s="2"/>
      <c r="H50" s="2"/>
      <c r="I50" s="3"/>
      <c r="J50" s="56" t="s">
        <v>61</v>
      </c>
      <c r="K50" s="64">
        <f>K49-K46</f>
        <v>-1766187</v>
      </c>
    </row>
    <row r="51" spans="1:12" s="1" customFormat="1" ht="14.25" customHeight="1">
      <c r="A51" s="385" t="s">
        <v>77</v>
      </c>
      <c r="B51" s="386"/>
      <c r="C51" s="386"/>
      <c r="D51" s="386"/>
      <c r="E51" s="387"/>
      <c r="F51" s="3"/>
      <c r="G51" s="2"/>
      <c r="H51" s="2"/>
      <c r="I51" s="3"/>
    </row>
    <row r="52" spans="1:12" ht="13.5" customHeight="1">
      <c r="B52" s="1"/>
      <c r="F52" s="1"/>
      <c r="H52" s="1"/>
      <c r="I52" s="1"/>
      <c r="J52" s="1"/>
      <c r="K52" s="1"/>
    </row>
    <row r="53" spans="1:12" ht="12.75" customHeight="1">
      <c r="B53" s="1"/>
      <c r="F53" s="1"/>
      <c r="H53" s="1"/>
      <c r="I53" s="1"/>
      <c r="K53" s="1"/>
    </row>
    <row r="54" spans="1:12" s="1" customFormat="1" ht="13.5" customHeight="1">
      <c r="A54" s="390" t="s">
        <v>406</v>
      </c>
      <c r="B54" s="386"/>
      <c r="C54" s="386"/>
      <c r="D54" s="387"/>
      <c r="E54" s="164" t="s">
        <v>142</v>
      </c>
      <c r="F54" s="2"/>
      <c r="G54" s="389" t="s">
        <v>3</v>
      </c>
      <c r="H54" s="387"/>
      <c r="I54" s="3"/>
      <c r="J54" s="388" t="s">
        <v>4</v>
      </c>
      <c r="K54" s="387"/>
      <c r="L54" s="3"/>
    </row>
    <row r="55" spans="1:12" s="1" customFormat="1" ht="14.25" customHeight="1">
      <c r="A55" s="4" t="s">
        <v>5</v>
      </c>
      <c r="B55" s="5" t="s">
        <v>6</v>
      </c>
      <c r="C55" s="6" t="s">
        <v>7</v>
      </c>
      <c r="D55" s="6" t="s">
        <v>8</v>
      </c>
      <c r="E55" s="6" t="s">
        <v>9</v>
      </c>
      <c r="F55" s="2"/>
      <c r="G55" s="9" t="s">
        <v>399</v>
      </c>
      <c r="H55" s="10" t="s">
        <v>6</v>
      </c>
      <c r="I55" s="3"/>
      <c r="J55" s="65" t="s">
        <v>11</v>
      </c>
      <c r="K55" s="65" t="s">
        <v>6</v>
      </c>
    </row>
    <row r="56" spans="1:12" s="1" customFormat="1" ht="14.25" customHeight="1">
      <c r="A56" s="45" t="s">
        <v>12</v>
      </c>
      <c r="B56" s="59">
        <f>H59</f>
        <v>57510667</v>
      </c>
      <c r="C56" s="42"/>
      <c r="D56" s="42"/>
      <c r="E56" s="42"/>
      <c r="F56" s="3"/>
      <c r="G56" s="51" t="s">
        <v>14</v>
      </c>
      <c r="H56" s="83">
        <v>3258263</v>
      </c>
      <c r="I56" s="3"/>
      <c r="J56" s="53" t="s">
        <v>16</v>
      </c>
      <c r="K56" s="67">
        <v>1766187</v>
      </c>
    </row>
    <row r="57" spans="1:12" s="1" customFormat="1" ht="14.25" customHeight="1">
      <c r="A57" s="7" t="s">
        <v>18</v>
      </c>
      <c r="B57" s="187">
        <v>75305500</v>
      </c>
      <c r="C57" s="8"/>
      <c r="D57" s="8"/>
      <c r="E57" s="8"/>
      <c r="F57" s="3"/>
      <c r="G57" s="77" t="s">
        <v>56</v>
      </c>
      <c r="H57" s="83">
        <v>44252404</v>
      </c>
      <c r="I57" s="3"/>
      <c r="J57" s="77"/>
      <c r="K57" s="77"/>
    </row>
    <row r="58" spans="1:12" s="1" customFormat="1" ht="14.25" customHeight="1">
      <c r="A58" s="7" t="s">
        <v>22</v>
      </c>
      <c r="B58" s="98">
        <f>B211+E58</f>
        <v>2600000</v>
      </c>
      <c r="C58" s="8"/>
      <c r="D58" s="8"/>
      <c r="E58" s="19">
        <v>100000</v>
      </c>
      <c r="F58" s="3"/>
      <c r="G58" s="77" t="s">
        <v>400</v>
      </c>
      <c r="H58" s="83">
        <v>10000000</v>
      </c>
      <c r="I58" s="3"/>
      <c r="J58" s="77"/>
      <c r="K58" s="77"/>
    </row>
    <row r="59" spans="1:12" s="1" customFormat="1" ht="14.25" customHeight="1">
      <c r="A59" s="7" t="s">
        <v>81</v>
      </c>
      <c r="B59" s="98">
        <v>1900000</v>
      </c>
      <c r="C59" s="8"/>
      <c r="D59" s="8"/>
      <c r="E59" s="19" t="s">
        <v>58</v>
      </c>
      <c r="F59" s="3"/>
      <c r="G59" s="52" t="s">
        <v>34</v>
      </c>
      <c r="H59" s="12">
        <f>SUM(H56:H58)</f>
        <v>57510667</v>
      </c>
      <c r="I59" s="3"/>
      <c r="J59" s="77"/>
      <c r="K59" s="77"/>
    </row>
    <row r="60" spans="1:12" s="1" customFormat="1" ht="14.25" customHeight="1">
      <c r="A60" s="7" t="s">
        <v>26</v>
      </c>
      <c r="B60" s="98" t="s">
        <v>407</v>
      </c>
      <c r="C60" s="224">
        <v>16000000</v>
      </c>
      <c r="D60" s="8"/>
      <c r="E60" s="225" t="s">
        <v>401</v>
      </c>
      <c r="F60" s="3"/>
      <c r="G60" s="2"/>
      <c r="H60" s="3"/>
      <c r="I60" s="3"/>
      <c r="J60" s="77"/>
      <c r="K60" s="77"/>
    </row>
    <row r="61" spans="1:12" s="1" customFormat="1" ht="14.25" customHeight="1">
      <c r="A61" s="43" t="s">
        <v>32</v>
      </c>
      <c r="B61" s="60">
        <f>SUM(B56:B59)</f>
        <v>137316167</v>
      </c>
      <c r="C61" s="44"/>
      <c r="D61" s="44"/>
      <c r="E61" s="44"/>
      <c r="F61" s="3"/>
      <c r="G61" s="3"/>
      <c r="H61" s="3"/>
      <c r="I61" s="3"/>
      <c r="J61" s="77"/>
      <c r="K61" s="77"/>
    </row>
    <row r="62" spans="1:12" s="1" customFormat="1" ht="14.25" customHeight="1">
      <c r="A62" s="42" t="s">
        <v>36</v>
      </c>
      <c r="B62" s="61">
        <v>52000</v>
      </c>
      <c r="C62" s="137"/>
      <c r="D62" s="42" t="s">
        <v>58</v>
      </c>
      <c r="E62" s="46"/>
      <c r="F62" s="3"/>
      <c r="G62" s="2"/>
      <c r="H62" s="3"/>
      <c r="I62" s="3"/>
      <c r="J62" s="77"/>
      <c r="K62" s="77"/>
    </row>
    <row r="63" spans="1:12" s="1" customFormat="1" ht="14.25" customHeight="1">
      <c r="A63" s="42" t="s">
        <v>38</v>
      </c>
      <c r="B63" s="61">
        <v>66880</v>
      </c>
      <c r="C63" s="137"/>
      <c r="D63" s="42"/>
      <c r="E63" s="46"/>
      <c r="F63" s="3"/>
      <c r="G63" s="9" t="s">
        <v>40</v>
      </c>
      <c r="H63" s="10" t="s">
        <v>6</v>
      </c>
      <c r="I63" s="3"/>
      <c r="J63" s="54" t="s">
        <v>45</v>
      </c>
      <c r="K63" s="63">
        <f>K56+K57+K61</f>
        <v>1766187</v>
      </c>
    </row>
    <row r="64" spans="1:12" s="1" customFormat="1" ht="14.25" customHeight="1">
      <c r="A64" s="47" t="s">
        <v>41</v>
      </c>
      <c r="B64" s="14">
        <f>D64</f>
        <v>0</v>
      </c>
      <c r="C64" s="48"/>
      <c r="D64" s="163">
        <v>0</v>
      </c>
      <c r="E64" s="48"/>
      <c r="F64" s="3"/>
      <c r="G64" s="231" t="s">
        <v>43</v>
      </c>
      <c r="H64" s="11">
        <f>B68-B841</f>
        <v>0</v>
      </c>
      <c r="I64" s="3"/>
      <c r="J64" s="53"/>
      <c r="K64" s="74"/>
    </row>
    <row r="65" spans="1:12" s="1" customFormat="1" ht="14.25" customHeight="1">
      <c r="A65" s="47" t="s">
        <v>403</v>
      </c>
      <c r="B65" s="15">
        <v>285000000</v>
      </c>
      <c r="C65" s="15" t="s">
        <v>58</v>
      </c>
      <c r="D65" s="48"/>
      <c r="E65" s="48"/>
      <c r="F65" s="3"/>
      <c r="G65" s="2"/>
      <c r="H65" s="3"/>
      <c r="I65" s="3"/>
      <c r="J65" s="53" t="s">
        <v>58</v>
      </c>
      <c r="K65" s="62" t="s">
        <v>58</v>
      </c>
    </row>
    <row r="66" spans="1:12" s="1" customFormat="1" ht="14.25" customHeight="1">
      <c r="A66" s="49" t="s">
        <v>47</v>
      </c>
      <c r="B66" s="16">
        <f>B61+B64+B65</f>
        <v>422316167</v>
      </c>
      <c r="C66" s="50"/>
      <c r="D66" s="50"/>
      <c r="E66" s="50"/>
      <c r="F66" s="3"/>
      <c r="G66" s="2"/>
      <c r="H66" s="2"/>
      <c r="I66" s="3"/>
      <c r="J66" s="55" t="s">
        <v>50</v>
      </c>
      <c r="K66" s="63">
        <f>SUM(K64:K64)</f>
        <v>0</v>
      </c>
    </row>
    <row r="67" spans="1:12" s="1" customFormat="1" ht="14.25" customHeight="1">
      <c r="A67" s="49" t="s">
        <v>49</v>
      </c>
      <c r="B67" s="16">
        <f>B61+B64+B65</f>
        <v>422316167</v>
      </c>
      <c r="C67" s="50"/>
      <c r="D67" s="50"/>
      <c r="E67" s="50"/>
      <c r="F67" s="3"/>
      <c r="G67" s="2"/>
      <c r="H67" s="2"/>
      <c r="I67" s="3"/>
      <c r="J67" s="56" t="s">
        <v>61</v>
      </c>
      <c r="K67" s="64">
        <f>K66-K63</f>
        <v>-1766187</v>
      </c>
    </row>
    <row r="68" spans="1:12" s="1" customFormat="1" ht="14.25" customHeight="1">
      <c r="A68" s="385" t="s">
        <v>77</v>
      </c>
      <c r="B68" s="386"/>
      <c r="C68" s="386"/>
      <c r="D68" s="386"/>
      <c r="E68" s="387"/>
      <c r="F68" s="3"/>
      <c r="G68" s="2"/>
      <c r="H68" s="2"/>
      <c r="I68" s="3"/>
    </row>
    <row r="69" spans="1:12" ht="13.5" customHeight="1">
      <c r="B69" s="1"/>
      <c r="F69" s="1"/>
      <c r="H69" s="1"/>
      <c r="I69" s="1"/>
      <c r="J69" s="1"/>
      <c r="K69" s="1"/>
    </row>
    <row r="70" spans="1:12" ht="12.75" customHeight="1">
      <c r="B70" s="1"/>
      <c r="F70" s="1"/>
      <c r="H70" s="1"/>
      <c r="I70" s="1"/>
      <c r="K70" s="1"/>
    </row>
    <row r="71" spans="1:12" s="1" customFormat="1" ht="13.5" customHeight="1">
      <c r="A71" s="390" t="s">
        <v>408</v>
      </c>
      <c r="B71" s="386"/>
      <c r="C71" s="386"/>
      <c r="D71" s="387"/>
      <c r="E71" s="164" t="s">
        <v>138</v>
      </c>
      <c r="F71" s="2"/>
      <c r="G71" s="389" t="s">
        <v>3</v>
      </c>
      <c r="H71" s="387"/>
      <c r="I71" s="3"/>
      <c r="J71" s="388" t="s">
        <v>4</v>
      </c>
      <c r="K71" s="387"/>
      <c r="L71" s="3"/>
    </row>
    <row r="72" spans="1:12" s="1" customFormat="1" ht="14.25" customHeight="1">
      <c r="A72" s="4" t="s">
        <v>5</v>
      </c>
      <c r="B72" s="5" t="s">
        <v>6</v>
      </c>
      <c r="C72" s="6" t="s">
        <v>7</v>
      </c>
      <c r="D72" s="6" t="s">
        <v>8</v>
      </c>
      <c r="E72" s="6" t="s">
        <v>9</v>
      </c>
      <c r="F72" s="2"/>
      <c r="G72" s="9" t="s">
        <v>399</v>
      </c>
      <c r="H72" s="10" t="s">
        <v>6</v>
      </c>
      <c r="I72" s="3"/>
      <c r="J72" s="65" t="s">
        <v>11</v>
      </c>
      <c r="K72" s="65" t="s">
        <v>6</v>
      </c>
    </row>
    <row r="73" spans="1:12" s="1" customFormat="1" ht="14.25" customHeight="1">
      <c r="A73" s="45" t="s">
        <v>12</v>
      </c>
      <c r="B73" s="59">
        <f>H76</f>
        <v>52407549</v>
      </c>
      <c r="C73" s="42"/>
      <c r="D73" s="42"/>
      <c r="E73" s="42"/>
      <c r="F73" s="3"/>
      <c r="G73" s="51" t="s">
        <v>14</v>
      </c>
      <c r="H73" s="83">
        <v>8155145</v>
      </c>
      <c r="I73" s="3"/>
      <c r="J73" s="53" t="s">
        <v>16</v>
      </c>
      <c r="K73" s="67">
        <v>1766187</v>
      </c>
    </row>
    <row r="74" spans="1:12" s="1" customFormat="1" ht="14.25" customHeight="1">
      <c r="A74" s="7" t="s">
        <v>18</v>
      </c>
      <c r="B74" s="187">
        <v>84944500</v>
      </c>
      <c r="C74" s="8"/>
      <c r="D74" s="8"/>
      <c r="E74" s="8"/>
      <c r="F74" s="3"/>
      <c r="G74" s="77" t="s">
        <v>56</v>
      </c>
      <c r="H74" s="83">
        <v>44252404</v>
      </c>
      <c r="I74" s="3"/>
      <c r="J74" s="77"/>
      <c r="K74" s="77"/>
    </row>
    <row r="75" spans="1:12" s="1" customFormat="1" ht="14.25" customHeight="1">
      <c r="A75" s="7" t="s">
        <v>22</v>
      </c>
      <c r="B75" s="98">
        <f>B211+E75</f>
        <v>2600000</v>
      </c>
      <c r="C75" s="8"/>
      <c r="D75" s="8"/>
      <c r="E75" s="19">
        <v>100000</v>
      </c>
      <c r="F75" s="3"/>
      <c r="G75" s="77"/>
      <c r="H75" s="83"/>
      <c r="I75" s="3"/>
      <c r="J75" s="77"/>
      <c r="K75" s="77"/>
    </row>
    <row r="76" spans="1:12" s="1" customFormat="1" ht="14.25" customHeight="1">
      <c r="A76" s="7" t="s">
        <v>81</v>
      </c>
      <c r="B76" s="98">
        <v>1900000</v>
      </c>
      <c r="C76" s="8"/>
      <c r="D76" s="8"/>
      <c r="E76" s="19" t="s">
        <v>58</v>
      </c>
      <c r="F76" s="3"/>
      <c r="G76" s="52" t="s">
        <v>34</v>
      </c>
      <c r="H76" s="12">
        <f>SUM(H73:H75)</f>
        <v>52407549</v>
      </c>
      <c r="I76" s="3"/>
      <c r="J76" s="77"/>
      <c r="K76" s="77"/>
    </row>
    <row r="77" spans="1:12" s="1" customFormat="1" ht="14.25" customHeight="1">
      <c r="A77" s="7" t="s">
        <v>26</v>
      </c>
      <c r="B77" s="98">
        <v>16539971</v>
      </c>
      <c r="C77" s="224">
        <v>16000000</v>
      </c>
      <c r="D77" s="8"/>
      <c r="E77" s="225" t="s">
        <v>401</v>
      </c>
      <c r="F77" s="3"/>
      <c r="G77" s="2"/>
      <c r="H77" s="3"/>
      <c r="I77" s="3"/>
      <c r="J77" s="77"/>
      <c r="K77" s="77"/>
    </row>
    <row r="78" spans="1:12" s="1" customFormat="1" ht="14.25" customHeight="1">
      <c r="A78" s="43" t="s">
        <v>32</v>
      </c>
      <c r="B78" s="60">
        <f>SUM(B73:B76)</f>
        <v>141852049</v>
      </c>
      <c r="C78" s="44"/>
      <c r="D78" s="44"/>
      <c r="E78" s="44"/>
      <c r="F78" s="3"/>
      <c r="G78" s="2"/>
      <c r="H78" s="3"/>
      <c r="I78" s="3"/>
      <c r="J78" s="77"/>
      <c r="K78" s="77"/>
    </row>
    <row r="79" spans="1:12" s="1" customFormat="1" ht="14.25" customHeight="1">
      <c r="A79" s="42" t="s">
        <v>36</v>
      </c>
      <c r="B79" s="61">
        <v>52000</v>
      </c>
      <c r="C79" s="137"/>
      <c r="D79" s="42" t="s">
        <v>58</v>
      </c>
      <c r="E79" s="46"/>
      <c r="F79" s="3"/>
      <c r="G79" s="2"/>
      <c r="H79" s="3"/>
      <c r="I79" s="3"/>
      <c r="J79" s="77"/>
      <c r="K79" s="77"/>
    </row>
    <row r="80" spans="1:12" s="1" customFormat="1" ht="14.25" customHeight="1">
      <c r="A80" s="42" t="s">
        <v>38</v>
      </c>
      <c r="B80" s="61">
        <v>66880</v>
      </c>
      <c r="C80" s="137"/>
      <c r="D80" s="42"/>
      <c r="E80" s="46"/>
      <c r="F80" s="3"/>
      <c r="G80" s="9" t="s">
        <v>40</v>
      </c>
      <c r="H80" s="10" t="s">
        <v>6</v>
      </c>
      <c r="I80" s="3"/>
      <c r="J80" s="54" t="s">
        <v>45</v>
      </c>
      <c r="K80" s="63">
        <f>K73+K74+K78</f>
        <v>1766187</v>
      </c>
    </row>
    <row r="81" spans="1:12" s="1" customFormat="1" ht="14.25" customHeight="1">
      <c r="A81" s="47" t="s">
        <v>41</v>
      </c>
      <c r="B81" s="14">
        <f>D81</f>
        <v>0</v>
      </c>
      <c r="C81" s="48"/>
      <c r="D81" s="163">
        <v>0</v>
      </c>
      <c r="E81" s="48"/>
      <c r="F81" s="3"/>
      <c r="G81" s="231" t="s">
        <v>43</v>
      </c>
      <c r="H81" s="11">
        <f>B85-B841</f>
        <v>0</v>
      </c>
      <c r="I81" s="3"/>
      <c r="J81" s="53"/>
      <c r="K81" s="74"/>
    </row>
    <row r="82" spans="1:12" s="1" customFormat="1" ht="14.25" customHeight="1">
      <c r="A82" s="47" t="s">
        <v>403</v>
      </c>
      <c r="B82" s="15">
        <v>285000000</v>
      </c>
      <c r="C82" s="15" t="s">
        <v>58</v>
      </c>
      <c r="D82" s="48"/>
      <c r="E82" s="48"/>
      <c r="F82" s="3"/>
      <c r="G82" s="2"/>
      <c r="H82" s="3"/>
      <c r="I82" s="3"/>
      <c r="J82" s="53" t="s">
        <v>58</v>
      </c>
      <c r="K82" s="62" t="s">
        <v>58</v>
      </c>
    </row>
    <row r="83" spans="1:12" s="1" customFormat="1" ht="14.25" customHeight="1">
      <c r="A83" s="49" t="s">
        <v>47</v>
      </c>
      <c r="B83" s="16">
        <f>B78+B81+B82</f>
        <v>426852049</v>
      </c>
      <c r="C83" s="50"/>
      <c r="D83" s="50"/>
      <c r="E83" s="50"/>
      <c r="F83" s="3"/>
      <c r="G83" s="2"/>
      <c r="H83" s="2"/>
      <c r="I83" s="3"/>
      <c r="J83" s="55" t="s">
        <v>50</v>
      </c>
      <c r="K83" s="63">
        <f>SUM(K81:K81)</f>
        <v>0</v>
      </c>
    </row>
    <row r="84" spans="1:12" s="1" customFormat="1" ht="14.25" customHeight="1">
      <c r="A84" s="49" t="s">
        <v>49</v>
      </c>
      <c r="B84" s="16">
        <f>B78+B81+B82</f>
        <v>426852049</v>
      </c>
      <c r="C84" s="50"/>
      <c r="D84" s="50"/>
      <c r="E84" s="50"/>
      <c r="F84" s="3"/>
      <c r="G84" s="2"/>
      <c r="H84" s="2"/>
      <c r="I84" s="3"/>
      <c r="J84" s="56" t="s">
        <v>61</v>
      </c>
      <c r="K84" s="64">
        <f>K83-K80</f>
        <v>-1766187</v>
      </c>
    </row>
    <row r="85" spans="1:12" s="1" customFormat="1" ht="14.25" customHeight="1">
      <c r="A85" s="385" t="s">
        <v>77</v>
      </c>
      <c r="B85" s="386"/>
      <c r="C85" s="386"/>
      <c r="D85" s="386"/>
      <c r="E85" s="387"/>
      <c r="F85" s="3"/>
      <c r="G85" s="2"/>
      <c r="H85" s="2"/>
      <c r="I85" s="3"/>
    </row>
    <row r="86" spans="1:12" ht="13.5" customHeight="1">
      <c r="B86" s="1"/>
      <c r="F86" s="1"/>
      <c r="H86" s="1"/>
      <c r="I86" s="1"/>
      <c r="J86" s="1"/>
      <c r="K86" s="1"/>
    </row>
    <row r="87" spans="1:12" ht="12.75" customHeight="1">
      <c r="B87" s="1"/>
      <c r="F87" s="1"/>
      <c r="H87" s="1"/>
      <c r="I87" s="1"/>
      <c r="K87" s="1"/>
    </row>
    <row r="88" spans="1:12" s="1" customFormat="1" ht="13.5" customHeight="1">
      <c r="A88" s="390" t="s">
        <v>409</v>
      </c>
      <c r="B88" s="386"/>
      <c r="C88" s="386"/>
      <c r="D88" s="387"/>
      <c r="E88" s="164" t="s">
        <v>374</v>
      </c>
      <c r="F88" s="2"/>
      <c r="G88" s="389" t="s">
        <v>3</v>
      </c>
      <c r="H88" s="387"/>
      <c r="I88" s="3"/>
      <c r="J88" s="388" t="s">
        <v>4</v>
      </c>
      <c r="K88" s="387"/>
      <c r="L88" s="3"/>
    </row>
    <row r="89" spans="1:12" s="1" customFormat="1" ht="14.25" customHeight="1">
      <c r="A89" s="4" t="s">
        <v>5</v>
      </c>
      <c r="B89" s="5" t="s">
        <v>6</v>
      </c>
      <c r="C89" s="6" t="s">
        <v>7</v>
      </c>
      <c r="D89" s="6" t="s">
        <v>8</v>
      </c>
      <c r="E89" s="6" t="s">
        <v>9</v>
      </c>
      <c r="F89" s="2"/>
      <c r="G89" s="9" t="s">
        <v>399</v>
      </c>
      <c r="H89" s="10" t="s">
        <v>6</v>
      </c>
      <c r="I89" s="3"/>
      <c r="J89" s="65" t="s">
        <v>11</v>
      </c>
      <c r="K89" s="65" t="s">
        <v>6</v>
      </c>
    </row>
    <row r="90" spans="1:12" s="1" customFormat="1" ht="14.25" customHeight="1">
      <c r="A90" s="45" t="s">
        <v>12</v>
      </c>
      <c r="B90" s="59">
        <f>H93</f>
        <v>46733245</v>
      </c>
      <c r="C90" s="42"/>
      <c r="D90" s="42"/>
      <c r="E90" s="42"/>
      <c r="F90" s="3"/>
      <c r="G90" s="51" t="s">
        <v>14</v>
      </c>
      <c r="H90" s="83">
        <v>2551974</v>
      </c>
      <c r="I90" s="3"/>
      <c r="J90" s="53" t="s">
        <v>16</v>
      </c>
      <c r="K90" s="67">
        <v>1766187</v>
      </c>
    </row>
    <row r="91" spans="1:12" s="1" customFormat="1" ht="14.25" customHeight="1">
      <c r="A91" s="7" t="s">
        <v>18</v>
      </c>
      <c r="B91" s="187">
        <v>84853000</v>
      </c>
      <c r="C91" s="8"/>
      <c r="D91" s="8"/>
      <c r="E91" s="8"/>
      <c r="F91" s="3"/>
      <c r="G91" s="77" t="s">
        <v>56</v>
      </c>
      <c r="H91" s="83">
        <v>44181271</v>
      </c>
      <c r="I91" s="3"/>
      <c r="J91" s="77"/>
      <c r="K91" s="77"/>
    </row>
    <row r="92" spans="1:12" s="1" customFormat="1" ht="14.25" customHeight="1">
      <c r="A92" s="7" t="s">
        <v>22</v>
      </c>
      <c r="B92" s="98">
        <f>B211+E92</f>
        <v>2600000</v>
      </c>
      <c r="C92" s="8"/>
      <c r="D92" s="8"/>
      <c r="E92" s="19">
        <v>100000</v>
      </c>
      <c r="F92" s="3"/>
      <c r="G92" s="77"/>
      <c r="H92" s="83"/>
      <c r="I92" s="3"/>
      <c r="J92" s="77"/>
      <c r="K92" s="77"/>
    </row>
    <row r="93" spans="1:12" s="1" customFormat="1" ht="14.25" customHeight="1">
      <c r="A93" s="7" t="s">
        <v>81</v>
      </c>
      <c r="B93" s="98">
        <v>1900000</v>
      </c>
      <c r="C93" s="8"/>
      <c r="D93" s="8"/>
      <c r="E93" s="19" t="s">
        <v>58</v>
      </c>
      <c r="F93" s="3"/>
      <c r="G93" s="52" t="s">
        <v>34</v>
      </c>
      <c r="H93" s="12">
        <f>SUM(H90:H92)</f>
        <v>46733245</v>
      </c>
      <c r="I93" s="3"/>
      <c r="J93" s="77"/>
      <c r="K93" s="77"/>
    </row>
    <row r="94" spans="1:12" s="1" customFormat="1" ht="14.25" customHeight="1">
      <c r="A94" s="7" t="s">
        <v>26</v>
      </c>
      <c r="B94" s="98">
        <v>16165308</v>
      </c>
      <c r="C94" s="224">
        <v>16000000</v>
      </c>
      <c r="D94" s="8"/>
      <c r="E94" s="225" t="s">
        <v>401</v>
      </c>
      <c r="F94" s="3"/>
      <c r="G94" s="2"/>
      <c r="H94" s="3"/>
      <c r="I94" s="3"/>
      <c r="J94" s="77"/>
      <c r="K94" s="77"/>
    </row>
    <row r="95" spans="1:12" s="1" customFormat="1" ht="14.25" customHeight="1">
      <c r="A95" s="43" t="s">
        <v>32</v>
      </c>
      <c r="B95" s="60">
        <f>SUM(B90:B93)</f>
        <v>136086245</v>
      </c>
      <c r="C95" s="44"/>
      <c r="D95" s="44"/>
      <c r="E95" s="44"/>
      <c r="F95" s="3"/>
      <c r="G95" s="2"/>
      <c r="H95" s="3"/>
      <c r="I95" s="3"/>
      <c r="J95" s="77"/>
      <c r="K95" s="77"/>
    </row>
    <row r="96" spans="1:12" s="1" customFormat="1" ht="14.25" customHeight="1">
      <c r="A96" s="42" t="s">
        <v>36</v>
      </c>
      <c r="B96" s="61">
        <v>52000</v>
      </c>
      <c r="C96" s="137"/>
      <c r="D96" s="42" t="s">
        <v>58</v>
      </c>
      <c r="E96" s="46"/>
      <c r="F96" s="3"/>
      <c r="G96" s="2"/>
      <c r="H96" s="3"/>
      <c r="I96" s="3"/>
      <c r="J96" s="77"/>
      <c r="K96" s="77"/>
    </row>
    <row r="97" spans="1:12" s="1" customFormat="1" ht="14.25" customHeight="1">
      <c r="A97" s="42" t="s">
        <v>38</v>
      </c>
      <c r="B97" s="61">
        <v>66880</v>
      </c>
      <c r="C97" s="137"/>
      <c r="D97" s="42"/>
      <c r="E97" s="46"/>
      <c r="F97" s="3"/>
      <c r="G97" s="9" t="s">
        <v>40</v>
      </c>
      <c r="H97" s="10" t="s">
        <v>6</v>
      </c>
      <c r="I97" s="3"/>
      <c r="J97" s="54" t="s">
        <v>45</v>
      </c>
      <c r="K97" s="63">
        <f>K90+K91+K95</f>
        <v>1766187</v>
      </c>
    </row>
    <row r="98" spans="1:12" s="1" customFormat="1" ht="14.25" customHeight="1">
      <c r="A98" s="47" t="s">
        <v>41</v>
      </c>
      <c r="B98" s="14">
        <f>D98</f>
        <v>0</v>
      </c>
      <c r="C98" s="48"/>
      <c r="D98" s="163">
        <v>0</v>
      </c>
      <c r="E98" s="48"/>
      <c r="F98" s="3"/>
      <c r="G98" s="231" t="s">
        <v>43</v>
      </c>
      <c r="H98" s="11">
        <f>B102-B841</f>
        <v>0</v>
      </c>
      <c r="I98" s="3"/>
      <c r="J98" s="53"/>
      <c r="K98" s="74"/>
    </row>
    <row r="99" spans="1:12" s="1" customFormat="1" ht="14.25" customHeight="1">
      <c r="A99" s="47" t="s">
        <v>403</v>
      </c>
      <c r="B99" s="15">
        <v>285000000</v>
      </c>
      <c r="C99" s="15" t="s">
        <v>58</v>
      </c>
      <c r="D99" s="48"/>
      <c r="E99" s="48"/>
      <c r="F99" s="3"/>
      <c r="G99" s="2"/>
      <c r="H99" s="3"/>
      <c r="I99" s="3"/>
      <c r="J99" s="53" t="s">
        <v>58</v>
      </c>
      <c r="K99" s="62" t="s">
        <v>58</v>
      </c>
    </row>
    <row r="100" spans="1:12" s="1" customFormat="1" ht="14.25" customHeight="1">
      <c r="A100" s="49" t="s">
        <v>47</v>
      </c>
      <c r="B100" s="16">
        <f>B95+B98+B99</f>
        <v>421086245</v>
      </c>
      <c r="C100" s="50"/>
      <c r="D100" s="50"/>
      <c r="E100" s="50"/>
      <c r="F100" s="3"/>
      <c r="G100" s="2"/>
      <c r="H100" s="2"/>
      <c r="I100" s="3"/>
      <c r="J100" s="55" t="s">
        <v>50</v>
      </c>
      <c r="K100" s="63">
        <f>SUM(K98:K98)</f>
        <v>0</v>
      </c>
    </row>
    <row r="101" spans="1:12" s="1" customFormat="1" ht="14.25" customHeight="1">
      <c r="A101" s="49" t="s">
        <v>49</v>
      </c>
      <c r="B101" s="16">
        <f>B95+B98+B99</f>
        <v>421086245</v>
      </c>
      <c r="C101" s="50"/>
      <c r="D101" s="50"/>
      <c r="E101" s="50"/>
      <c r="F101" s="3"/>
      <c r="G101" s="2"/>
      <c r="H101" s="2"/>
      <c r="I101" s="3"/>
      <c r="J101" s="56" t="s">
        <v>61</v>
      </c>
      <c r="K101" s="64">
        <f>K100-K97</f>
        <v>-1766187</v>
      </c>
    </row>
    <row r="102" spans="1:12" s="1" customFormat="1" ht="14.25" customHeight="1">
      <c r="A102" s="385" t="s">
        <v>77</v>
      </c>
      <c r="B102" s="386"/>
      <c r="C102" s="386"/>
      <c r="D102" s="386"/>
      <c r="E102" s="387"/>
      <c r="F102" s="3"/>
      <c r="G102" s="2"/>
      <c r="H102" s="2"/>
      <c r="I102" s="3"/>
    </row>
    <row r="103" spans="1:12" ht="13.5" customHeight="1">
      <c r="B103" s="1"/>
      <c r="F103" s="1"/>
      <c r="H103" s="1"/>
      <c r="I103" s="1"/>
      <c r="J103" s="1"/>
      <c r="K103" s="1"/>
    </row>
    <row r="104" spans="1:12" ht="12.75" customHeight="1">
      <c r="B104" s="1"/>
      <c r="F104" s="1"/>
      <c r="H104" s="1"/>
      <c r="I104" s="1"/>
      <c r="K104" s="1"/>
    </row>
    <row r="105" spans="1:12" s="1" customFormat="1" ht="13.5" customHeight="1">
      <c r="A105" s="390" t="s">
        <v>410</v>
      </c>
      <c r="B105" s="386"/>
      <c r="C105" s="386"/>
      <c r="D105" s="387"/>
      <c r="E105" s="164" t="s">
        <v>375</v>
      </c>
      <c r="F105" s="2"/>
      <c r="G105" s="389" t="s">
        <v>3</v>
      </c>
      <c r="H105" s="387"/>
      <c r="I105" s="3"/>
      <c r="J105" s="388" t="s">
        <v>4</v>
      </c>
      <c r="K105" s="387"/>
      <c r="L105" s="3"/>
    </row>
    <row r="106" spans="1:12" s="1" customFormat="1" ht="14.25" customHeight="1">
      <c r="A106" s="4" t="s">
        <v>5</v>
      </c>
      <c r="B106" s="5" t="s">
        <v>6</v>
      </c>
      <c r="C106" s="6" t="s">
        <v>7</v>
      </c>
      <c r="D106" s="6" t="s">
        <v>8</v>
      </c>
      <c r="E106" s="6" t="s">
        <v>9</v>
      </c>
      <c r="F106" s="2"/>
      <c r="G106" s="9" t="s">
        <v>399</v>
      </c>
      <c r="H106" s="10" t="s">
        <v>6</v>
      </c>
      <c r="I106" s="3"/>
      <c r="J106" s="65" t="s">
        <v>11</v>
      </c>
      <c r="K106" s="65" t="s">
        <v>6</v>
      </c>
    </row>
    <row r="107" spans="1:12" s="1" customFormat="1" ht="14.25" customHeight="1">
      <c r="A107" s="45" t="s">
        <v>12</v>
      </c>
      <c r="B107" s="59">
        <f>H110</f>
        <v>43237916</v>
      </c>
      <c r="C107" s="42"/>
      <c r="D107" s="42"/>
      <c r="E107" s="42"/>
      <c r="F107" s="3"/>
      <c r="G107" s="51" t="s">
        <v>14</v>
      </c>
      <c r="H107" s="83">
        <v>3108743</v>
      </c>
      <c r="I107" s="3"/>
      <c r="J107" s="53" t="s">
        <v>16</v>
      </c>
      <c r="K107" s="67">
        <v>1766187</v>
      </c>
    </row>
    <row r="108" spans="1:12" s="1" customFormat="1" ht="14.25" customHeight="1">
      <c r="A108" s="7" t="s">
        <v>18</v>
      </c>
      <c r="B108" s="187">
        <v>80823500</v>
      </c>
      <c r="C108" s="8"/>
      <c r="D108" s="8"/>
      <c r="E108" s="8"/>
      <c r="F108" s="3"/>
      <c r="G108" s="77" t="s">
        <v>56</v>
      </c>
      <c r="H108" s="83">
        <v>40129173</v>
      </c>
      <c r="I108" s="3"/>
      <c r="J108" s="77"/>
      <c r="K108" s="77"/>
    </row>
    <row r="109" spans="1:12" s="1" customFormat="1" ht="14.25" customHeight="1">
      <c r="A109" s="7" t="s">
        <v>22</v>
      </c>
      <c r="B109" s="98">
        <f>B211+E109</f>
        <v>2600000</v>
      </c>
      <c r="C109" s="8"/>
      <c r="D109" s="8"/>
      <c r="E109" s="19">
        <v>100000</v>
      </c>
      <c r="F109" s="3"/>
      <c r="G109" s="77"/>
      <c r="H109" s="83"/>
      <c r="I109" s="3"/>
      <c r="J109" s="77"/>
      <c r="K109" s="77"/>
    </row>
    <row r="110" spans="1:12" s="1" customFormat="1" ht="14.25" customHeight="1">
      <c r="A110" s="7" t="s">
        <v>81</v>
      </c>
      <c r="B110" s="98">
        <v>1900000</v>
      </c>
      <c r="C110" s="8"/>
      <c r="D110" s="8"/>
      <c r="E110" s="19" t="s">
        <v>58</v>
      </c>
      <c r="F110" s="3"/>
      <c r="G110" s="52" t="s">
        <v>34</v>
      </c>
      <c r="H110" s="12">
        <f>SUM(H107:H109)</f>
        <v>43237916</v>
      </c>
      <c r="I110" s="3"/>
      <c r="J110" s="77"/>
      <c r="K110" s="77"/>
    </row>
    <row r="111" spans="1:12" s="1" customFormat="1" ht="14.25" customHeight="1">
      <c r="A111" s="7" t="s">
        <v>26</v>
      </c>
      <c r="B111" s="98">
        <v>15528659</v>
      </c>
      <c r="C111" s="224">
        <v>16000000</v>
      </c>
      <c r="D111" s="8"/>
      <c r="E111" s="225" t="s">
        <v>401</v>
      </c>
      <c r="F111" s="3"/>
      <c r="G111" s="2"/>
      <c r="H111" s="3"/>
      <c r="I111" s="3"/>
      <c r="J111" s="77"/>
      <c r="K111" s="77"/>
    </row>
    <row r="112" spans="1:12" s="1" customFormat="1" ht="14.25" customHeight="1">
      <c r="A112" s="43" t="s">
        <v>32</v>
      </c>
      <c r="B112" s="60">
        <f>SUM(B107:B110)</f>
        <v>128561416</v>
      </c>
      <c r="C112" s="44"/>
      <c r="D112" s="44"/>
      <c r="E112" s="44"/>
      <c r="F112" s="3"/>
      <c r="G112" s="2"/>
      <c r="H112" s="3"/>
      <c r="I112" s="3"/>
      <c r="J112" s="77"/>
      <c r="K112" s="77"/>
    </row>
    <row r="113" spans="1:12" s="1" customFormat="1" ht="14.25" customHeight="1">
      <c r="A113" s="42" t="s">
        <v>36</v>
      </c>
      <c r="B113" s="61">
        <v>52000</v>
      </c>
      <c r="C113" s="137"/>
      <c r="D113" s="42" t="s">
        <v>58</v>
      </c>
      <c r="E113" s="46"/>
      <c r="F113" s="3"/>
      <c r="G113" s="2"/>
      <c r="H113" s="3"/>
      <c r="I113" s="3"/>
      <c r="J113" s="77"/>
      <c r="K113" s="77"/>
    </row>
    <row r="114" spans="1:12" s="1" customFormat="1" ht="14.25" customHeight="1">
      <c r="A114" s="42" t="s">
        <v>38</v>
      </c>
      <c r="B114" s="61">
        <v>66880</v>
      </c>
      <c r="C114" s="137"/>
      <c r="D114" s="42"/>
      <c r="E114" s="46"/>
      <c r="F114" s="3"/>
      <c r="G114" s="9" t="s">
        <v>40</v>
      </c>
      <c r="H114" s="10" t="s">
        <v>6</v>
      </c>
      <c r="I114" s="3"/>
      <c r="J114" s="54" t="s">
        <v>45</v>
      </c>
      <c r="K114" s="63">
        <f>K107+K108+K112</f>
        <v>1766187</v>
      </c>
    </row>
    <row r="115" spans="1:12" s="1" customFormat="1" ht="14.25" customHeight="1">
      <c r="A115" s="47" t="s">
        <v>41</v>
      </c>
      <c r="B115" s="14">
        <f>D115</f>
        <v>0</v>
      </c>
      <c r="C115" s="48"/>
      <c r="D115" s="163">
        <v>0</v>
      </c>
      <c r="E115" s="48"/>
      <c r="F115" s="3"/>
      <c r="G115" s="231" t="s">
        <v>43</v>
      </c>
      <c r="H115" s="11">
        <f>B119-B841</f>
        <v>0</v>
      </c>
      <c r="I115" s="3"/>
      <c r="J115" s="53"/>
      <c r="K115" s="74"/>
    </row>
    <row r="116" spans="1:12" s="1" customFormat="1" ht="14.25" customHeight="1">
      <c r="A116" s="47" t="s">
        <v>403</v>
      </c>
      <c r="B116" s="15">
        <v>285000000</v>
      </c>
      <c r="C116" s="15" t="s">
        <v>58</v>
      </c>
      <c r="D116" s="48"/>
      <c r="E116" s="48"/>
      <c r="F116" s="3"/>
      <c r="G116" s="2"/>
      <c r="H116" s="3"/>
      <c r="I116" s="3"/>
      <c r="J116" s="53" t="s">
        <v>58</v>
      </c>
      <c r="K116" s="62" t="s">
        <v>58</v>
      </c>
    </row>
    <row r="117" spans="1:12" s="1" customFormat="1" ht="14.25" customHeight="1">
      <c r="A117" s="49" t="s">
        <v>47</v>
      </c>
      <c r="B117" s="16">
        <f>B112+B115+B116</f>
        <v>413561416</v>
      </c>
      <c r="C117" s="50"/>
      <c r="D117" s="50"/>
      <c r="E117" s="50"/>
      <c r="F117" s="3"/>
      <c r="G117" s="2"/>
      <c r="H117" s="2"/>
      <c r="I117" s="3"/>
      <c r="J117" s="55" t="s">
        <v>50</v>
      </c>
      <c r="K117" s="63">
        <f>SUM(K115:K115)</f>
        <v>0</v>
      </c>
    </row>
    <row r="118" spans="1:12" s="1" customFormat="1" ht="14.25" customHeight="1">
      <c r="A118" s="49" t="s">
        <v>49</v>
      </c>
      <c r="B118" s="16">
        <f>B112+B115+B116</f>
        <v>413561416</v>
      </c>
      <c r="C118" s="50"/>
      <c r="D118" s="50"/>
      <c r="E118" s="50"/>
      <c r="F118" s="3"/>
      <c r="G118" s="2"/>
      <c r="H118" s="2"/>
      <c r="I118" s="3"/>
      <c r="J118" s="56" t="s">
        <v>61</v>
      </c>
      <c r="K118" s="64">
        <f>K117-K114</f>
        <v>-1766187</v>
      </c>
    </row>
    <row r="119" spans="1:12" s="1" customFormat="1" ht="66" customHeight="1">
      <c r="A119" s="385" t="s">
        <v>411</v>
      </c>
      <c r="B119" s="386"/>
      <c r="C119" s="386"/>
      <c r="D119" s="386"/>
      <c r="E119" s="387"/>
      <c r="F119" s="3"/>
      <c r="G119" s="2"/>
      <c r="H119" s="2"/>
      <c r="I119" s="3"/>
    </row>
    <row r="120" spans="1:12" ht="13.5" customHeight="1">
      <c r="B120" s="1"/>
      <c r="F120" s="1"/>
      <c r="H120" s="1"/>
      <c r="I120" s="1"/>
      <c r="J120" s="1"/>
      <c r="K120" s="1"/>
    </row>
    <row r="121" spans="1:12" ht="12.75" customHeight="1">
      <c r="B121" s="1"/>
      <c r="F121" s="1"/>
      <c r="H121" s="1"/>
      <c r="I121" s="1"/>
      <c r="K121" s="1"/>
    </row>
    <row r="122" spans="1:12" s="1" customFormat="1" ht="13.5" customHeight="1">
      <c r="A122" s="390" t="s">
        <v>412</v>
      </c>
      <c r="B122" s="386"/>
      <c r="C122" s="386"/>
      <c r="D122" s="387"/>
      <c r="E122" s="164" t="s">
        <v>376</v>
      </c>
      <c r="F122" s="2"/>
      <c r="G122" s="389" t="s">
        <v>3</v>
      </c>
      <c r="H122" s="387"/>
      <c r="I122" s="3"/>
      <c r="J122" s="388" t="s">
        <v>4</v>
      </c>
      <c r="K122" s="387"/>
      <c r="L122" s="3"/>
    </row>
    <row r="123" spans="1:12" s="1" customFormat="1" ht="14.25" customHeight="1">
      <c r="A123" s="4" t="s">
        <v>5</v>
      </c>
      <c r="B123" s="5" t="s">
        <v>6</v>
      </c>
      <c r="C123" s="6" t="s">
        <v>7</v>
      </c>
      <c r="D123" s="6" t="s">
        <v>8</v>
      </c>
      <c r="E123" s="6" t="s">
        <v>9</v>
      </c>
      <c r="F123" s="2"/>
      <c r="G123" s="9" t="s">
        <v>399</v>
      </c>
      <c r="H123" s="10" t="s">
        <v>6</v>
      </c>
      <c r="I123" s="3"/>
      <c r="J123" s="65" t="s">
        <v>11</v>
      </c>
      <c r="K123" s="65" t="s">
        <v>6</v>
      </c>
    </row>
    <row r="124" spans="1:12" s="1" customFormat="1" ht="14.25" customHeight="1">
      <c r="A124" s="45" t="s">
        <v>12</v>
      </c>
      <c r="B124" s="59">
        <f>H127</f>
        <v>44558206</v>
      </c>
      <c r="C124" s="42"/>
      <c r="D124" s="42"/>
      <c r="E124" s="42"/>
      <c r="F124" s="3"/>
      <c r="G124" s="51" t="s">
        <v>14</v>
      </c>
      <c r="H124" s="83">
        <v>4481061</v>
      </c>
      <c r="I124" s="3"/>
      <c r="J124" s="53" t="s">
        <v>16</v>
      </c>
      <c r="K124" s="67">
        <v>1766187</v>
      </c>
    </row>
    <row r="125" spans="1:12" s="1" customFormat="1" ht="14.25" customHeight="1">
      <c r="A125" s="7" t="s">
        <v>18</v>
      </c>
      <c r="B125" s="177">
        <v>78924500</v>
      </c>
      <c r="C125" s="8"/>
      <c r="D125" s="8"/>
      <c r="E125" s="8"/>
      <c r="F125" s="3"/>
      <c r="G125" s="77" t="s">
        <v>56</v>
      </c>
      <c r="H125" s="83">
        <v>40077145</v>
      </c>
      <c r="I125" s="3"/>
      <c r="J125" s="77"/>
      <c r="K125" s="77"/>
    </row>
    <row r="126" spans="1:12" s="1" customFormat="1" ht="14.25" customHeight="1">
      <c r="A126" s="7" t="s">
        <v>22</v>
      </c>
      <c r="B126" s="98">
        <f>B211+E126</f>
        <v>2600000</v>
      </c>
      <c r="C126" s="8"/>
      <c r="D126" s="8"/>
      <c r="E126" s="19">
        <v>100000</v>
      </c>
      <c r="F126" s="3"/>
      <c r="G126" s="77"/>
      <c r="H126" s="83"/>
      <c r="I126" s="3"/>
      <c r="J126" s="77"/>
      <c r="K126" s="77"/>
    </row>
    <row r="127" spans="1:12" s="1" customFormat="1" ht="14.25" customHeight="1">
      <c r="A127" s="7" t="s">
        <v>81</v>
      </c>
      <c r="B127" s="98">
        <v>1900000</v>
      </c>
      <c r="C127" s="8"/>
      <c r="D127" s="8"/>
      <c r="E127" s="19" t="s">
        <v>58</v>
      </c>
      <c r="F127" s="3"/>
      <c r="G127" s="52" t="s">
        <v>34</v>
      </c>
      <c r="H127" s="12">
        <f>SUM(H124:H126)</f>
        <v>44558206</v>
      </c>
      <c r="I127" s="3"/>
      <c r="J127" s="77"/>
      <c r="K127" s="77"/>
    </row>
    <row r="128" spans="1:12" s="1" customFormat="1" ht="14.25" customHeight="1">
      <c r="A128" s="7" t="s">
        <v>26</v>
      </c>
      <c r="B128" s="98">
        <v>6491710</v>
      </c>
      <c r="C128" s="224">
        <v>7000000</v>
      </c>
      <c r="D128" s="8"/>
      <c r="E128" s="225" t="s">
        <v>401</v>
      </c>
      <c r="F128" s="3"/>
      <c r="G128" s="2"/>
      <c r="H128" s="3"/>
      <c r="I128" s="3"/>
      <c r="J128" s="77"/>
      <c r="K128" s="77"/>
    </row>
    <row r="129" spans="1:16" s="1" customFormat="1" ht="14.25" customHeight="1">
      <c r="A129" s="43" t="s">
        <v>32</v>
      </c>
      <c r="B129" s="60">
        <f>SUM(B124:B127)</f>
        <v>127982706</v>
      </c>
      <c r="C129" s="44"/>
      <c r="D129" s="44"/>
      <c r="E129" s="44"/>
      <c r="F129" s="3"/>
      <c r="G129" s="2"/>
      <c r="H129" s="3"/>
      <c r="I129" s="3"/>
      <c r="J129" s="77"/>
      <c r="K129" s="77"/>
    </row>
    <row r="130" spans="1:16" s="1" customFormat="1" ht="14.25" customHeight="1">
      <c r="A130" s="42" t="s">
        <v>36</v>
      </c>
      <c r="B130" s="61">
        <v>52000</v>
      </c>
      <c r="C130" s="137"/>
      <c r="D130" s="42" t="s">
        <v>58</v>
      </c>
      <c r="E130" s="46"/>
      <c r="F130" s="3"/>
      <c r="G130" s="2"/>
      <c r="H130" s="3"/>
      <c r="I130" s="3"/>
      <c r="J130" s="77"/>
      <c r="K130" s="77"/>
    </row>
    <row r="131" spans="1:16" s="1" customFormat="1" ht="14.25" customHeight="1">
      <c r="A131" s="42" t="s">
        <v>38</v>
      </c>
      <c r="B131" s="61">
        <v>66880</v>
      </c>
      <c r="C131" s="137"/>
      <c r="D131" s="42"/>
      <c r="E131" s="46"/>
      <c r="F131" s="3"/>
      <c r="G131" s="9" t="s">
        <v>40</v>
      </c>
      <c r="H131" s="10" t="s">
        <v>6</v>
      </c>
      <c r="I131" s="3"/>
      <c r="J131" s="54" t="s">
        <v>45</v>
      </c>
      <c r="K131" s="63">
        <f>K124+K125+K129</f>
        <v>1766187</v>
      </c>
    </row>
    <row r="132" spans="1:16" s="1" customFormat="1" ht="14.25" customHeight="1">
      <c r="A132" s="47" t="s">
        <v>41</v>
      </c>
      <c r="B132" s="14">
        <f>D132</f>
        <v>0</v>
      </c>
      <c r="C132" s="48"/>
      <c r="D132" s="163">
        <v>0</v>
      </c>
      <c r="E132" s="48"/>
      <c r="F132" s="3"/>
      <c r="G132" s="231" t="s">
        <v>43</v>
      </c>
      <c r="H132" s="11">
        <f>B136-B841</f>
        <v>0</v>
      </c>
      <c r="I132" s="3"/>
      <c r="J132" s="53"/>
      <c r="K132" s="74"/>
    </row>
    <row r="133" spans="1:16" s="1" customFormat="1" ht="14.25" customHeight="1">
      <c r="A133" s="47" t="s">
        <v>403</v>
      </c>
      <c r="B133" s="15">
        <v>285000000</v>
      </c>
      <c r="C133" s="15" t="s">
        <v>58</v>
      </c>
      <c r="D133" s="48"/>
      <c r="E133" s="48"/>
      <c r="F133" s="3"/>
      <c r="G133" s="2"/>
      <c r="H133" s="3"/>
      <c r="I133" s="3"/>
      <c r="J133" s="53" t="s">
        <v>58</v>
      </c>
      <c r="K133" s="62" t="s">
        <v>58</v>
      </c>
    </row>
    <row r="134" spans="1:16" s="1" customFormat="1" ht="14.25" customHeight="1">
      <c r="A134" s="49" t="s">
        <v>47</v>
      </c>
      <c r="B134" s="16">
        <f>B129+B132+B133</f>
        <v>412982706</v>
      </c>
      <c r="C134" s="50"/>
      <c r="D134" s="50"/>
      <c r="E134" s="50"/>
      <c r="F134" s="3"/>
      <c r="G134" s="2"/>
      <c r="H134" s="2"/>
      <c r="I134" s="3"/>
      <c r="J134" s="55" t="s">
        <v>50</v>
      </c>
      <c r="K134" s="63">
        <f>SUM(K132:K132)</f>
        <v>0</v>
      </c>
    </row>
    <row r="135" spans="1:16" s="1" customFormat="1" ht="14.25" customHeight="1">
      <c r="A135" s="49" t="s">
        <v>49</v>
      </c>
      <c r="B135" s="16">
        <f>B129+B132+B133</f>
        <v>412982706</v>
      </c>
      <c r="C135" s="50"/>
      <c r="D135" s="50"/>
      <c r="E135" s="50"/>
      <c r="F135" s="3"/>
      <c r="G135" s="2"/>
      <c r="H135" s="2"/>
      <c r="I135" s="3"/>
      <c r="J135" s="56" t="s">
        <v>61</v>
      </c>
      <c r="K135" s="64">
        <f>K134-K131</f>
        <v>-1766187</v>
      </c>
    </row>
    <row r="136" spans="1:16" s="1" customFormat="1" ht="14.25" customHeight="1">
      <c r="A136" s="385" t="s">
        <v>77</v>
      </c>
      <c r="B136" s="386"/>
      <c r="C136" s="386"/>
      <c r="D136" s="386"/>
      <c r="E136" s="387"/>
      <c r="F136" s="3"/>
      <c r="G136" s="2"/>
      <c r="H136" s="2"/>
      <c r="I136" s="3"/>
    </row>
    <row r="137" spans="1:16" ht="13.5" customHeight="1">
      <c r="B137" s="1"/>
      <c r="F137" s="1"/>
      <c r="H137" s="1"/>
      <c r="I137" s="1"/>
      <c r="J137" s="1"/>
      <c r="K137" s="1"/>
    </row>
    <row r="138" spans="1:16" ht="12.75" customHeight="1">
      <c r="B138" s="1"/>
      <c r="F138" s="1"/>
      <c r="H138" s="1"/>
      <c r="I138" s="1"/>
      <c r="K138" s="1"/>
    </row>
    <row r="139" spans="1:16" s="1" customFormat="1" ht="13.5" customHeight="1">
      <c r="A139" s="390" t="s">
        <v>413</v>
      </c>
      <c r="B139" s="386"/>
      <c r="C139" s="386"/>
      <c r="D139" s="387"/>
      <c r="E139" s="164" t="s">
        <v>377</v>
      </c>
      <c r="F139" s="2"/>
      <c r="G139" s="389" t="s">
        <v>3</v>
      </c>
      <c r="H139" s="387"/>
      <c r="I139" s="3"/>
      <c r="J139" s="388" t="s">
        <v>4</v>
      </c>
      <c r="K139" s="387"/>
      <c r="L139" s="3"/>
    </row>
    <row r="140" spans="1:16" s="1" customFormat="1" ht="14.25" customHeight="1">
      <c r="A140" s="4" t="s">
        <v>5</v>
      </c>
      <c r="B140" s="5" t="s">
        <v>6</v>
      </c>
      <c r="C140" s="6" t="s">
        <v>7</v>
      </c>
      <c r="D140" s="6" t="s">
        <v>8</v>
      </c>
      <c r="E140" s="6" t="s">
        <v>9</v>
      </c>
      <c r="F140" s="2"/>
      <c r="G140" s="9" t="s">
        <v>399</v>
      </c>
      <c r="H140" s="10" t="s">
        <v>6</v>
      </c>
      <c r="I140" s="3"/>
      <c r="J140" s="65" t="s">
        <v>11</v>
      </c>
      <c r="K140" s="65" t="s">
        <v>6</v>
      </c>
    </row>
    <row r="141" spans="1:16" s="1" customFormat="1" ht="14.25" customHeight="1">
      <c r="A141" s="45" t="s">
        <v>12</v>
      </c>
      <c r="B141" s="59">
        <f>H144</f>
        <v>40174468</v>
      </c>
      <c r="C141" s="42"/>
      <c r="D141" s="42"/>
      <c r="E141" s="42"/>
      <c r="F141" s="3"/>
      <c r="G141" s="51" t="s">
        <v>14</v>
      </c>
      <c r="H141" s="83">
        <v>10128440</v>
      </c>
      <c r="I141" s="3"/>
      <c r="J141" s="53" t="s">
        <v>16</v>
      </c>
      <c r="K141" s="67">
        <v>1766187</v>
      </c>
      <c r="M141" s="65" t="s">
        <v>7</v>
      </c>
      <c r="N141" s="65" t="s">
        <v>414</v>
      </c>
      <c r="O141" s="65" t="s">
        <v>415</v>
      </c>
      <c r="P141" s="65" t="s">
        <v>416</v>
      </c>
    </row>
    <row r="142" spans="1:16" s="1" customFormat="1" ht="14.25" customHeight="1">
      <c r="A142" s="7" t="s">
        <v>18</v>
      </c>
      <c r="B142" s="177">
        <v>81810000</v>
      </c>
      <c r="C142" s="8"/>
      <c r="D142" s="8"/>
      <c r="E142" s="8"/>
      <c r="F142" s="3"/>
      <c r="G142" s="77" t="s">
        <v>56</v>
      </c>
      <c r="H142" s="83">
        <v>30046028</v>
      </c>
      <c r="I142" s="3"/>
      <c r="J142" s="77"/>
      <c r="K142" s="77"/>
      <c r="M142" s="135">
        <v>100</v>
      </c>
      <c r="N142" s="77">
        <v>0.9</v>
      </c>
      <c r="O142" s="233">
        <f>M142*N142</f>
        <v>90</v>
      </c>
      <c r="P142" s="233">
        <f>O142/12</f>
        <v>7.5</v>
      </c>
    </row>
    <row r="143" spans="1:16" s="1" customFormat="1" ht="14.25" customHeight="1">
      <c r="A143" s="7" t="s">
        <v>22</v>
      </c>
      <c r="B143" s="98">
        <f>B211+E143</f>
        <v>2600000</v>
      </c>
      <c r="C143" s="8"/>
      <c r="D143" s="8"/>
      <c r="E143" s="19">
        <v>100000</v>
      </c>
      <c r="F143" s="3"/>
      <c r="G143" s="77"/>
      <c r="H143" s="83"/>
      <c r="I143" s="3"/>
      <c r="J143" s="77"/>
      <c r="K143" s="77"/>
      <c r="M143" s="135">
        <v>100</v>
      </c>
      <c r="N143" s="77">
        <v>0.02</v>
      </c>
      <c r="O143" s="233">
        <f>M143*N143</f>
        <v>2</v>
      </c>
      <c r="P143" s="233">
        <f>O143/12</f>
        <v>0.16666666666666666</v>
      </c>
    </row>
    <row r="144" spans="1:16" s="1" customFormat="1" ht="14.25" customHeight="1">
      <c r="A144" s="7" t="s">
        <v>81</v>
      </c>
      <c r="B144" s="98">
        <v>1900000</v>
      </c>
      <c r="C144" s="8"/>
      <c r="D144" s="8"/>
      <c r="E144" s="19" t="s">
        <v>58</v>
      </c>
      <c r="F144" s="3"/>
      <c r="G144" s="52" t="s">
        <v>34</v>
      </c>
      <c r="H144" s="12">
        <f>SUM(H141:H143)</f>
        <v>40174468</v>
      </c>
      <c r="I144" s="3"/>
      <c r="J144" s="77"/>
      <c r="K144" s="77"/>
      <c r="M144" s="135">
        <v>10000000</v>
      </c>
      <c r="N144" s="77">
        <v>0.02</v>
      </c>
      <c r="O144" s="233">
        <f>M144*N144</f>
        <v>200000</v>
      </c>
      <c r="P144" s="233">
        <f>O144/12</f>
        <v>16666.666666666668</v>
      </c>
    </row>
    <row r="145" spans="1:16" s="1" customFormat="1" ht="14.25" customHeight="1">
      <c r="A145" s="7" t="s">
        <v>26</v>
      </c>
      <c r="B145" s="98">
        <v>6911733</v>
      </c>
      <c r="C145" s="224">
        <v>7000000</v>
      </c>
      <c r="D145" s="8"/>
      <c r="E145" s="225" t="s">
        <v>401</v>
      </c>
      <c r="F145" s="3"/>
      <c r="G145" s="2"/>
      <c r="H145" s="3"/>
      <c r="I145" s="3"/>
      <c r="J145" s="77"/>
      <c r="K145" s="77"/>
      <c r="M145" s="234">
        <v>30000000</v>
      </c>
      <c r="N145" s="235">
        <v>0.02</v>
      </c>
      <c r="O145" s="237">
        <f>M145*N145</f>
        <v>600000</v>
      </c>
      <c r="P145" s="236">
        <f>O145/12</f>
        <v>50000</v>
      </c>
    </row>
    <row r="146" spans="1:16" s="1" customFormat="1" ht="14.25" customHeight="1">
      <c r="A146" s="43" t="s">
        <v>32</v>
      </c>
      <c r="B146" s="60">
        <f>SUM(B141:B144)</f>
        <v>126484468</v>
      </c>
      <c r="C146" s="44"/>
      <c r="D146" s="44"/>
      <c r="E146" s="44"/>
      <c r="F146" s="3"/>
      <c r="G146" s="2"/>
      <c r="H146" s="3"/>
      <c r="I146" s="3"/>
      <c r="J146" s="77"/>
      <c r="K146" s="77"/>
    </row>
    <row r="147" spans="1:16" s="1" customFormat="1" ht="14.25" customHeight="1">
      <c r="A147" s="42" t="s">
        <v>36</v>
      </c>
      <c r="B147" s="61">
        <v>52000</v>
      </c>
      <c r="C147" s="137"/>
      <c r="D147" s="42" t="s">
        <v>58</v>
      </c>
      <c r="E147" s="46"/>
      <c r="F147" s="3"/>
      <c r="G147" s="2"/>
      <c r="H147" s="3"/>
      <c r="I147" s="3"/>
      <c r="J147" s="77"/>
      <c r="K147" s="77"/>
    </row>
    <row r="148" spans="1:16" s="1" customFormat="1" ht="14.25" customHeight="1">
      <c r="A148" s="42" t="s">
        <v>38</v>
      </c>
      <c r="B148" s="61">
        <v>66880</v>
      </c>
      <c r="C148" s="137"/>
      <c r="D148" s="42"/>
      <c r="E148" s="46"/>
      <c r="F148" s="3"/>
      <c r="G148" s="9" t="s">
        <v>40</v>
      </c>
      <c r="H148" s="10" t="s">
        <v>6</v>
      </c>
      <c r="I148" s="3"/>
      <c r="J148" s="54" t="s">
        <v>45</v>
      </c>
      <c r="K148" s="63">
        <f>K141+K142+K146</f>
        <v>1766187</v>
      </c>
    </row>
    <row r="149" spans="1:16" s="1" customFormat="1" ht="14.25" customHeight="1">
      <c r="A149" s="47" t="s">
        <v>41</v>
      </c>
      <c r="B149" s="14">
        <f>D149</f>
        <v>0</v>
      </c>
      <c r="C149" s="48"/>
      <c r="D149" s="163">
        <v>0</v>
      </c>
      <c r="E149" s="48"/>
      <c r="F149" s="3"/>
      <c r="G149" s="231" t="s">
        <v>43</v>
      </c>
      <c r="H149" s="11">
        <f>B153-B841</f>
        <v>0</v>
      </c>
      <c r="I149" s="3"/>
      <c r="J149" s="53"/>
      <c r="K149" s="74"/>
    </row>
    <row r="150" spans="1:16" s="1" customFormat="1" ht="14.25" customHeight="1">
      <c r="A150" s="47" t="s">
        <v>403</v>
      </c>
      <c r="B150" s="15">
        <v>285000000</v>
      </c>
      <c r="C150" s="15" t="s">
        <v>58</v>
      </c>
      <c r="D150" s="48"/>
      <c r="E150" s="48"/>
      <c r="F150" s="3"/>
      <c r="G150" s="2"/>
      <c r="H150" s="3"/>
      <c r="I150" s="3"/>
      <c r="J150" s="53" t="s">
        <v>58</v>
      </c>
      <c r="K150" s="62" t="s">
        <v>58</v>
      </c>
    </row>
    <row r="151" spans="1:16" s="1" customFormat="1" ht="14.25" customHeight="1">
      <c r="A151" s="49" t="s">
        <v>47</v>
      </c>
      <c r="B151" s="16">
        <f>B146+B149+B150</f>
        <v>411484468</v>
      </c>
      <c r="C151" s="50"/>
      <c r="D151" s="50"/>
      <c r="E151" s="50"/>
      <c r="F151" s="3"/>
      <c r="G151" s="2"/>
      <c r="H151" s="2"/>
      <c r="I151" s="3"/>
      <c r="J151" s="55" t="s">
        <v>50</v>
      </c>
      <c r="K151" s="63">
        <f>SUM(K149:K149)</f>
        <v>0</v>
      </c>
    </row>
    <row r="152" spans="1:16" s="1" customFormat="1" ht="14.25" customHeight="1">
      <c r="A152" s="49" t="s">
        <v>49</v>
      </c>
      <c r="B152" s="16">
        <f>B146+B149+B150</f>
        <v>411484468</v>
      </c>
      <c r="C152" s="50"/>
      <c r="D152" s="50"/>
      <c r="E152" s="50"/>
      <c r="F152" s="3"/>
      <c r="G152" s="2"/>
      <c r="H152" s="2"/>
      <c r="I152" s="3"/>
      <c r="J152" s="56" t="s">
        <v>61</v>
      </c>
      <c r="K152" s="64">
        <f>K151-K148</f>
        <v>-1766187</v>
      </c>
    </row>
    <row r="153" spans="1:16" s="1" customFormat="1" ht="14.25" customHeight="1">
      <c r="A153" s="385" t="s">
        <v>77</v>
      </c>
      <c r="B153" s="386"/>
      <c r="C153" s="386"/>
      <c r="D153" s="386"/>
      <c r="E153" s="387"/>
      <c r="F153" s="3"/>
      <c r="G153" s="2"/>
      <c r="H153" s="2"/>
      <c r="I153" s="3"/>
    </row>
    <row r="154" spans="1:16" ht="14.25" customHeight="1">
      <c r="B154" s="1"/>
      <c r="F154" s="1"/>
      <c r="H154" s="1"/>
      <c r="I154" s="1"/>
      <c r="J154" s="1"/>
      <c r="K154" s="1"/>
    </row>
    <row r="155" spans="1:16" ht="12.75" customHeight="1">
      <c r="B155" s="1"/>
      <c r="F155" s="1"/>
      <c r="H155" s="1"/>
      <c r="I155" s="1"/>
      <c r="K155" s="1"/>
    </row>
    <row r="156" spans="1:16" s="1" customFormat="1" ht="13.5" customHeight="1">
      <c r="A156" s="390" t="s">
        <v>417</v>
      </c>
      <c r="B156" s="386"/>
      <c r="C156" s="386"/>
      <c r="D156" s="387"/>
      <c r="E156" s="164" t="s">
        <v>378</v>
      </c>
      <c r="F156" s="2"/>
      <c r="G156" s="389" t="s">
        <v>3</v>
      </c>
      <c r="H156" s="387"/>
      <c r="I156" s="3"/>
      <c r="J156" s="388" t="s">
        <v>4</v>
      </c>
      <c r="K156" s="387"/>
      <c r="L156" s="3"/>
    </row>
    <row r="157" spans="1:16" s="1" customFormat="1" ht="14.25" customHeight="1">
      <c r="A157" s="4" t="s">
        <v>5</v>
      </c>
      <c r="B157" s="5" t="s">
        <v>6</v>
      </c>
      <c r="C157" s="6" t="s">
        <v>7</v>
      </c>
      <c r="D157" s="6" t="s">
        <v>8</v>
      </c>
      <c r="E157" s="6" t="s">
        <v>9</v>
      </c>
      <c r="F157" s="2"/>
      <c r="G157" s="9" t="s">
        <v>399</v>
      </c>
      <c r="H157" s="10" t="s">
        <v>6</v>
      </c>
      <c r="I157" s="3"/>
      <c r="J157" s="65" t="s">
        <v>11</v>
      </c>
      <c r="K157" s="65" t="s">
        <v>6</v>
      </c>
    </row>
    <row r="158" spans="1:16" s="1" customFormat="1" ht="14.25" customHeight="1">
      <c r="A158" s="45" t="s">
        <v>12</v>
      </c>
      <c r="B158" s="59">
        <f>H161</f>
        <v>34963089</v>
      </c>
      <c r="C158" s="42"/>
      <c r="D158" s="42"/>
      <c r="E158" s="42"/>
      <c r="F158" s="3"/>
      <c r="G158" s="51" t="s">
        <v>14</v>
      </c>
      <c r="H158" s="83">
        <v>4962986</v>
      </c>
      <c r="I158" s="3"/>
      <c r="J158" s="53" t="s">
        <v>16</v>
      </c>
      <c r="K158" s="67">
        <v>1766187</v>
      </c>
    </row>
    <row r="159" spans="1:16" s="1" customFormat="1" ht="14.25" customHeight="1">
      <c r="A159" s="7" t="s">
        <v>18</v>
      </c>
      <c r="B159" s="177">
        <v>81101000</v>
      </c>
      <c r="C159" s="8"/>
      <c r="D159" s="8"/>
      <c r="E159" s="8"/>
      <c r="F159" s="3"/>
      <c r="G159" s="77" t="s">
        <v>56</v>
      </c>
      <c r="H159" s="83">
        <v>30000103</v>
      </c>
      <c r="I159" s="3"/>
      <c r="J159" s="77"/>
      <c r="K159" s="77"/>
    </row>
    <row r="160" spans="1:16" s="1" customFormat="1" ht="14.25" customHeight="1">
      <c r="A160" s="7" t="s">
        <v>22</v>
      </c>
      <c r="B160" s="98">
        <f>B211+E160</f>
        <v>2600000</v>
      </c>
      <c r="C160" s="8"/>
      <c r="D160" s="8"/>
      <c r="E160" s="19">
        <v>100000</v>
      </c>
      <c r="F160" s="3"/>
      <c r="G160" s="77"/>
      <c r="H160" s="83"/>
      <c r="I160" s="3"/>
      <c r="J160" s="77"/>
      <c r="K160" s="77"/>
    </row>
    <row r="161" spans="1:12" s="1" customFormat="1" ht="14.25" customHeight="1">
      <c r="A161" s="7" t="s">
        <v>81</v>
      </c>
      <c r="B161" s="98">
        <v>1900000</v>
      </c>
      <c r="C161" s="8"/>
      <c r="D161" s="8"/>
      <c r="E161" s="19" t="s">
        <v>58</v>
      </c>
      <c r="F161" s="3"/>
      <c r="G161" s="52" t="s">
        <v>34</v>
      </c>
      <c r="H161" s="12">
        <f>SUM(H158:H160)</f>
        <v>34963089</v>
      </c>
      <c r="I161" s="3"/>
      <c r="J161" s="77"/>
      <c r="K161" s="77"/>
    </row>
    <row r="162" spans="1:12" s="1" customFormat="1" ht="14.25" customHeight="1">
      <c r="A162" s="7" t="s">
        <v>26</v>
      </c>
      <c r="B162" s="98">
        <v>7094494</v>
      </c>
      <c r="C162" s="224">
        <v>7000000</v>
      </c>
      <c r="D162" s="8"/>
      <c r="E162" s="225" t="s">
        <v>401</v>
      </c>
      <c r="F162" s="3"/>
      <c r="G162" s="2"/>
      <c r="H162" s="3"/>
      <c r="I162" s="3"/>
      <c r="J162" s="77"/>
      <c r="K162" s="77"/>
    </row>
    <row r="163" spans="1:12" s="1" customFormat="1" ht="14.25" customHeight="1">
      <c r="A163" s="43" t="s">
        <v>32</v>
      </c>
      <c r="B163" s="60">
        <f>SUM(B158:B161)</f>
        <v>120564089</v>
      </c>
      <c r="C163" s="44"/>
      <c r="D163" s="44"/>
      <c r="E163" s="44"/>
      <c r="F163" s="3"/>
      <c r="G163" s="2"/>
      <c r="H163" s="3"/>
      <c r="I163" s="3"/>
      <c r="J163" s="77"/>
      <c r="K163" s="77"/>
    </row>
    <row r="164" spans="1:12" s="1" customFormat="1" ht="14.25" customHeight="1">
      <c r="A164" s="42" t="s">
        <v>36</v>
      </c>
      <c r="B164" s="61">
        <v>52000</v>
      </c>
      <c r="C164" s="137"/>
      <c r="D164" s="42" t="s">
        <v>58</v>
      </c>
      <c r="E164" s="46"/>
      <c r="F164" s="3"/>
      <c r="G164" s="2"/>
      <c r="H164" s="3"/>
      <c r="I164" s="3"/>
      <c r="J164" s="77"/>
      <c r="K164" s="77"/>
    </row>
    <row r="165" spans="1:12" s="1" customFormat="1" ht="14.25" customHeight="1">
      <c r="A165" s="42" t="s">
        <v>38</v>
      </c>
      <c r="B165" s="61">
        <v>66880</v>
      </c>
      <c r="C165" s="137"/>
      <c r="D165" s="42"/>
      <c r="E165" s="46"/>
      <c r="F165" s="3"/>
      <c r="G165" s="9" t="s">
        <v>40</v>
      </c>
      <c r="H165" s="10" t="s">
        <v>6</v>
      </c>
      <c r="I165" s="3"/>
      <c r="J165" s="54" t="s">
        <v>45</v>
      </c>
      <c r="K165" s="63">
        <f>K158+K159+K163</f>
        <v>1766187</v>
      </c>
    </row>
    <row r="166" spans="1:12" s="1" customFormat="1" ht="14.25" customHeight="1">
      <c r="A166" s="47" t="s">
        <v>41</v>
      </c>
      <c r="B166" s="14">
        <f>D166</f>
        <v>0</v>
      </c>
      <c r="C166" s="48"/>
      <c r="D166" s="163">
        <v>0</v>
      </c>
      <c r="E166" s="48"/>
      <c r="F166" s="3"/>
      <c r="G166" s="231" t="s">
        <v>43</v>
      </c>
      <c r="H166" s="11">
        <f>B170-B841</f>
        <v>0</v>
      </c>
      <c r="I166" s="3"/>
      <c r="J166" s="53"/>
      <c r="K166" s="74"/>
    </row>
    <row r="167" spans="1:12" s="1" customFormat="1" ht="14.25" customHeight="1">
      <c r="A167" s="47" t="s">
        <v>403</v>
      </c>
      <c r="B167" s="15">
        <v>285000000</v>
      </c>
      <c r="C167" s="15" t="s">
        <v>58</v>
      </c>
      <c r="D167" s="48"/>
      <c r="E167" s="48"/>
      <c r="F167" s="3"/>
      <c r="G167" s="2"/>
      <c r="H167" s="3"/>
      <c r="I167" s="3"/>
      <c r="J167" s="53" t="s">
        <v>58</v>
      </c>
      <c r="K167" s="62" t="s">
        <v>58</v>
      </c>
    </row>
    <row r="168" spans="1:12" s="1" customFormat="1" ht="14.25" customHeight="1">
      <c r="A168" s="49" t="s">
        <v>47</v>
      </c>
      <c r="B168" s="16">
        <f>B163+B166+B167</f>
        <v>405564089</v>
      </c>
      <c r="C168" s="50"/>
      <c r="D168" s="50"/>
      <c r="E168" s="50"/>
      <c r="F168" s="3"/>
      <c r="G168" s="2"/>
      <c r="H168" s="2"/>
      <c r="I168" s="3"/>
      <c r="J168" s="55" t="s">
        <v>50</v>
      </c>
      <c r="K168" s="63">
        <f>SUM(K166:K166)</f>
        <v>0</v>
      </c>
    </row>
    <row r="169" spans="1:12" s="1" customFormat="1" ht="14.25" customHeight="1">
      <c r="A169" s="49" t="s">
        <v>49</v>
      </c>
      <c r="B169" s="16">
        <f>B163+B166+B167</f>
        <v>405564089</v>
      </c>
      <c r="C169" s="50"/>
      <c r="D169" s="50"/>
      <c r="E169" s="50"/>
      <c r="F169" s="3"/>
      <c r="G169" s="2"/>
      <c r="H169" s="2"/>
      <c r="I169" s="3"/>
      <c r="J169" s="56" t="s">
        <v>61</v>
      </c>
      <c r="K169" s="64">
        <f>K168-K165</f>
        <v>-1766187</v>
      </c>
    </row>
    <row r="170" spans="1:12" s="1" customFormat="1" ht="14.25" customHeight="1">
      <c r="A170" s="385" t="s">
        <v>77</v>
      </c>
      <c r="B170" s="386"/>
      <c r="C170" s="386"/>
      <c r="D170" s="386"/>
      <c r="E170" s="387"/>
      <c r="F170" s="3"/>
      <c r="G170" s="2"/>
      <c r="H170" s="2"/>
      <c r="I170" s="3"/>
    </row>
    <row r="171" spans="1:12" ht="14.25" customHeight="1">
      <c r="B171" s="1"/>
      <c r="F171" s="1"/>
      <c r="H171" s="1"/>
      <c r="I171" s="1"/>
      <c r="J171" s="1"/>
      <c r="K171" s="1"/>
    </row>
    <row r="172" spans="1:12" ht="12.75" customHeight="1">
      <c r="B172" s="1"/>
      <c r="F172" s="1"/>
      <c r="H172" s="1"/>
      <c r="I172" s="1"/>
      <c r="K172" s="1"/>
    </row>
    <row r="173" spans="1:12" s="1" customFormat="1" ht="12.75" customHeight="1">
      <c r="A173" s="390" t="s">
        <v>418</v>
      </c>
      <c r="B173" s="386"/>
      <c r="C173" s="386"/>
      <c r="D173" s="387"/>
      <c r="E173" s="164" t="s">
        <v>419</v>
      </c>
      <c r="F173" s="2"/>
      <c r="G173" s="389" t="s">
        <v>3</v>
      </c>
      <c r="H173" s="387"/>
      <c r="I173" s="3"/>
      <c r="J173" s="388" t="s">
        <v>4</v>
      </c>
      <c r="K173" s="387"/>
      <c r="L173" s="3"/>
    </row>
    <row r="174" spans="1:12" s="1" customFormat="1" ht="14.25" customHeight="1">
      <c r="A174" s="4" t="s">
        <v>5</v>
      </c>
      <c r="B174" s="5" t="s">
        <v>6</v>
      </c>
      <c r="C174" s="6" t="s">
        <v>7</v>
      </c>
      <c r="D174" s="6" t="s">
        <v>8</v>
      </c>
      <c r="E174" s="6" t="s">
        <v>9</v>
      </c>
      <c r="F174" s="2"/>
      <c r="G174" s="9" t="s">
        <v>399</v>
      </c>
      <c r="H174" s="10" t="s">
        <v>6</v>
      </c>
      <c r="I174" s="3"/>
      <c r="J174" s="65" t="s">
        <v>11</v>
      </c>
      <c r="K174" s="65" t="s">
        <v>6</v>
      </c>
    </row>
    <row r="175" spans="1:12" s="1" customFormat="1" ht="14.25" customHeight="1">
      <c r="A175" s="45" t="s">
        <v>12</v>
      </c>
      <c r="B175" s="59">
        <f>H178</f>
        <v>28519266</v>
      </c>
      <c r="C175" s="42"/>
      <c r="D175" s="42"/>
      <c r="E175" s="42"/>
      <c r="F175" s="3"/>
      <c r="G175" s="51" t="s">
        <v>14</v>
      </c>
      <c r="H175" s="83">
        <v>28519266</v>
      </c>
      <c r="I175" s="3"/>
      <c r="J175" s="53" t="s">
        <v>16</v>
      </c>
      <c r="K175" s="67">
        <v>1766187</v>
      </c>
    </row>
    <row r="176" spans="1:12" s="1" customFormat="1" ht="14.25" customHeight="1">
      <c r="A176" s="7" t="s">
        <v>18</v>
      </c>
      <c r="B176" s="177">
        <v>76031500</v>
      </c>
      <c r="C176" s="8"/>
      <c r="D176" s="8"/>
      <c r="E176" s="8"/>
      <c r="F176" s="3"/>
      <c r="G176" s="77"/>
      <c r="H176" s="83"/>
      <c r="I176" s="3"/>
      <c r="J176" s="77"/>
      <c r="K176" s="77"/>
    </row>
    <row r="177" spans="1:12" s="1" customFormat="1" ht="14.25" customHeight="1">
      <c r="A177" s="7" t="s">
        <v>22</v>
      </c>
      <c r="B177" s="98">
        <f>B211+E177</f>
        <v>2600000</v>
      </c>
      <c r="C177" s="8"/>
      <c r="D177" s="8"/>
      <c r="E177" s="19">
        <v>100000</v>
      </c>
      <c r="F177" s="3"/>
      <c r="G177" s="77"/>
      <c r="H177" s="83"/>
      <c r="I177" s="3"/>
      <c r="J177" s="77"/>
      <c r="K177" s="77"/>
    </row>
    <row r="178" spans="1:12" s="1" customFormat="1" ht="14.25" customHeight="1">
      <c r="A178" s="7" t="s">
        <v>81</v>
      </c>
      <c r="B178" s="98">
        <v>1900000</v>
      </c>
      <c r="C178" s="8"/>
      <c r="D178" s="8"/>
      <c r="E178" s="19" t="s">
        <v>58</v>
      </c>
      <c r="F178" s="3"/>
      <c r="G178" s="52" t="s">
        <v>34</v>
      </c>
      <c r="H178" s="12">
        <f>SUM(H175:H177)</f>
        <v>28519266</v>
      </c>
      <c r="I178" s="3"/>
      <c r="J178" s="77"/>
      <c r="K178" s="77"/>
    </row>
    <row r="179" spans="1:12" s="1" customFormat="1" ht="14.25" customHeight="1">
      <c r="A179" s="7" t="s">
        <v>26</v>
      </c>
      <c r="B179" s="98">
        <v>6882506</v>
      </c>
      <c r="C179" s="224">
        <v>7000000</v>
      </c>
      <c r="D179" s="8"/>
      <c r="E179" s="225" t="s">
        <v>401</v>
      </c>
      <c r="F179" s="3"/>
      <c r="G179" s="2"/>
      <c r="H179" s="3"/>
      <c r="I179" s="3"/>
      <c r="J179" s="77"/>
      <c r="K179" s="77"/>
    </row>
    <row r="180" spans="1:12" s="1" customFormat="1" ht="14.25" customHeight="1">
      <c r="A180" s="43" t="s">
        <v>32</v>
      </c>
      <c r="B180" s="60">
        <f>SUM(B175:B178)</f>
        <v>109050766</v>
      </c>
      <c r="C180" s="44"/>
      <c r="D180" s="44"/>
      <c r="E180" s="44"/>
      <c r="F180" s="3"/>
      <c r="G180" s="2"/>
      <c r="H180" s="3"/>
      <c r="I180" s="3"/>
      <c r="J180" s="77"/>
      <c r="K180" s="77"/>
    </row>
    <row r="181" spans="1:12" s="1" customFormat="1" ht="14.25" customHeight="1">
      <c r="A181" s="42" t="s">
        <v>36</v>
      </c>
      <c r="B181" s="61">
        <v>52000</v>
      </c>
      <c r="C181" s="137"/>
      <c r="D181" s="42" t="s">
        <v>58</v>
      </c>
      <c r="E181" s="46"/>
      <c r="F181" s="3"/>
      <c r="G181" s="2"/>
      <c r="H181" s="3"/>
      <c r="I181" s="3"/>
      <c r="J181" s="77"/>
      <c r="K181" s="77"/>
    </row>
    <row r="182" spans="1:12" s="1" customFormat="1" ht="14.25" customHeight="1">
      <c r="A182" s="42" t="s">
        <v>38</v>
      </c>
      <c r="B182" s="61">
        <v>66880</v>
      </c>
      <c r="C182" s="137"/>
      <c r="D182" s="42"/>
      <c r="E182" s="46"/>
      <c r="F182" s="3"/>
      <c r="G182" s="9" t="s">
        <v>40</v>
      </c>
      <c r="H182" s="10" t="s">
        <v>6</v>
      </c>
      <c r="I182" s="3"/>
      <c r="J182" s="54" t="s">
        <v>45</v>
      </c>
      <c r="K182" s="63">
        <f>K175+K176+K180</f>
        <v>1766187</v>
      </c>
    </row>
    <row r="183" spans="1:12" s="1" customFormat="1" ht="14.25" customHeight="1">
      <c r="A183" s="47" t="s">
        <v>41</v>
      </c>
      <c r="B183" s="14">
        <f>D183</f>
        <v>0</v>
      </c>
      <c r="C183" s="48"/>
      <c r="D183" s="163">
        <v>0</v>
      </c>
      <c r="E183" s="48"/>
      <c r="F183" s="3"/>
      <c r="G183" s="231" t="s">
        <v>43</v>
      </c>
      <c r="H183" s="11">
        <f>B187-B841</f>
        <v>0</v>
      </c>
      <c r="I183" s="3"/>
      <c r="J183" s="53"/>
      <c r="K183" s="74"/>
    </row>
    <row r="184" spans="1:12" s="1" customFormat="1" ht="14.25" customHeight="1">
      <c r="A184" s="47" t="s">
        <v>403</v>
      </c>
      <c r="B184" s="15">
        <v>285000000</v>
      </c>
      <c r="C184" s="15" t="s">
        <v>58</v>
      </c>
      <c r="D184" s="48"/>
      <c r="E184" s="48"/>
      <c r="F184" s="3"/>
      <c r="G184" s="2"/>
      <c r="H184" s="3"/>
      <c r="I184" s="3"/>
      <c r="J184" s="53" t="s">
        <v>58</v>
      </c>
      <c r="K184" s="62" t="s">
        <v>58</v>
      </c>
    </row>
    <row r="185" spans="1:12" s="1" customFormat="1" ht="14.25" customHeight="1">
      <c r="A185" s="49" t="s">
        <v>47</v>
      </c>
      <c r="B185" s="16">
        <f>B180+B183+B184</f>
        <v>394050766</v>
      </c>
      <c r="C185" s="50"/>
      <c r="D185" s="50"/>
      <c r="E185" s="50"/>
      <c r="F185" s="3"/>
      <c r="G185" s="2"/>
      <c r="H185" s="2"/>
      <c r="I185" s="3"/>
      <c r="J185" s="55" t="s">
        <v>50</v>
      </c>
      <c r="K185" s="63">
        <f>SUM(K183:K183)</f>
        <v>0</v>
      </c>
    </row>
    <row r="186" spans="1:12" s="1" customFormat="1" ht="14.25" customHeight="1">
      <c r="A186" s="49" t="s">
        <v>49</v>
      </c>
      <c r="B186" s="16">
        <f>B180+B183+B184</f>
        <v>394050766</v>
      </c>
      <c r="C186" s="50"/>
      <c r="D186" s="50"/>
      <c r="E186" s="50"/>
      <c r="F186" s="3"/>
      <c r="G186" s="2"/>
      <c r="H186" s="2"/>
      <c r="I186" s="3"/>
      <c r="J186" s="56" t="s">
        <v>61</v>
      </c>
      <c r="K186" s="64">
        <f>K185-K182</f>
        <v>-1766187</v>
      </c>
    </row>
    <row r="187" spans="1:12" s="1" customFormat="1" ht="14.25" customHeight="1">
      <c r="A187" s="385" t="s">
        <v>77</v>
      </c>
      <c r="B187" s="386"/>
      <c r="C187" s="386"/>
      <c r="D187" s="386"/>
      <c r="E187" s="387"/>
      <c r="F187" s="3"/>
      <c r="G187" s="2"/>
      <c r="H187" s="2"/>
      <c r="I187" s="3"/>
    </row>
    <row r="188" spans="1:12" ht="14.25" customHeight="1">
      <c r="B188" s="1"/>
      <c r="F188" s="1"/>
      <c r="H188" s="1"/>
      <c r="I188" s="1"/>
      <c r="J188" s="1"/>
      <c r="K188" s="1"/>
    </row>
    <row r="189" spans="1:12" ht="12.75" customHeight="1">
      <c r="B189" s="1"/>
      <c r="F189" s="1"/>
      <c r="H189" s="1"/>
      <c r="I189" s="1"/>
      <c r="K189" s="1"/>
    </row>
    <row r="190" spans="1:12" s="1" customFormat="1" ht="13.5" customHeight="1">
      <c r="A190" s="390" t="s">
        <v>420</v>
      </c>
      <c r="B190" s="386"/>
      <c r="C190" s="386"/>
      <c r="D190" s="387"/>
      <c r="E190" s="164" t="s">
        <v>380</v>
      </c>
      <c r="F190" s="2"/>
      <c r="G190" s="389" t="s">
        <v>3</v>
      </c>
      <c r="H190" s="387"/>
      <c r="I190" s="3"/>
      <c r="J190" s="388" t="s">
        <v>4</v>
      </c>
      <c r="K190" s="387"/>
      <c r="L190" s="3"/>
    </row>
    <row r="191" spans="1:12" s="1" customFormat="1" ht="14.25" customHeight="1">
      <c r="A191" s="4" t="s">
        <v>5</v>
      </c>
      <c r="B191" s="5" t="s">
        <v>6</v>
      </c>
      <c r="C191" s="6" t="s">
        <v>7</v>
      </c>
      <c r="D191" s="6" t="s">
        <v>8</v>
      </c>
      <c r="E191" s="6" t="s">
        <v>9</v>
      </c>
      <c r="F191" s="2"/>
      <c r="G191" s="9" t="s">
        <v>399</v>
      </c>
      <c r="H191" s="10" t="s">
        <v>6</v>
      </c>
      <c r="I191" s="3"/>
      <c r="J191" s="65" t="s">
        <v>11</v>
      </c>
      <c r="K191" s="65" t="s">
        <v>6</v>
      </c>
    </row>
    <row r="192" spans="1:12" s="1" customFormat="1" ht="14.25" customHeight="1">
      <c r="A192" s="45" t="s">
        <v>12</v>
      </c>
      <c r="B192" s="59">
        <f>H195</f>
        <v>25287969</v>
      </c>
      <c r="C192" s="42"/>
      <c r="D192" s="42"/>
      <c r="E192" s="42"/>
      <c r="F192" s="3"/>
      <c r="G192" s="51" t="s">
        <v>14</v>
      </c>
      <c r="H192" s="83">
        <v>25287969</v>
      </c>
      <c r="I192" s="3"/>
      <c r="J192" s="53" t="s">
        <v>16</v>
      </c>
      <c r="K192" s="67">
        <v>1766187</v>
      </c>
    </row>
    <row r="193" spans="1:12" s="1" customFormat="1" ht="14.25" customHeight="1">
      <c r="A193" s="7" t="s">
        <v>18</v>
      </c>
      <c r="B193" s="177">
        <v>75678000</v>
      </c>
      <c r="C193" s="8"/>
      <c r="D193" s="8"/>
      <c r="E193" s="8"/>
      <c r="F193" s="3"/>
      <c r="G193" s="77"/>
      <c r="H193" s="83"/>
      <c r="I193" s="3"/>
      <c r="J193" s="77"/>
      <c r="K193" s="77"/>
    </row>
    <row r="194" spans="1:12" s="1" customFormat="1" ht="14.25" customHeight="1">
      <c r="A194" s="7" t="s">
        <v>22</v>
      </c>
      <c r="B194" s="98">
        <f>B211+E194</f>
        <v>2600000</v>
      </c>
      <c r="C194" s="8"/>
      <c r="D194" s="8"/>
      <c r="E194" s="19">
        <v>100000</v>
      </c>
      <c r="F194" s="3"/>
      <c r="G194" s="77"/>
      <c r="H194" s="83"/>
      <c r="I194" s="3"/>
      <c r="J194" s="77"/>
      <c r="K194" s="77"/>
    </row>
    <row r="195" spans="1:12" s="1" customFormat="1" ht="14.25" customHeight="1">
      <c r="A195" s="7" t="s">
        <v>81</v>
      </c>
      <c r="B195" s="98">
        <v>1900000</v>
      </c>
      <c r="C195" s="8"/>
      <c r="D195" s="8"/>
      <c r="E195" s="19" t="s">
        <v>58</v>
      </c>
      <c r="F195" s="3"/>
      <c r="G195" s="52" t="s">
        <v>34</v>
      </c>
      <c r="H195" s="12">
        <f>SUM(H192:H194)</f>
        <v>25287969</v>
      </c>
      <c r="I195" s="3"/>
      <c r="J195" s="77"/>
      <c r="K195" s="77"/>
    </row>
    <row r="196" spans="1:12" s="1" customFormat="1" ht="14.25" customHeight="1">
      <c r="A196" s="7" t="s">
        <v>26</v>
      </c>
      <c r="B196" s="98">
        <v>7281974</v>
      </c>
      <c r="C196" s="224">
        <v>7000000</v>
      </c>
      <c r="D196" s="8"/>
      <c r="E196" s="225" t="s">
        <v>401</v>
      </c>
      <c r="F196" s="3"/>
      <c r="G196" s="2"/>
      <c r="H196" s="3"/>
      <c r="I196" s="3"/>
      <c r="J196" s="77"/>
      <c r="K196" s="77"/>
    </row>
    <row r="197" spans="1:12" s="1" customFormat="1" ht="14.25" customHeight="1">
      <c r="A197" s="43" t="s">
        <v>32</v>
      </c>
      <c r="B197" s="60">
        <f>SUM(B192:B195)</f>
        <v>105465969</v>
      </c>
      <c r="C197" s="44"/>
      <c r="D197" s="44"/>
      <c r="E197" s="44"/>
      <c r="F197" s="3"/>
      <c r="G197" s="2"/>
      <c r="H197" s="3"/>
      <c r="I197" s="3"/>
      <c r="J197" s="77"/>
      <c r="K197" s="77"/>
    </row>
    <row r="198" spans="1:12" s="1" customFormat="1" ht="14.25" customHeight="1">
      <c r="A198" s="42" t="s">
        <v>36</v>
      </c>
      <c r="B198" s="61">
        <v>52000</v>
      </c>
      <c r="C198" s="137"/>
      <c r="D198" s="42" t="s">
        <v>58</v>
      </c>
      <c r="E198" s="46"/>
      <c r="F198" s="3"/>
      <c r="G198" s="2"/>
      <c r="H198" s="3"/>
      <c r="I198" s="3"/>
      <c r="J198" s="77"/>
      <c r="K198" s="77"/>
    </row>
    <row r="199" spans="1:12" s="1" customFormat="1" ht="14.25" customHeight="1">
      <c r="A199" s="42" t="s">
        <v>38</v>
      </c>
      <c r="B199" s="61">
        <v>66880</v>
      </c>
      <c r="C199" s="137"/>
      <c r="D199" s="42"/>
      <c r="E199" s="46"/>
      <c r="F199" s="3"/>
      <c r="G199" s="9" t="s">
        <v>40</v>
      </c>
      <c r="H199" s="10" t="s">
        <v>6</v>
      </c>
      <c r="I199" s="3"/>
      <c r="J199" s="54" t="s">
        <v>45</v>
      </c>
      <c r="K199" s="63">
        <f>K192+K193+K197</f>
        <v>1766187</v>
      </c>
    </row>
    <row r="200" spans="1:12" s="1" customFormat="1" ht="14.25" customHeight="1">
      <c r="A200" s="47" t="s">
        <v>41</v>
      </c>
      <c r="B200" s="14">
        <f>D200</f>
        <v>0</v>
      </c>
      <c r="C200" s="48"/>
      <c r="D200" s="163">
        <v>0</v>
      </c>
      <c r="E200" s="48"/>
      <c r="F200" s="3"/>
      <c r="G200" s="231" t="s">
        <v>43</v>
      </c>
      <c r="H200" s="11">
        <f>B204-B841</f>
        <v>0</v>
      </c>
      <c r="I200" s="3"/>
      <c r="J200" s="53"/>
      <c r="K200" s="74"/>
    </row>
    <row r="201" spans="1:12" s="1" customFormat="1" ht="14.25" customHeight="1">
      <c r="A201" s="47" t="s">
        <v>403</v>
      </c>
      <c r="B201" s="15">
        <v>285000000</v>
      </c>
      <c r="C201" s="15" t="s">
        <v>58</v>
      </c>
      <c r="D201" s="48"/>
      <c r="E201" s="48"/>
      <c r="F201" s="3"/>
      <c r="G201" s="2"/>
      <c r="H201" s="3"/>
      <c r="I201" s="3"/>
      <c r="J201" s="53" t="s">
        <v>58</v>
      </c>
      <c r="K201" s="62" t="s">
        <v>58</v>
      </c>
    </row>
    <row r="202" spans="1:12" s="1" customFormat="1" ht="14.25" customHeight="1">
      <c r="A202" s="49" t="s">
        <v>47</v>
      </c>
      <c r="B202" s="16">
        <f>B197+B200+B201</f>
        <v>390465969</v>
      </c>
      <c r="C202" s="50"/>
      <c r="D202" s="50"/>
      <c r="E202" s="50"/>
      <c r="F202" s="3"/>
      <c r="G202" s="2"/>
      <c r="H202" s="2"/>
      <c r="I202" s="3"/>
      <c r="J202" s="55" t="s">
        <v>50</v>
      </c>
      <c r="K202" s="63">
        <f>SUM(K200:K200)</f>
        <v>0</v>
      </c>
    </row>
    <row r="203" spans="1:12" s="1" customFormat="1" ht="14.25" customHeight="1">
      <c r="A203" s="49" t="s">
        <v>49</v>
      </c>
      <c r="B203" s="16">
        <f>B197+B200+B201</f>
        <v>390465969</v>
      </c>
      <c r="C203" s="50"/>
      <c r="D203" s="50"/>
      <c r="E203" s="50"/>
      <c r="F203" s="3"/>
      <c r="G203" s="2"/>
      <c r="H203" s="2"/>
      <c r="I203" s="3"/>
      <c r="J203" s="56" t="s">
        <v>61</v>
      </c>
      <c r="K203" s="64">
        <f>K202-K199</f>
        <v>-1766187</v>
      </c>
    </row>
    <row r="204" spans="1:12" s="1" customFormat="1" ht="14.25" customHeight="1">
      <c r="A204" s="385" t="s">
        <v>77</v>
      </c>
      <c r="B204" s="386"/>
      <c r="C204" s="386"/>
      <c r="D204" s="386"/>
      <c r="E204" s="387"/>
      <c r="F204" s="3"/>
      <c r="G204" s="2"/>
      <c r="H204" s="2"/>
      <c r="I204" s="3"/>
    </row>
    <row r="205" spans="1:12" ht="14.25" customHeight="1">
      <c r="B205" s="1"/>
      <c r="F205" s="1"/>
      <c r="H205" s="1"/>
      <c r="I205" s="1"/>
      <c r="J205" s="1"/>
      <c r="K205" s="1"/>
    </row>
    <row r="206" spans="1:12" ht="12.75" customHeight="1">
      <c r="B206" s="1"/>
      <c r="F206" s="1"/>
      <c r="H206" s="1"/>
      <c r="I206" s="1"/>
      <c r="K206" s="1"/>
    </row>
    <row r="207" spans="1:12" s="1" customFormat="1" ht="13.5" customHeight="1">
      <c r="A207" s="390" t="s">
        <v>421</v>
      </c>
      <c r="B207" s="386"/>
      <c r="C207" s="386"/>
      <c r="D207" s="387"/>
      <c r="E207" s="164" t="s">
        <v>80</v>
      </c>
      <c r="F207" s="2"/>
      <c r="G207" s="389" t="s">
        <v>3</v>
      </c>
      <c r="H207" s="387"/>
      <c r="I207" s="3"/>
      <c r="J207" s="388" t="s">
        <v>4</v>
      </c>
      <c r="K207" s="387"/>
      <c r="L207" s="3"/>
    </row>
    <row r="208" spans="1:12" s="1" customFormat="1" ht="14.25" customHeight="1">
      <c r="A208" s="4" t="s">
        <v>5</v>
      </c>
      <c r="B208" s="5" t="s">
        <v>6</v>
      </c>
      <c r="C208" s="6" t="s">
        <v>7</v>
      </c>
      <c r="D208" s="6" t="s">
        <v>8</v>
      </c>
      <c r="E208" s="6" t="s">
        <v>9</v>
      </c>
      <c r="F208" s="2"/>
      <c r="G208" s="9" t="s">
        <v>399</v>
      </c>
      <c r="H208" s="10" t="s">
        <v>6</v>
      </c>
      <c r="I208" s="3"/>
      <c r="J208" s="65" t="s">
        <v>11</v>
      </c>
      <c r="K208" s="65" t="s">
        <v>6</v>
      </c>
    </row>
    <row r="209" spans="1:11" s="1" customFormat="1" ht="14.25" customHeight="1">
      <c r="A209" s="45" t="s">
        <v>422</v>
      </c>
      <c r="B209" s="59">
        <v>20355687</v>
      </c>
      <c r="C209" s="42"/>
      <c r="D209" s="42"/>
      <c r="E209" s="42"/>
      <c r="F209" s="3"/>
      <c r="G209" s="51" t="s">
        <v>14</v>
      </c>
      <c r="H209" s="83">
        <v>20355687</v>
      </c>
      <c r="I209" s="3"/>
      <c r="J209" s="53" t="s">
        <v>16</v>
      </c>
      <c r="K209" s="67">
        <v>1766187</v>
      </c>
    </row>
    <row r="210" spans="1:11" s="1" customFormat="1" ht="14.25" customHeight="1">
      <c r="A210" s="7" t="s">
        <v>18</v>
      </c>
      <c r="B210" s="177">
        <v>92723000</v>
      </c>
      <c r="C210" s="8"/>
      <c r="D210" s="8"/>
      <c r="E210" s="8"/>
      <c r="F210" s="3"/>
      <c r="G210" s="77"/>
      <c r="H210" s="83"/>
      <c r="I210" s="3"/>
      <c r="J210" s="77"/>
      <c r="K210" s="77"/>
    </row>
    <row r="211" spans="1:11" s="1" customFormat="1" ht="14.25" customHeight="1">
      <c r="A211" s="7" t="s">
        <v>22</v>
      </c>
      <c r="B211" s="98">
        <v>2500000</v>
      </c>
      <c r="C211" s="8"/>
      <c r="D211" s="8"/>
      <c r="E211" s="19">
        <v>100000</v>
      </c>
      <c r="F211" s="3"/>
      <c r="G211" s="77"/>
      <c r="H211" s="83"/>
      <c r="I211" s="3"/>
      <c r="J211" s="77"/>
      <c r="K211" s="77"/>
    </row>
    <row r="212" spans="1:11" s="1" customFormat="1" ht="14.25" customHeight="1">
      <c r="A212" s="7" t="s">
        <v>81</v>
      </c>
      <c r="B212" s="98">
        <v>1900000</v>
      </c>
      <c r="C212" s="8"/>
      <c r="D212" s="8"/>
      <c r="E212" s="19" t="s">
        <v>58</v>
      </c>
      <c r="F212" s="3"/>
      <c r="G212" s="52" t="s">
        <v>34</v>
      </c>
      <c r="H212" s="12">
        <f>SUM(H209:H211)</f>
        <v>20355687</v>
      </c>
      <c r="I212" s="3"/>
      <c r="J212" s="77"/>
      <c r="K212" s="77"/>
    </row>
    <row r="213" spans="1:11" s="1" customFormat="1" ht="14.25" customHeight="1">
      <c r="A213" s="7" t="s">
        <v>26</v>
      </c>
      <c r="B213" s="98">
        <v>7830584</v>
      </c>
      <c r="C213" s="224">
        <v>7000000</v>
      </c>
      <c r="D213" s="8"/>
      <c r="E213" s="225" t="s">
        <v>401</v>
      </c>
      <c r="F213" s="3"/>
      <c r="G213" s="2"/>
      <c r="H213" s="3"/>
      <c r="I213" s="3"/>
      <c r="J213" s="77"/>
      <c r="K213" s="77"/>
    </row>
    <row r="214" spans="1:11" s="1" customFormat="1" ht="14.25" customHeight="1">
      <c r="A214" s="43" t="s">
        <v>32</v>
      </c>
      <c r="B214" s="60">
        <v>117478687</v>
      </c>
      <c r="C214" s="44"/>
      <c r="D214" s="44"/>
      <c r="E214" s="44"/>
      <c r="F214" s="3"/>
      <c r="G214" s="2"/>
      <c r="H214" s="3"/>
      <c r="I214" s="3"/>
      <c r="J214" s="77"/>
      <c r="K214" s="77"/>
    </row>
    <row r="215" spans="1:11" s="1" customFormat="1" ht="14.25" customHeight="1">
      <c r="A215" s="42" t="s">
        <v>36</v>
      </c>
      <c r="B215" s="61">
        <v>52000</v>
      </c>
      <c r="C215" s="137"/>
      <c r="D215" s="42" t="s">
        <v>58</v>
      </c>
      <c r="E215" s="46"/>
      <c r="F215" s="3"/>
      <c r="G215" s="2"/>
      <c r="H215" s="3"/>
      <c r="I215" s="3"/>
      <c r="J215" s="77"/>
      <c r="K215" s="77"/>
    </row>
    <row r="216" spans="1:11" s="1" customFormat="1" ht="14.25" customHeight="1">
      <c r="A216" s="42" t="s">
        <v>38</v>
      </c>
      <c r="B216" s="61">
        <v>66880</v>
      </c>
      <c r="C216" s="137"/>
      <c r="D216" s="42"/>
      <c r="E216" s="46"/>
      <c r="F216" s="3"/>
      <c r="G216" s="9" t="s">
        <v>40</v>
      </c>
      <c r="H216" s="10" t="s">
        <v>6</v>
      </c>
      <c r="I216" s="3"/>
      <c r="J216" s="54" t="s">
        <v>45</v>
      </c>
      <c r="K216" s="63">
        <f>K209+K210+K214</f>
        <v>1766187</v>
      </c>
    </row>
    <row r="217" spans="1:11" s="1" customFormat="1" ht="14.25" customHeight="1">
      <c r="A217" s="47" t="s">
        <v>41</v>
      </c>
      <c r="B217" s="14">
        <v>0</v>
      </c>
      <c r="C217" s="48"/>
      <c r="D217" s="163">
        <v>0</v>
      </c>
      <c r="E217" s="48"/>
      <c r="F217" s="3"/>
      <c r="G217" s="231" t="s">
        <v>43</v>
      </c>
      <c r="H217" s="11">
        <f>B221-B841</f>
        <v>0</v>
      </c>
      <c r="I217" s="3"/>
      <c r="J217" s="53"/>
      <c r="K217" s="74"/>
    </row>
    <row r="218" spans="1:11" s="1" customFormat="1" ht="14.25" customHeight="1">
      <c r="A218" s="47" t="s">
        <v>403</v>
      </c>
      <c r="B218" s="15">
        <v>285000000</v>
      </c>
      <c r="C218" s="15" t="s">
        <v>58</v>
      </c>
      <c r="D218" s="48"/>
      <c r="E218" s="48"/>
      <c r="F218" s="3"/>
      <c r="G218" s="2"/>
      <c r="H218" s="3"/>
      <c r="I218" s="3"/>
      <c r="J218" s="53" t="s">
        <v>58</v>
      </c>
      <c r="K218" s="62" t="s">
        <v>58</v>
      </c>
    </row>
    <row r="219" spans="1:11" s="1" customFormat="1" ht="14.25" customHeight="1">
      <c r="A219" s="49" t="s">
        <v>47</v>
      </c>
      <c r="B219" s="16">
        <v>402478687</v>
      </c>
      <c r="C219" s="50"/>
      <c r="D219" s="50"/>
      <c r="E219" s="50"/>
      <c r="F219" s="3"/>
      <c r="G219" s="2"/>
      <c r="H219" s="2"/>
      <c r="I219" s="3"/>
      <c r="J219" s="55" t="s">
        <v>50</v>
      </c>
      <c r="K219" s="63">
        <f>SUM(K217:K217)</f>
        <v>0</v>
      </c>
    </row>
    <row r="220" spans="1:11" s="1" customFormat="1" ht="14.25" customHeight="1">
      <c r="A220" s="49" t="s">
        <v>49</v>
      </c>
      <c r="B220" s="16">
        <v>402478687</v>
      </c>
      <c r="C220" s="50"/>
      <c r="D220" s="50"/>
      <c r="E220" s="50"/>
      <c r="F220" s="3"/>
      <c r="G220" s="2"/>
      <c r="H220" s="2"/>
      <c r="I220" s="3"/>
      <c r="J220" s="56" t="s">
        <v>61</v>
      </c>
      <c r="K220" s="64">
        <f>K219-K216</f>
        <v>-1766187</v>
      </c>
    </row>
    <row r="221" spans="1:11" s="1" customFormat="1" ht="14.25" customHeight="1">
      <c r="A221" s="385" t="s">
        <v>77</v>
      </c>
      <c r="B221" s="386"/>
      <c r="C221" s="386"/>
      <c r="D221" s="386"/>
      <c r="E221" s="387"/>
      <c r="F221" s="3"/>
      <c r="G221" s="2"/>
      <c r="H221" s="2"/>
      <c r="I221" s="3"/>
    </row>
    <row r="222" spans="1:11" ht="14.25" customHeight="1">
      <c r="B222" s="1"/>
      <c r="F222" s="1"/>
      <c r="H222" s="1"/>
      <c r="I222" s="1"/>
      <c r="J222" s="1"/>
      <c r="K222" s="1"/>
    </row>
    <row r="223" spans="1:11" ht="12.75" customHeight="1">
      <c r="B223" s="1"/>
      <c r="F223" s="1"/>
      <c r="H223" s="1"/>
      <c r="I223" s="1"/>
      <c r="K223" s="1"/>
    </row>
    <row r="224" spans="1:11" ht="14.25" customHeight="1">
      <c r="B224" s="1"/>
      <c r="F224" s="1"/>
      <c r="H224" s="1"/>
      <c r="I224" s="1"/>
      <c r="J224" s="1"/>
      <c r="K224" s="1"/>
    </row>
    <row r="225" spans="2:11" ht="14.25" customHeight="1">
      <c r="B225" s="1"/>
      <c r="F225" s="1"/>
      <c r="H225" s="1"/>
      <c r="I225" s="1"/>
      <c r="J225" s="1"/>
      <c r="K225" s="1"/>
    </row>
  </sheetData>
  <mergeCells count="54">
    <mergeCell ref="M3:N3"/>
    <mergeCell ref="G88:H88"/>
    <mergeCell ref="A17:E17"/>
    <mergeCell ref="J173:K173"/>
    <mergeCell ref="J3:K3"/>
    <mergeCell ref="J105:K105"/>
    <mergeCell ref="A37:D37"/>
    <mergeCell ref="G20:H20"/>
    <mergeCell ref="A105:D105"/>
    <mergeCell ref="G54:H54"/>
    <mergeCell ref="J139:K139"/>
    <mergeCell ref="A139:D139"/>
    <mergeCell ref="A3:D3"/>
    <mergeCell ref="A68:E68"/>
    <mergeCell ref="A170:E170"/>
    <mergeCell ref="J71:K71"/>
    <mergeCell ref="A221:E221"/>
    <mergeCell ref="G190:H190"/>
    <mergeCell ref="G37:H37"/>
    <mergeCell ref="J207:K207"/>
    <mergeCell ref="G3:H3"/>
    <mergeCell ref="A207:D207"/>
    <mergeCell ref="A136:E136"/>
    <mergeCell ref="J20:K20"/>
    <mergeCell ref="A88:D88"/>
    <mergeCell ref="A204:E204"/>
    <mergeCell ref="G139:H139"/>
    <mergeCell ref="J54:K54"/>
    <mergeCell ref="A54:D54"/>
    <mergeCell ref="G207:H207"/>
    <mergeCell ref="A85:E85"/>
    <mergeCell ref="A102:E102"/>
    <mergeCell ref="J190:K190"/>
    <mergeCell ref="A190:D190"/>
    <mergeCell ref="A119:E119"/>
    <mergeCell ref="A153:E153"/>
    <mergeCell ref="G122:H122"/>
    <mergeCell ref="A173:D173"/>
    <mergeCell ref="G156:H156"/>
    <mergeCell ref="A187:E187"/>
    <mergeCell ref="G173:H173"/>
    <mergeCell ref="A20:D20"/>
    <mergeCell ref="G71:H71"/>
    <mergeCell ref="A51:E51"/>
    <mergeCell ref="J88:K88"/>
    <mergeCell ref="A1:E1"/>
    <mergeCell ref="J37:K37"/>
    <mergeCell ref="A71:D71"/>
    <mergeCell ref="G105:H105"/>
    <mergeCell ref="A34:E34"/>
    <mergeCell ref="J122:K122"/>
    <mergeCell ref="A122:D122"/>
    <mergeCell ref="J156:K156"/>
    <mergeCell ref="A156:D156"/>
  </mergeCells>
  <phoneticPr fontId="2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V102"/>
  <sheetViews>
    <sheetView workbookViewId="0">
      <selection activeCell="E43" sqref="E43"/>
    </sheetView>
  </sheetViews>
  <sheetFormatPr defaultRowHeight="13.5"/>
  <cols>
    <col min="1" max="1" width="7.5546875" bestFit="1" customWidth="1"/>
    <col min="2" max="2" width="7.77734375" customWidth="1"/>
    <col min="3" max="3" width="10.77734375" bestFit="1" customWidth="1"/>
    <col min="4" max="4" width="7.109375" bestFit="1" customWidth="1"/>
    <col min="5" max="5" width="17.21875" bestFit="1" customWidth="1"/>
    <col min="6" max="6" width="7.109375" bestFit="1" customWidth="1"/>
    <col min="7" max="7" width="10" bestFit="1" customWidth="1"/>
    <col min="8" max="8" width="8.21875" bestFit="1" customWidth="1"/>
    <col min="9" max="9" width="10.21875" bestFit="1" customWidth="1"/>
    <col min="10" max="10" width="11.21875" bestFit="1" customWidth="1"/>
    <col min="11" max="11" width="13.21875" bestFit="1" customWidth="1"/>
    <col min="12" max="12" width="9" bestFit="1" customWidth="1"/>
    <col min="13" max="13" width="10.77734375" bestFit="1" customWidth="1"/>
    <col min="18" max="18" width="5.77734375" bestFit="1" customWidth="1"/>
    <col min="19" max="19" width="5.88671875" customWidth="1"/>
    <col min="20" max="20" width="6.44140625" bestFit="1" customWidth="1"/>
  </cols>
  <sheetData>
    <row r="1" spans="1:18">
      <c r="M1" s="26" t="s">
        <v>58</v>
      </c>
      <c r="O1" s="75"/>
      <c r="P1" s="75"/>
      <c r="Q1" s="75"/>
      <c r="R1" s="75"/>
    </row>
    <row r="2" spans="1:18">
      <c r="A2" s="428" t="s">
        <v>423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386"/>
      <c r="N2" s="386"/>
      <c r="O2" s="387"/>
      <c r="P2" s="75"/>
      <c r="Q2" s="75"/>
      <c r="R2" s="75"/>
    </row>
    <row r="3" spans="1:18" s="1" customFormat="1">
      <c r="C3" s="26" t="s">
        <v>58</v>
      </c>
      <c r="D3" s="26" t="s">
        <v>58</v>
      </c>
      <c r="E3" s="26"/>
      <c r="F3" s="26"/>
      <c r="G3" s="26"/>
      <c r="H3" s="26"/>
      <c r="I3" s="26"/>
      <c r="J3" s="26"/>
      <c r="K3" s="26"/>
      <c r="L3" s="26"/>
      <c r="M3" s="26" t="s">
        <v>58</v>
      </c>
      <c r="O3" s="26" t="s">
        <v>424</v>
      </c>
      <c r="P3" s="75"/>
      <c r="Q3" s="75"/>
      <c r="R3" s="75"/>
    </row>
    <row r="4" spans="1:18" s="1" customFormat="1" ht="13.5" customHeight="1"/>
    <row r="5" spans="1:18" ht="12.75" customHeight="1">
      <c r="A5" s="179" t="s">
        <v>152</v>
      </c>
      <c r="B5" s="160" t="s">
        <v>375</v>
      </c>
      <c r="C5" s="176" t="s">
        <v>425</v>
      </c>
      <c r="D5" s="176" t="s">
        <v>58</v>
      </c>
      <c r="E5" s="176" t="s">
        <v>58</v>
      </c>
      <c r="F5" s="189" t="s">
        <v>58</v>
      </c>
      <c r="G5" s="176" t="s">
        <v>348</v>
      </c>
      <c r="H5" s="189" t="s">
        <v>58</v>
      </c>
      <c r="I5" s="176" t="s">
        <v>349</v>
      </c>
      <c r="J5" s="189" t="s">
        <v>58</v>
      </c>
      <c r="K5" s="188" t="s">
        <v>350</v>
      </c>
      <c r="L5" s="189" t="s">
        <v>58</v>
      </c>
      <c r="M5" s="429" t="s">
        <v>351</v>
      </c>
      <c r="N5" s="387"/>
      <c r="O5" s="230" t="s">
        <v>58</v>
      </c>
      <c r="P5" s="75"/>
      <c r="Q5" s="75"/>
      <c r="R5" s="75"/>
    </row>
    <row r="6" spans="1:18" s="1" customFormat="1">
      <c r="B6" s="170" t="s">
        <v>352</v>
      </c>
      <c r="C6" s="170" t="s">
        <v>426</v>
      </c>
      <c r="D6" s="170" t="s">
        <v>353</v>
      </c>
      <c r="E6" s="170" t="s">
        <v>354</v>
      </c>
      <c r="F6" s="184" t="s">
        <v>355</v>
      </c>
      <c r="G6" s="184" t="s">
        <v>356</v>
      </c>
      <c r="H6" s="170" t="s">
        <v>357</v>
      </c>
      <c r="I6" s="100" t="s">
        <v>358</v>
      </c>
      <c r="J6" s="263" t="s">
        <v>359</v>
      </c>
      <c r="K6" s="100" t="s">
        <v>360</v>
      </c>
      <c r="L6" s="100" t="s">
        <v>361</v>
      </c>
      <c r="M6" s="250" t="s">
        <v>362</v>
      </c>
      <c r="N6" s="100" t="s">
        <v>363</v>
      </c>
      <c r="O6" s="100" t="s">
        <v>364</v>
      </c>
      <c r="P6" s="75"/>
      <c r="Q6" s="75"/>
      <c r="R6" s="75"/>
    </row>
    <row r="7" spans="1:18" s="1" customFormat="1">
      <c r="C7" s="255">
        <v>1</v>
      </c>
      <c r="D7" s="252">
        <v>329650</v>
      </c>
      <c r="E7" s="252" t="s">
        <v>427</v>
      </c>
      <c r="F7" s="96">
        <v>280</v>
      </c>
      <c r="G7" s="96">
        <v>10550</v>
      </c>
      <c r="H7" s="105">
        <f>F7*G7</f>
        <v>2954000</v>
      </c>
      <c r="I7" s="96">
        <v>10550</v>
      </c>
      <c r="J7" s="96">
        <v>2980600</v>
      </c>
      <c r="K7" s="183">
        <f>J7-H7</f>
        <v>26600</v>
      </c>
      <c r="L7" s="182">
        <f>((J7/H7)-1)*100</f>
        <v>0.90047393364929285</v>
      </c>
      <c r="M7" s="251"/>
      <c r="N7" s="96"/>
      <c r="O7" s="96"/>
      <c r="P7" s="75"/>
      <c r="Q7" s="75"/>
      <c r="R7" s="75"/>
    </row>
    <row r="8" spans="1:18" s="75" customFormat="1">
      <c r="C8" s="96">
        <v>2</v>
      </c>
      <c r="D8" s="252">
        <v>360750</v>
      </c>
      <c r="E8" s="252" t="s">
        <v>428</v>
      </c>
      <c r="F8" s="96">
        <v>260</v>
      </c>
      <c r="G8" s="96">
        <v>12200</v>
      </c>
      <c r="H8" s="105">
        <f>F8*G8</f>
        <v>3172000</v>
      </c>
      <c r="I8" s="96">
        <v>12300</v>
      </c>
      <c r="J8" s="96">
        <v>3253900</v>
      </c>
      <c r="K8" s="180">
        <f>J8-H8</f>
        <v>81900</v>
      </c>
      <c r="L8" s="181">
        <f>((J8/H8)-1)*100</f>
        <v>2.5819672131147442</v>
      </c>
      <c r="M8" s="251"/>
      <c r="N8" s="96"/>
      <c r="O8" s="96"/>
    </row>
    <row r="9" spans="1:18" s="1" customFormat="1">
      <c r="C9" s="96">
        <v>3</v>
      </c>
      <c r="D9" s="252">
        <v>133690</v>
      </c>
      <c r="E9" s="252" t="s">
        <v>429</v>
      </c>
      <c r="F9" s="96">
        <v>32</v>
      </c>
      <c r="G9" s="96">
        <v>65490</v>
      </c>
      <c r="H9" s="105">
        <f>F9*G9</f>
        <v>2095680</v>
      </c>
      <c r="I9" s="96">
        <v>2168640</v>
      </c>
      <c r="J9" s="96">
        <v>2168640</v>
      </c>
      <c r="K9" s="180">
        <f>J9-H9</f>
        <v>72960</v>
      </c>
      <c r="L9" s="181">
        <f>((J9/H9)-1)*100</f>
        <v>3.4814475492441543</v>
      </c>
      <c r="M9" s="251"/>
      <c r="N9" s="96"/>
      <c r="O9" s="96"/>
      <c r="P9" s="75"/>
      <c r="Q9" s="75"/>
      <c r="R9" s="75"/>
    </row>
    <row r="10" spans="1:18" s="1" customFormat="1">
      <c r="C10" s="96">
        <v>4</v>
      </c>
      <c r="D10" s="252">
        <v>395400</v>
      </c>
      <c r="E10" s="252" t="s">
        <v>430</v>
      </c>
      <c r="F10" s="96">
        <v>100</v>
      </c>
      <c r="G10" s="96">
        <v>6680</v>
      </c>
      <c r="H10" s="105">
        <f>F10*G10</f>
        <v>668000</v>
      </c>
      <c r="I10" s="96">
        <v>6720</v>
      </c>
      <c r="J10" s="96">
        <v>606000</v>
      </c>
      <c r="K10" s="180">
        <f>J10-H10</f>
        <v>-62000</v>
      </c>
      <c r="L10" s="181">
        <f>((J10/H10)-1)*100</f>
        <v>-9.2814371257485035</v>
      </c>
      <c r="M10" s="251"/>
      <c r="N10" s="96"/>
      <c r="O10" s="96"/>
      <c r="P10" s="75"/>
      <c r="Q10" s="75"/>
      <c r="R10" s="75"/>
    </row>
    <row r="11" spans="1:18" s="75" customFormat="1" ht="12" customHeight="1">
      <c r="C11" s="106" t="s">
        <v>58</v>
      </c>
      <c r="D11" s="256" t="s">
        <v>114</v>
      </c>
      <c r="E11" s="256" t="s">
        <v>114</v>
      </c>
      <c r="F11" s="257">
        <f>SUM(F7:F10)</f>
        <v>672</v>
      </c>
      <c r="G11" s="257">
        <f>SUM(G7:G10)</f>
        <v>94920</v>
      </c>
      <c r="H11" s="257">
        <f>SUM(H7:H10)</f>
        <v>8889680</v>
      </c>
      <c r="I11" s="257">
        <f>SUM(I7:I10)</f>
        <v>2198210</v>
      </c>
      <c r="J11" s="257">
        <f>SUM(J7:J10)</f>
        <v>9009140</v>
      </c>
      <c r="K11" s="258">
        <f>SUM(K7:K9)</f>
        <v>181460</v>
      </c>
      <c r="L11" s="257" t="s">
        <v>58</v>
      </c>
      <c r="M11" s="259"/>
      <c r="N11" s="257" t="s">
        <v>58</v>
      </c>
      <c r="O11" s="257" t="s">
        <v>58</v>
      </c>
    </row>
    <row r="12" spans="1:18" ht="13.5" customHeight="1">
      <c r="G12" s="115" t="s">
        <v>431</v>
      </c>
      <c r="H12" s="260">
        <f>J7</f>
        <v>2980600</v>
      </c>
      <c r="I12" s="115">
        <f>(H12/J11)*100</f>
        <v>33.084178956037981</v>
      </c>
      <c r="J12" s="261" t="s">
        <v>432</v>
      </c>
      <c r="K12" s="262">
        <f>SUM(J8:J10)</f>
        <v>6028540</v>
      </c>
      <c r="L12" s="261">
        <f>(K12/J11)*100</f>
        <v>66.915821043962026</v>
      </c>
      <c r="M12" s="1"/>
    </row>
    <row r="13" spans="1:18" s="1" customFormat="1" ht="14.25" customHeight="1"/>
    <row r="14" spans="1:18" ht="12.75" customHeight="1">
      <c r="A14" s="179" t="s">
        <v>152</v>
      </c>
      <c r="B14" s="160" t="s">
        <v>433</v>
      </c>
      <c r="C14" s="176" t="s">
        <v>425</v>
      </c>
      <c r="D14" s="176" t="s">
        <v>58</v>
      </c>
      <c r="E14" s="176" t="s">
        <v>58</v>
      </c>
      <c r="F14" s="189" t="s">
        <v>58</v>
      </c>
      <c r="G14" s="176" t="s">
        <v>348</v>
      </c>
      <c r="H14" s="189" t="s">
        <v>58</v>
      </c>
      <c r="I14" s="176" t="s">
        <v>349</v>
      </c>
      <c r="J14" s="189" t="s">
        <v>58</v>
      </c>
      <c r="K14" s="188" t="s">
        <v>350</v>
      </c>
      <c r="L14" s="189" t="s">
        <v>58</v>
      </c>
      <c r="M14" s="429" t="s">
        <v>351</v>
      </c>
      <c r="N14" s="387"/>
      <c r="O14" s="230" t="s">
        <v>58</v>
      </c>
      <c r="P14" s="75"/>
      <c r="Q14" s="75"/>
      <c r="R14" s="75"/>
    </row>
    <row r="15" spans="1:18" s="1" customFormat="1">
      <c r="B15" s="170" t="s">
        <v>352</v>
      </c>
      <c r="C15" s="170" t="s">
        <v>426</v>
      </c>
      <c r="D15" s="170" t="s">
        <v>353</v>
      </c>
      <c r="E15" s="170" t="s">
        <v>354</v>
      </c>
      <c r="F15" s="184" t="s">
        <v>355</v>
      </c>
      <c r="G15" s="184" t="s">
        <v>356</v>
      </c>
      <c r="H15" s="170" t="s">
        <v>357</v>
      </c>
      <c r="I15" s="178" t="s">
        <v>358</v>
      </c>
      <c r="J15" s="100" t="s">
        <v>359</v>
      </c>
      <c r="K15" s="100" t="s">
        <v>360</v>
      </c>
      <c r="L15" s="100" t="s">
        <v>361</v>
      </c>
      <c r="M15" s="250" t="s">
        <v>362</v>
      </c>
      <c r="N15" s="100" t="s">
        <v>363</v>
      </c>
      <c r="O15" s="100" t="s">
        <v>364</v>
      </c>
      <c r="P15" s="75"/>
      <c r="Q15" s="75"/>
      <c r="R15" s="75"/>
    </row>
    <row r="16" spans="1:18" s="1" customFormat="1">
      <c r="C16" s="255">
        <v>1</v>
      </c>
      <c r="D16" s="252">
        <v>329650</v>
      </c>
      <c r="E16" s="252" t="s">
        <v>427</v>
      </c>
      <c r="F16" s="96">
        <v>280</v>
      </c>
      <c r="G16" s="96">
        <v>10550</v>
      </c>
      <c r="H16" s="105">
        <f>F16*G16</f>
        <v>2954000</v>
      </c>
      <c r="I16" s="96">
        <v>10550</v>
      </c>
      <c r="J16" s="96">
        <f>F16*I16</f>
        <v>2954000</v>
      </c>
      <c r="K16" s="183">
        <f>J16-H16</f>
        <v>0</v>
      </c>
      <c r="L16" s="182">
        <f>((J16/H16)-1)*100</f>
        <v>0</v>
      </c>
      <c r="M16" s="251"/>
      <c r="N16" s="96"/>
      <c r="O16" s="96"/>
      <c r="P16" s="75"/>
      <c r="Q16" s="75"/>
      <c r="R16" s="75"/>
    </row>
    <row r="17" spans="1:22" s="75" customFormat="1">
      <c r="C17" s="96">
        <v>2</v>
      </c>
      <c r="D17" s="252">
        <v>360750</v>
      </c>
      <c r="E17" s="252" t="s">
        <v>428</v>
      </c>
      <c r="F17" s="96">
        <v>260</v>
      </c>
      <c r="G17" s="96">
        <v>12200</v>
      </c>
      <c r="H17" s="105">
        <f>F17*G17</f>
        <v>3172000</v>
      </c>
      <c r="I17" s="96">
        <v>12300</v>
      </c>
      <c r="J17" s="96">
        <f>F17*I17</f>
        <v>3198000</v>
      </c>
      <c r="K17" s="180">
        <f>J17-H17</f>
        <v>26000</v>
      </c>
      <c r="L17" s="181">
        <f>((J17/H17)-1)*100</f>
        <v>0.81967213114753079</v>
      </c>
      <c r="M17" s="251"/>
      <c r="N17" s="96"/>
      <c r="O17" s="96"/>
    </row>
    <row r="18" spans="1:22" s="1" customFormat="1">
      <c r="C18" s="96">
        <v>3</v>
      </c>
      <c r="D18" s="252">
        <v>133690</v>
      </c>
      <c r="E18" s="252" t="s">
        <v>429</v>
      </c>
      <c r="F18" s="96">
        <v>32</v>
      </c>
      <c r="G18" s="96">
        <v>65490</v>
      </c>
      <c r="H18" s="105">
        <f>F18*G18</f>
        <v>2095680</v>
      </c>
      <c r="I18" s="96">
        <v>66280</v>
      </c>
      <c r="J18" s="96">
        <f>F18*I18</f>
        <v>2120960</v>
      </c>
      <c r="K18" s="180">
        <f>J18-H18</f>
        <v>25280</v>
      </c>
      <c r="L18" s="181">
        <f>((J18/H18)-1)*100</f>
        <v>1.2062910367995006</v>
      </c>
      <c r="M18" s="251"/>
      <c r="N18" s="96"/>
      <c r="O18" s="96"/>
      <c r="P18" s="75"/>
      <c r="Q18" s="75"/>
      <c r="R18" s="75"/>
    </row>
    <row r="19" spans="1:22" s="1" customFormat="1">
      <c r="C19" s="96">
        <v>4</v>
      </c>
      <c r="D19" s="252">
        <v>395400</v>
      </c>
      <c r="E19" s="252" t="s">
        <v>430</v>
      </c>
      <c r="F19" s="96">
        <v>100</v>
      </c>
      <c r="G19" s="96">
        <v>6680</v>
      </c>
      <c r="H19" s="105">
        <f>F19*G19</f>
        <v>668000</v>
      </c>
      <c r="I19" s="96">
        <v>6720</v>
      </c>
      <c r="J19" s="96">
        <f>F19*I19</f>
        <v>672000</v>
      </c>
      <c r="K19" s="180">
        <f>J19-H19</f>
        <v>4000</v>
      </c>
      <c r="L19" s="181">
        <f>((J19/H19)-1)*100</f>
        <v>0.59880239520957446</v>
      </c>
      <c r="M19" s="251"/>
      <c r="N19" s="96"/>
      <c r="O19" s="96"/>
      <c r="P19" s="75"/>
      <c r="Q19" s="75"/>
      <c r="R19" s="75"/>
    </row>
    <row r="20" spans="1:22" s="75" customFormat="1" ht="12" customHeight="1">
      <c r="C20" s="106" t="s">
        <v>58</v>
      </c>
      <c r="D20" s="256" t="s">
        <v>114</v>
      </c>
      <c r="E20" s="256" t="s">
        <v>114</v>
      </c>
      <c r="F20" s="257">
        <f>SUM(F16:F19)</f>
        <v>672</v>
      </c>
      <c r="G20" s="257">
        <f>SUM(G16:G19)</f>
        <v>94920</v>
      </c>
      <c r="H20" s="257">
        <f>SUM(H16:H19)</f>
        <v>8889680</v>
      </c>
      <c r="I20" s="257">
        <f>SUM(I16:I19)</f>
        <v>95850</v>
      </c>
      <c r="J20" s="257">
        <f>SUM(J16:J19)</f>
        <v>8944960</v>
      </c>
      <c r="K20" s="258">
        <f>SUM(K16:K18)</f>
        <v>51280</v>
      </c>
      <c r="L20" s="257" t="s">
        <v>58</v>
      </c>
      <c r="M20" s="259"/>
      <c r="N20" s="257" t="s">
        <v>58</v>
      </c>
      <c r="O20" s="257" t="s">
        <v>58</v>
      </c>
    </row>
    <row r="21" spans="1:22" ht="13.5" customHeight="1">
      <c r="G21" s="115" t="s">
        <v>431</v>
      </c>
      <c r="H21" s="260">
        <f>J16</f>
        <v>2954000</v>
      </c>
      <c r="I21" s="115">
        <f>(H21/J20)*100</f>
        <v>33.0241834507924</v>
      </c>
      <c r="J21" s="261" t="s">
        <v>432</v>
      </c>
      <c r="K21" s="262">
        <f>SUM(J17:J19)</f>
        <v>5990960</v>
      </c>
      <c r="L21" s="261">
        <f>(K21/J20)*100</f>
        <v>66.975816549207607</v>
      </c>
      <c r="M21" s="1"/>
    </row>
    <row r="22" spans="1:22" s="1" customFormat="1" ht="14.25" customHeight="1"/>
    <row r="23" spans="1:22" ht="12.75" customHeight="1">
      <c r="A23" s="179" t="s">
        <v>152</v>
      </c>
      <c r="B23" s="160" t="s">
        <v>434</v>
      </c>
      <c r="C23" s="176" t="s">
        <v>425</v>
      </c>
      <c r="D23" s="176" t="s">
        <v>58</v>
      </c>
      <c r="E23" s="176" t="s">
        <v>58</v>
      </c>
      <c r="F23" s="189" t="s">
        <v>58</v>
      </c>
      <c r="G23" s="176" t="s">
        <v>348</v>
      </c>
      <c r="H23" s="189" t="s">
        <v>58</v>
      </c>
      <c r="I23" s="176" t="s">
        <v>349</v>
      </c>
      <c r="J23" s="189" t="s">
        <v>58</v>
      </c>
      <c r="K23" s="188" t="s">
        <v>350</v>
      </c>
      <c r="L23" s="189" t="s">
        <v>58</v>
      </c>
      <c r="M23" s="429" t="s">
        <v>351</v>
      </c>
      <c r="N23" s="387"/>
      <c r="O23" s="230" t="s">
        <v>58</v>
      </c>
      <c r="P23" s="75"/>
      <c r="Q23" s="75"/>
      <c r="R23" s="96">
        <v>1300</v>
      </c>
      <c r="S23" s="96">
        <v>3</v>
      </c>
      <c r="T23" s="96">
        <f>R23*S23</f>
        <v>3900</v>
      </c>
      <c r="V23" s="1"/>
    </row>
    <row r="24" spans="1:22" s="1" customFormat="1">
      <c r="B24" s="170" t="s">
        <v>352</v>
      </c>
      <c r="C24" s="170" t="s">
        <v>426</v>
      </c>
      <c r="D24" s="170" t="s">
        <v>353</v>
      </c>
      <c r="E24" s="170" t="s">
        <v>354</v>
      </c>
      <c r="F24" s="184" t="s">
        <v>355</v>
      </c>
      <c r="G24" s="184" t="s">
        <v>356</v>
      </c>
      <c r="H24" s="170" t="s">
        <v>357</v>
      </c>
      <c r="I24" s="178" t="s">
        <v>358</v>
      </c>
      <c r="J24" s="100" t="s">
        <v>359</v>
      </c>
      <c r="K24" s="100" t="s">
        <v>360</v>
      </c>
      <c r="L24" s="100" t="s">
        <v>361</v>
      </c>
      <c r="M24" s="250" t="s">
        <v>362</v>
      </c>
      <c r="N24" s="100" t="s">
        <v>363</v>
      </c>
      <c r="O24" s="100" t="s">
        <v>364</v>
      </c>
      <c r="P24" s="75"/>
      <c r="Q24" s="75"/>
      <c r="R24" s="96">
        <v>1300</v>
      </c>
      <c r="S24" s="96">
        <v>7</v>
      </c>
      <c r="T24" s="96">
        <f>R24*S24</f>
        <v>9100</v>
      </c>
      <c r="V24" s="75"/>
    </row>
    <row r="25" spans="1:22" s="1" customFormat="1">
      <c r="C25" s="255">
        <v>1</v>
      </c>
      <c r="D25" s="252">
        <v>329650</v>
      </c>
      <c r="E25" s="252" t="s">
        <v>427</v>
      </c>
      <c r="F25" s="96">
        <v>280</v>
      </c>
      <c r="G25" s="96"/>
      <c r="H25" s="105">
        <f>F25*G25</f>
        <v>0</v>
      </c>
      <c r="I25" s="96">
        <v>10690</v>
      </c>
      <c r="J25" s="96">
        <f>F25*I25</f>
        <v>2993200</v>
      </c>
      <c r="K25" s="183"/>
      <c r="L25" s="182"/>
      <c r="M25" s="251"/>
      <c r="N25" s="96"/>
      <c r="O25" s="96"/>
      <c r="P25" s="75"/>
      <c r="Q25" s="75"/>
    </row>
    <row r="26" spans="1:22" s="75" customFormat="1">
      <c r="C26" s="96">
        <v>2</v>
      </c>
      <c r="D26" s="252">
        <v>360750</v>
      </c>
      <c r="E26" s="252" t="s">
        <v>428</v>
      </c>
      <c r="F26" s="96">
        <v>280</v>
      </c>
      <c r="G26" s="96"/>
      <c r="H26" s="105">
        <f>F26*G26</f>
        <v>0</v>
      </c>
      <c r="I26" s="96">
        <v>12365</v>
      </c>
      <c r="J26" s="96">
        <f>F26*I26</f>
        <v>3462200</v>
      </c>
      <c r="K26" s="227"/>
      <c r="L26" s="228"/>
      <c r="M26" s="251"/>
      <c r="N26" s="96"/>
      <c r="O26" s="96"/>
      <c r="R26" s="96">
        <v>1400</v>
      </c>
      <c r="S26" s="96">
        <v>1</v>
      </c>
      <c r="T26" s="96">
        <f>R26*S26</f>
        <v>1400</v>
      </c>
      <c r="V26" s="1"/>
    </row>
    <row r="27" spans="1:22" s="1" customFormat="1">
      <c r="C27" s="96">
        <v>3</v>
      </c>
      <c r="D27" s="252">
        <v>133690</v>
      </c>
      <c r="E27" s="252" t="s">
        <v>429</v>
      </c>
      <c r="F27" s="96">
        <v>30</v>
      </c>
      <c r="G27" s="96"/>
      <c r="H27" s="105">
        <f>F27*G27</f>
        <v>0</v>
      </c>
      <c r="I27" s="96">
        <v>66515</v>
      </c>
      <c r="J27" s="96">
        <f>F27*I27</f>
        <v>1995450</v>
      </c>
      <c r="K27" s="183"/>
      <c r="L27" s="182"/>
      <c r="M27" s="251"/>
      <c r="N27" s="96"/>
      <c r="O27" s="96"/>
      <c r="P27" s="75"/>
      <c r="Q27" s="75"/>
      <c r="R27" s="75"/>
    </row>
    <row r="28" spans="1:22" s="1" customFormat="1">
      <c r="C28" s="96">
        <v>4</v>
      </c>
      <c r="D28" s="252">
        <v>395400</v>
      </c>
      <c r="E28" s="252" t="s">
        <v>430</v>
      </c>
      <c r="F28" s="96">
        <v>100</v>
      </c>
      <c r="G28" s="96"/>
      <c r="H28" s="105">
        <f>F28*G28</f>
        <v>0</v>
      </c>
      <c r="I28" s="96">
        <v>6770</v>
      </c>
      <c r="J28" s="96">
        <f>F28*I28</f>
        <v>677000</v>
      </c>
      <c r="K28" s="183"/>
      <c r="L28" s="182"/>
      <c r="M28" s="251"/>
      <c r="N28" s="96"/>
      <c r="O28" s="96"/>
      <c r="P28" s="75"/>
      <c r="Q28" s="75"/>
      <c r="R28" s="75"/>
      <c r="T28" s="266">
        <f>T24+T26</f>
        <v>10500</v>
      </c>
    </row>
    <row r="29" spans="1:22" s="75" customFormat="1" ht="12" customHeight="1">
      <c r="C29" s="106" t="s">
        <v>58</v>
      </c>
      <c r="D29" s="256" t="s">
        <v>114</v>
      </c>
      <c r="E29" s="256" t="s">
        <v>114</v>
      </c>
      <c r="F29" s="257">
        <f t="shared" ref="F29:K29" si="0">SUM(F25:F28)</f>
        <v>690</v>
      </c>
      <c r="G29" s="257">
        <f t="shared" si="0"/>
        <v>0</v>
      </c>
      <c r="H29" s="257">
        <f t="shared" si="0"/>
        <v>0</v>
      </c>
      <c r="I29" s="257">
        <f t="shared" si="0"/>
        <v>96340</v>
      </c>
      <c r="J29" s="257">
        <f t="shared" si="0"/>
        <v>9127850</v>
      </c>
      <c r="K29" s="257">
        <f t="shared" si="0"/>
        <v>0</v>
      </c>
      <c r="L29" s="257" t="s">
        <v>58</v>
      </c>
      <c r="M29" s="259"/>
      <c r="N29" s="257" t="s">
        <v>58</v>
      </c>
      <c r="O29" s="257" t="s">
        <v>58</v>
      </c>
    </row>
    <row r="30" spans="1:22" ht="13.5" customHeight="1">
      <c r="G30" s="115" t="s">
        <v>431</v>
      </c>
      <c r="H30" s="260">
        <f>J25</f>
        <v>2993200</v>
      </c>
      <c r="I30" s="115">
        <f>(H30/J29)*100</f>
        <v>32.791949911534481</v>
      </c>
      <c r="J30" s="261" t="s">
        <v>432</v>
      </c>
      <c r="K30" s="262">
        <f>SUM(J26:J28)</f>
        <v>6134650</v>
      </c>
      <c r="L30" s="261"/>
      <c r="M30" s="1"/>
    </row>
    <row r="31" spans="1:22" s="1" customFormat="1" ht="14.25" customHeight="1"/>
    <row r="32" spans="1:22" ht="12.75" customHeight="1">
      <c r="A32" s="179" t="s">
        <v>152</v>
      </c>
      <c r="B32" s="160" t="s">
        <v>435</v>
      </c>
      <c r="C32" s="176" t="s">
        <v>425</v>
      </c>
      <c r="D32" s="176" t="s">
        <v>58</v>
      </c>
      <c r="E32" s="176" t="s">
        <v>58</v>
      </c>
      <c r="F32" s="189" t="s">
        <v>58</v>
      </c>
      <c r="G32" s="176" t="s">
        <v>348</v>
      </c>
      <c r="H32" s="189" t="s">
        <v>58</v>
      </c>
      <c r="I32" s="176" t="s">
        <v>349</v>
      </c>
      <c r="J32" s="189" t="s">
        <v>58</v>
      </c>
      <c r="K32" s="188" t="s">
        <v>350</v>
      </c>
      <c r="L32" s="189" t="s">
        <v>58</v>
      </c>
      <c r="M32" s="429" t="s">
        <v>351</v>
      </c>
      <c r="N32" s="387"/>
      <c r="O32" s="230" t="s">
        <v>58</v>
      </c>
      <c r="P32" s="75"/>
      <c r="Q32" s="75"/>
      <c r="R32" s="75"/>
    </row>
    <row r="33" spans="2:18" s="1" customFormat="1">
      <c r="B33" s="170" t="s">
        <v>352</v>
      </c>
      <c r="C33" s="170" t="s">
        <v>426</v>
      </c>
      <c r="D33" s="170" t="s">
        <v>353</v>
      </c>
      <c r="E33" s="170" t="s">
        <v>354</v>
      </c>
      <c r="F33" s="184" t="s">
        <v>355</v>
      </c>
      <c r="G33" s="184" t="s">
        <v>356</v>
      </c>
      <c r="H33" s="170" t="s">
        <v>357</v>
      </c>
      <c r="I33" s="178" t="s">
        <v>358</v>
      </c>
      <c r="J33" s="100" t="s">
        <v>359</v>
      </c>
      <c r="K33" s="100" t="s">
        <v>360</v>
      </c>
      <c r="L33" s="100" t="s">
        <v>361</v>
      </c>
      <c r="M33" s="250" t="s">
        <v>362</v>
      </c>
      <c r="N33" s="100" t="s">
        <v>363</v>
      </c>
      <c r="O33" s="100" t="s">
        <v>364</v>
      </c>
      <c r="P33" s="75"/>
      <c r="Q33" s="75"/>
      <c r="R33" s="75"/>
    </row>
    <row r="34" spans="2:18" s="1" customFormat="1">
      <c r="C34" s="255">
        <v>1</v>
      </c>
      <c r="D34" s="252">
        <v>329650</v>
      </c>
      <c r="E34" s="252" t="s">
        <v>427</v>
      </c>
      <c r="F34" s="96">
        <v>280</v>
      </c>
      <c r="G34" s="96"/>
      <c r="H34" s="105">
        <f>F34*G34</f>
        <v>0</v>
      </c>
      <c r="I34" s="96">
        <v>10850</v>
      </c>
      <c r="J34" s="96">
        <f>F34*I34</f>
        <v>3038000</v>
      </c>
      <c r="K34" s="183"/>
      <c r="L34" s="182"/>
      <c r="M34" s="251"/>
      <c r="N34" s="96"/>
      <c r="O34" s="96"/>
      <c r="P34" s="75"/>
      <c r="Q34" s="75"/>
      <c r="R34" s="75"/>
    </row>
    <row r="35" spans="2:18" s="75" customFormat="1">
      <c r="C35" s="96">
        <v>2</v>
      </c>
      <c r="D35" s="252">
        <v>360750</v>
      </c>
      <c r="E35" s="252" t="s">
        <v>428</v>
      </c>
      <c r="F35" s="96">
        <v>280</v>
      </c>
      <c r="G35" s="96"/>
      <c r="H35" s="105">
        <f>F35*G35</f>
        <v>0</v>
      </c>
      <c r="I35" s="96">
        <v>13090</v>
      </c>
      <c r="J35" s="96">
        <f>F35*I35</f>
        <v>3665200</v>
      </c>
      <c r="K35" s="227"/>
      <c r="L35" s="228"/>
      <c r="M35" s="251"/>
      <c r="N35" s="96"/>
      <c r="O35" s="96"/>
    </row>
    <row r="36" spans="2:18" s="1" customFormat="1">
      <c r="C36" s="96">
        <v>3</v>
      </c>
      <c r="D36" s="252">
        <v>133690</v>
      </c>
      <c r="E36" s="252" t="s">
        <v>429</v>
      </c>
      <c r="F36" s="96">
        <v>30</v>
      </c>
      <c r="G36" s="96"/>
      <c r="H36" s="105">
        <f>F36*G36</f>
        <v>0</v>
      </c>
      <c r="I36" s="96">
        <v>71075</v>
      </c>
      <c r="J36" s="96">
        <f>F36*I36</f>
        <v>2132250</v>
      </c>
      <c r="K36" s="183"/>
      <c r="L36" s="182"/>
      <c r="M36" s="251"/>
      <c r="N36" s="96"/>
      <c r="O36" s="96"/>
      <c r="P36" s="75"/>
      <c r="Q36" s="75"/>
      <c r="R36" s="75"/>
    </row>
    <row r="37" spans="2:18" s="1" customFormat="1">
      <c r="C37" s="96">
        <v>4</v>
      </c>
      <c r="D37" s="252">
        <v>395400</v>
      </c>
      <c r="E37" s="252" t="s">
        <v>430</v>
      </c>
      <c r="F37" s="96">
        <v>100</v>
      </c>
      <c r="G37" s="96"/>
      <c r="H37" s="105">
        <f>F37*G37</f>
        <v>0</v>
      </c>
      <c r="I37" s="96">
        <v>7060</v>
      </c>
      <c r="J37" s="96">
        <f>F37*I37</f>
        <v>706000</v>
      </c>
      <c r="K37" s="183"/>
      <c r="L37" s="182"/>
      <c r="M37" s="251"/>
      <c r="N37" s="96"/>
      <c r="O37" s="96"/>
      <c r="P37" s="75"/>
      <c r="Q37" s="75"/>
      <c r="R37" s="75"/>
    </row>
    <row r="38" spans="2:18" s="75" customFormat="1" ht="12" customHeight="1">
      <c r="C38" s="106" t="s">
        <v>58</v>
      </c>
      <c r="D38" s="256" t="s">
        <v>114</v>
      </c>
      <c r="E38" s="256" t="s">
        <v>114</v>
      </c>
      <c r="F38" s="257">
        <f>SUM(F34:F37)</f>
        <v>690</v>
      </c>
      <c r="G38" s="257">
        <f>SUM(G34:G37)</f>
        <v>0</v>
      </c>
      <c r="H38" s="257">
        <f>SUM(H34:H37)</f>
        <v>0</v>
      </c>
      <c r="I38" s="257">
        <f>SUM(I34:I37)</f>
        <v>102075</v>
      </c>
      <c r="J38" s="257">
        <f>SUM(J34:J37)</f>
        <v>9541450</v>
      </c>
      <c r="K38" s="258">
        <f>SUM(K34:K36)</f>
        <v>0</v>
      </c>
      <c r="L38" s="257" t="s">
        <v>58</v>
      </c>
      <c r="M38" s="259"/>
      <c r="N38" s="257" t="s">
        <v>58</v>
      </c>
      <c r="O38" s="257" t="s">
        <v>58</v>
      </c>
    </row>
    <row r="39" spans="2:18" ht="14.25" customHeight="1">
      <c r="G39" s="115" t="s">
        <v>431</v>
      </c>
      <c r="H39" s="260">
        <f>J34</f>
        <v>3038000</v>
      </c>
      <c r="I39" s="115">
        <f>(H39/J38)*100</f>
        <v>31.840024314962612</v>
      </c>
      <c r="J39" s="261" t="s">
        <v>432</v>
      </c>
      <c r="K39" s="262">
        <f>SUM(J35:J37)</f>
        <v>6503450</v>
      </c>
      <c r="L39" s="261">
        <f>(K39/J38)*100</f>
        <v>68.159975685037395</v>
      </c>
      <c r="M39" s="1"/>
    </row>
    <row r="40" spans="2:18" s="1" customFormat="1" ht="14.25" customHeight="1"/>
    <row r="41" spans="2:18" s="1" customFormat="1" ht="14.25" customHeight="1"/>
    <row r="42" spans="2:18" s="1" customFormat="1" ht="14.25" customHeight="1"/>
    <row r="43" spans="2:18" s="1" customFormat="1" ht="14.25" customHeight="1"/>
    <row r="44" spans="2:18" s="1" customFormat="1" ht="14.25" customHeight="1"/>
    <row r="45" spans="2:18" s="1" customFormat="1" ht="14.25" customHeight="1"/>
    <row r="46" spans="2:18" s="1" customFormat="1" ht="14.25" customHeight="1"/>
    <row r="47" spans="2:18" s="1" customFormat="1" ht="14.25" customHeight="1"/>
    <row r="48" spans="2:18" ht="14.25" customHeight="1">
      <c r="L48" s="1"/>
    </row>
    <row r="49" ht="12.75" customHeight="1"/>
    <row r="50" s="1" customFormat="1" ht="12.75" customHeight="1"/>
    <row r="51" s="1" customFormat="1" ht="14.25" customHeight="1"/>
    <row r="52" s="1" customFormat="1" ht="14.25" customHeight="1"/>
    <row r="53" s="1" customFormat="1" ht="14.25" customHeight="1"/>
    <row r="54" s="1" customFormat="1" ht="14.25" customHeight="1"/>
    <row r="55" s="1" customFormat="1" ht="14.25" customHeight="1"/>
    <row r="56" s="1" customFormat="1" ht="14.25" customHeight="1"/>
    <row r="57" s="1" customFormat="1" ht="14.25" customHeight="1"/>
    <row r="58" s="1" customFormat="1" ht="14.25" customHeight="1"/>
    <row r="59" s="1" customFormat="1" ht="14.25" customHeight="1"/>
    <row r="60" s="1" customFormat="1" ht="14.25" customHeight="1"/>
    <row r="61" s="1" customFormat="1" ht="14.25" customHeight="1"/>
    <row r="62" s="1" customFormat="1" ht="14.25" customHeight="1"/>
    <row r="63" s="1" customFormat="1" ht="14.25" customHeight="1"/>
    <row r="64" s="1" customFormat="1" ht="14.25" customHeight="1"/>
    <row r="65" ht="14.25" customHeight="1"/>
    <row r="66" ht="12.75" customHeight="1"/>
    <row r="67" s="1" customFormat="1" ht="13.5" customHeight="1"/>
    <row r="68" s="1" customFormat="1" ht="14.25" customHeight="1"/>
    <row r="69" s="1" customFormat="1" ht="14.25" customHeight="1"/>
    <row r="70" s="1" customFormat="1" ht="14.25" customHeight="1"/>
    <row r="71" s="1" customFormat="1" ht="14.25" customHeight="1"/>
    <row r="72" s="1" customFormat="1" ht="14.25" customHeight="1"/>
    <row r="73" s="1" customFormat="1" ht="14.25" customHeight="1"/>
    <row r="74" s="1" customFormat="1" ht="14.25" customHeight="1"/>
    <row r="75" s="1" customFormat="1" ht="14.25" customHeight="1"/>
    <row r="76" s="1" customFormat="1" ht="14.25" customHeight="1"/>
    <row r="77" s="1" customFormat="1" ht="14.25" customHeight="1"/>
    <row r="78" s="1" customFormat="1" ht="14.25" customHeight="1"/>
    <row r="79" s="1" customFormat="1" ht="14.25" customHeight="1"/>
    <row r="80" s="1" customFormat="1" ht="14.25" customHeight="1"/>
    <row r="81" s="1" customFormat="1" ht="14.25" customHeight="1"/>
    <row r="82" ht="14.25" customHeight="1"/>
    <row r="83" ht="12.75" customHeight="1"/>
    <row r="84" s="1" customFormat="1" ht="13.5" customHeight="1"/>
    <row r="85" s="1" customFormat="1" ht="14.25" customHeight="1"/>
    <row r="86" s="1" customFormat="1" ht="14.25" customHeight="1"/>
    <row r="87" s="1" customFormat="1" ht="14.25" customHeight="1"/>
    <row r="88" s="1" customFormat="1" ht="14.25" customHeight="1"/>
    <row r="89" s="1" customFormat="1" ht="14.25" customHeight="1"/>
    <row r="90" s="1" customFormat="1" ht="14.25" customHeight="1"/>
    <row r="91" s="1" customFormat="1" ht="14.25" customHeight="1"/>
    <row r="92" s="1" customFormat="1" ht="14.25" customHeight="1"/>
    <row r="93" s="1" customFormat="1" ht="14.25" customHeight="1"/>
    <row r="94" s="1" customFormat="1" ht="14.25" customHeight="1"/>
    <row r="95" s="1" customFormat="1" ht="14.25" customHeight="1"/>
    <row r="96" s="1" customFormat="1" ht="14.25" customHeight="1"/>
    <row r="97" s="1" customFormat="1" ht="14.25" customHeight="1"/>
    <row r="98" s="1" customFormat="1" ht="14.25" customHeight="1"/>
    <row r="99" ht="14.25" customHeight="1"/>
    <row r="100" ht="12.75" customHeight="1"/>
    <row r="101" ht="14.25" customHeight="1"/>
    <row r="102" ht="14.25" customHeight="1"/>
  </sheetData>
  <mergeCells count="5">
    <mergeCell ref="A2:O2"/>
    <mergeCell ref="M23:N23"/>
    <mergeCell ref="M32:N32"/>
    <mergeCell ref="M14:N14"/>
    <mergeCell ref="M5:N5"/>
  </mergeCells>
  <phoneticPr fontId="2" type="noConversion"/>
  <pageMargins left="0.7" right="0.7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</sheetPr>
  <dimension ref="A1:S239"/>
  <sheetViews>
    <sheetView workbookViewId="0">
      <selection activeCell="B5" sqref="B5:B16"/>
    </sheetView>
  </sheetViews>
  <sheetFormatPr defaultRowHeight="13.5"/>
  <cols>
    <col min="1" max="1" width="44.88671875" bestFit="1" customWidth="1"/>
    <col min="2" max="2" width="9.44140625" bestFit="1" customWidth="1"/>
    <col min="5" max="5" width="8.6640625" bestFit="1" customWidth="1"/>
    <col min="6" max="6" width="4.44140625" customWidth="1"/>
    <col min="7" max="7" width="15.33203125" bestFit="1" customWidth="1"/>
    <col min="8" max="8" width="8.21875" bestFit="1" customWidth="1"/>
    <col min="9" max="9" width="4.44140625" customWidth="1"/>
    <col min="10" max="10" width="22.88671875" bestFit="1" customWidth="1"/>
    <col min="11" max="11" width="7.88671875" bestFit="1" customWidth="1"/>
    <col min="12" max="12" width="8.88671875" style="1" customWidth="1"/>
    <col min="13" max="13" width="14.6640625" style="1" customWidth="1"/>
    <col min="14" max="14" width="11.77734375" style="1" customWidth="1"/>
    <col min="15" max="15" width="10.6640625" style="1" customWidth="1"/>
    <col min="16" max="16" width="4.6640625" style="1" bestFit="1" customWidth="1"/>
    <col min="17" max="17" width="9.109375" style="1" customWidth="1"/>
    <col min="18" max="18" width="8.21875" style="1" bestFit="1" customWidth="1"/>
  </cols>
  <sheetData>
    <row r="1" spans="1:18" ht="20.25" customHeight="1">
      <c r="A1" s="391" t="s">
        <v>436</v>
      </c>
      <c r="B1" s="386"/>
      <c r="C1" s="386"/>
      <c r="D1" s="386"/>
      <c r="E1" s="387"/>
      <c r="I1" s="1"/>
      <c r="J1" s="1"/>
      <c r="K1" s="1"/>
      <c r="O1" s="95"/>
      <c r="P1" s="95"/>
      <c r="Q1" s="95"/>
      <c r="R1" s="95"/>
    </row>
    <row r="2" spans="1:18" ht="12.75" customHeight="1">
      <c r="B2" s="1"/>
      <c r="F2" s="1"/>
      <c r="H2" s="1"/>
      <c r="I2" s="1"/>
      <c r="K2" s="1"/>
      <c r="M2" s="95"/>
      <c r="N2" s="95"/>
      <c r="O2" s="95"/>
      <c r="P2" s="95"/>
      <c r="Q2" s="95"/>
      <c r="R2" s="95"/>
    </row>
    <row r="3" spans="1:18" s="1" customFormat="1" ht="13.5" customHeight="1">
      <c r="A3" s="390" t="s">
        <v>421</v>
      </c>
      <c r="B3" s="386"/>
      <c r="C3" s="386"/>
      <c r="D3" s="387"/>
      <c r="E3" s="164" t="s">
        <v>80</v>
      </c>
      <c r="F3" s="2"/>
      <c r="G3" s="389" t="s">
        <v>3</v>
      </c>
      <c r="H3" s="387"/>
      <c r="I3" s="3"/>
      <c r="J3" s="388" t="s">
        <v>4</v>
      </c>
      <c r="K3" s="387"/>
      <c r="L3" s="3"/>
      <c r="M3" s="95"/>
      <c r="N3" s="95"/>
      <c r="O3" s="95"/>
      <c r="P3" s="95"/>
      <c r="Q3" s="95"/>
      <c r="R3" s="95"/>
    </row>
    <row r="4" spans="1:18" s="1" customFormat="1" ht="14.25" customHeight="1">
      <c r="A4" s="4" t="s">
        <v>5</v>
      </c>
      <c r="B4" s="5" t="s">
        <v>6</v>
      </c>
      <c r="C4" s="6" t="s">
        <v>7</v>
      </c>
      <c r="D4" s="6" t="s">
        <v>8</v>
      </c>
      <c r="E4" s="6" t="s">
        <v>9</v>
      </c>
      <c r="F4" s="2"/>
      <c r="G4" s="9" t="s">
        <v>399</v>
      </c>
      <c r="H4" s="10" t="s">
        <v>6</v>
      </c>
      <c r="I4" s="3"/>
      <c r="J4" s="65" t="s">
        <v>11</v>
      </c>
      <c r="K4" s="65" t="s">
        <v>6</v>
      </c>
    </row>
    <row r="5" spans="1:18" s="1" customFormat="1" ht="14.25" customHeight="1">
      <c r="A5" s="45" t="s">
        <v>422</v>
      </c>
      <c r="B5" s="59">
        <f>H8</f>
        <v>20355687</v>
      </c>
      <c r="C5" s="42"/>
      <c r="D5" s="42"/>
      <c r="E5" s="42"/>
      <c r="F5" s="3"/>
      <c r="G5" s="51" t="s">
        <v>14</v>
      </c>
      <c r="H5" s="83">
        <v>20355687</v>
      </c>
      <c r="I5" s="3"/>
      <c r="J5" s="53" t="s">
        <v>16</v>
      </c>
      <c r="K5" s="67">
        <v>1766187</v>
      </c>
    </row>
    <row r="6" spans="1:18" s="1" customFormat="1" ht="14.25" customHeight="1">
      <c r="A6" s="7" t="s">
        <v>18</v>
      </c>
      <c r="B6" s="177">
        <v>92723000</v>
      </c>
      <c r="C6" s="8"/>
      <c r="D6" s="8"/>
      <c r="E6" s="8"/>
      <c r="F6" s="3"/>
      <c r="G6" s="77"/>
      <c r="H6" s="83"/>
      <c r="I6" s="3"/>
      <c r="J6" s="77"/>
      <c r="K6" s="77"/>
    </row>
    <row r="7" spans="1:18" s="1" customFormat="1" ht="14.25" customHeight="1">
      <c r="A7" s="7" t="s">
        <v>22</v>
      </c>
      <c r="B7" s="98">
        <f>B127+E7</f>
        <v>2500000</v>
      </c>
      <c r="C7" s="8"/>
      <c r="D7" s="8"/>
      <c r="E7" s="19">
        <v>100000</v>
      </c>
      <c r="F7" s="3"/>
      <c r="G7" s="77"/>
      <c r="H7" s="83"/>
      <c r="I7" s="3"/>
      <c r="J7" s="77"/>
      <c r="K7" s="77"/>
    </row>
    <row r="8" spans="1:18" s="1" customFormat="1" ht="14.25" customHeight="1">
      <c r="A8" s="7" t="s">
        <v>81</v>
      </c>
      <c r="B8" s="98">
        <v>1900000</v>
      </c>
      <c r="C8" s="8"/>
      <c r="D8" s="8"/>
      <c r="E8" s="19" t="s">
        <v>58</v>
      </c>
      <c r="F8" s="3"/>
      <c r="G8" s="52" t="s">
        <v>34</v>
      </c>
      <c r="H8" s="12">
        <f>SUM(H5:H7)</f>
        <v>20355687</v>
      </c>
      <c r="I8" s="3"/>
      <c r="J8" s="77"/>
      <c r="K8" s="77"/>
    </row>
    <row r="9" spans="1:18" s="1" customFormat="1" ht="14.25" customHeight="1">
      <c r="A9" s="7" t="s">
        <v>26</v>
      </c>
      <c r="B9" s="98">
        <v>7830584</v>
      </c>
      <c r="C9" s="224">
        <v>7000000</v>
      </c>
      <c r="D9" s="8"/>
      <c r="E9" s="225" t="s">
        <v>401</v>
      </c>
      <c r="F9" s="3"/>
      <c r="G9" s="52" t="s">
        <v>34</v>
      </c>
      <c r="H9" s="12">
        <f>SUM(H6:H8)</f>
        <v>20355687</v>
      </c>
      <c r="I9" s="3"/>
      <c r="J9" s="77"/>
      <c r="K9" s="77"/>
    </row>
    <row r="10" spans="1:18" s="1" customFormat="1" ht="14.25" customHeight="1">
      <c r="A10" s="43" t="s">
        <v>32</v>
      </c>
      <c r="B10" s="60">
        <f>SUM(B5:B8)</f>
        <v>117478687</v>
      </c>
      <c r="C10" s="44"/>
      <c r="D10" s="44"/>
      <c r="E10" s="44"/>
      <c r="F10" s="3"/>
      <c r="G10" s="2"/>
      <c r="H10" s="3"/>
      <c r="I10" s="3"/>
      <c r="J10" s="77"/>
      <c r="K10" s="77"/>
      <c r="M10" s="95"/>
    </row>
    <row r="11" spans="1:18" s="1" customFormat="1" ht="14.25" customHeight="1">
      <c r="A11" s="42" t="s">
        <v>36</v>
      </c>
      <c r="B11" s="61">
        <v>52000</v>
      </c>
      <c r="C11" s="137"/>
      <c r="D11" s="42" t="s">
        <v>58</v>
      </c>
      <c r="E11" s="46"/>
      <c r="F11" s="3"/>
      <c r="G11" s="2"/>
      <c r="H11" s="3"/>
      <c r="I11" s="3"/>
      <c r="J11" s="77"/>
      <c r="K11" s="77"/>
      <c r="M11" s="95"/>
    </row>
    <row r="12" spans="1:18" s="1" customFormat="1" ht="14.25" customHeight="1">
      <c r="A12" s="42" t="s">
        <v>38</v>
      </c>
      <c r="B12" s="61">
        <v>66880</v>
      </c>
      <c r="C12" s="137"/>
      <c r="D12" s="42"/>
      <c r="E12" s="46"/>
      <c r="F12" s="3"/>
      <c r="G12" s="9" t="s">
        <v>40</v>
      </c>
      <c r="H12" s="10" t="s">
        <v>6</v>
      </c>
      <c r="I12" s="3"/>
      <c r="J12" s="54" t="s">
        <v>45</v>
      </c>
      <c r="K12" s="63">
        <f>K5+K6+K10</f>
        <v>1766187</v>
      </c>
      <c r="M12" s="95"/>
    </row>
    <row r="13" spans="1:18" s="1" customFormat="1" ht="14.25" customHeight="1">
      <c r="A13" s="47" t="s">
        <v>41</v>
      </c>
      <c r="B13" s="14">
        <f>D13</f>
        <v>0</v>
      </c>
      <c r="C13" s="48"/>
      <c r="D13" s="163">
        <v>0</v>
      </c>
      <c r="E13" s="48"/>
      <c r="F13" s="3"/>
      <c r="G13" s="231" t="s">
        <v>43</v>
      </c>
      <c r="H13" s="11">
        <f>B17-B838</f>
        <v>0</v>
      </c>
      <c r="I13" s="3"/>
      <c r="J13" s="53"/>
      <c r="K13" s="74"/>
      <c r="M13" s="95"/>
    </row>
    <row r="14" spans="1:18" s="1" customFormat="1" ht="14.25" customHeight="1">
      <c r="A14" s="47" t="s">
        <v>403</v>
      </c>
      <c r="B14" s="15">
        <v>285000000</v>
      </c>
      <c r="C14" s="15" t="s">
        <v>58</v>
      </c>
      <c r="D14" s="48"/>
      <c r="E14" s="48"/>
      <c r="F14" s="3"/>
      <c r="G14" s="2"/>
      <c r="H14" s="3"/>
      <c r="I14" s="3"/>
      <c r="J14" s="53" t="s">
        <v>58</v>
      </c>
      <c r="K14" s="62" t="s">
        <v>58</v>
      </c>
      <c r="M14" s="95"/>
    </row>
    <row r="15" spans="1:18" s="1" customFormat="1" ht="14.25" customHeight="1">
      <c r="A15" s="49" t="s">
        <v>47</v>
      </c>
      <c r="B15" s="16">
        <f>B10+B13+B14</f>
        <v>402478687</v>
      </c>
      <c r="C15" s="50"/>
      <c r="D15" s="50"/>
      <c r="E15" s="50"/>
      <c r="F15" s="3"/>
      <c r="G15" s="2"/>
      <c r="H15" s="2"/>
      <c r="I15" s="3"/>
      <c r="J15" s="55" t="s">
        <v>50</v>
      </c>
      <c r="K15" s="63">
        <f>SUM(K13:K13)</f>
        <v>0</v>
      </c>
      <c r="M15" s="95"/>
      <c r="N15" s="95"/>
      <c r="O15" s="95"/>
      <c r="P15" s="95"/>
      <c r="Q15" s="95"/>
      <c r="R15" s="95"/>
    </row>
    <row r="16" spans="1:18" s="1" customFormat="1" ht="14.25" customHeight="1">
      <c r="A16" s="49" t="s">
        <v>49</v>
      </c>
      <c r="B16" s="16">
        <f>B10+B13+B14</f>
        <v>402478687</v>
      </c>
      <c r="C16" s="50"/>
      <c r="D16" s="50"/>
      <c r="E16" s="50"/>
      <c r="F16" s="3"/>
      <c r="G16" s="2"/>
      <c r="H16" s="2"/>
      <c r="I16" s="3"/>
      <c r="J16" s="56" t="s">
        <v>61</v>
      </c>
      <c r="K16" s="64">
        <f>K15-K12</f>
        <v>-1766187</v>
      </c>
      <c r="M16" s="95"/>
      <c r="N16" s="95"/>
      <c r="O16" s="95"/>
      <c r="P16" s="95"/>
      <c r="Q16" s="95"/>
      <c r="R16" s="95"/>
    </row>
    <row r="17" spans="1:18" s="1" customFormat="1" ht="14.25" customHeight="1">
      <c r="A17" s="385" t="s">
        <v>77</v>
      </c>
      <c r="B17" s="386"/>
      <c r="C17" s="386"/>
      <c r="D17" s="386"/>
      <c r="E17" s="387"/>
      <c r="F17" s="3"/>
      <c r="G17" s="2"/>
      <c r="H17" s="2"/>
      <c r="I17" s="3"/>
      <c r="M17" s="95"/>
      <c r="N17" s="95"/>
      <c r="O17" s="95"/>
      <c r="P17" s="95"/>
      <c r="Q17" s="95"/>
      <c r="R17" s="95"/>
    </row>
    <row r="18" spans="1:18" ht="14.25" customHeight="1">
      <c r="B18" s="1"/>
      <c r="F18" s="1"/>
      <c r="H18" s="1"/>
      <c r="I18" s="1"/>
      <c r="J18" s="1"/>
      <c r="K18" s="1"/>
      <c r="M18" s="95"/>
      <c r="N18" s="95"/>
      <c r="O18" s="95"/>
      <c r="P18" s="95"/>
      <c r="Q18" s="95"/>
      <c r="R18" s="95"/>
    </row>
    <row r="19" spans="1:18" ht="12.75" customHeight="1">
      <c r="B19" s="1"/>
      <c r="F19" s="1"/>
      <c r="H19" s="1"/>
      <c r="I19" s="1"/>
      <c r="K19" s="1"/>
      <c r="M19" s="95"/>
      <c r="N19" s="95"/>
      <c r="O19" s="95"/>
      <c r="P19" s="95"/>
      <c r="Q19" s="95"/>
      <c r="R19" s="95"/>
    </row>
    <row r="20" spans="1:18" s="1" customFormat="1" ht="13.5" customHeight="1">
      <c r="A20" s="390" t="s">
        <v>437</v>
      </c>
      <c r="B20" s="386"/>
      <c r="C20" s="386"/>
      <c r="D20" s="387"/>
      <c r="E20" s="164" t="s">
        <v>193</v>
      </c>
      <c r="F20" s="2"/>
      <c r="G20" s="389" t="s">
        <v>3</v>
      </c>
      <c r="H20" s="387"/>
      <c r="I20" s="3"/>
      <c r="J20" s="388" t="s">
        <v>4</v>
      </c>
      <c r="K20" s="387"/>
      <c r="L20" s="3"/>
      <c r="M20" s="95"/>
      <c r="N20" s="95"/>
      <c r="O20" s="95"/>
      <c r="P20" s="95"/>
      <c r="Q20" s="95"/>
      <c r="R20" s="95"/>
    </row>
    <row r="21" spans="1:18" s="1" customFormat="1" ht="14.25" customHeight="1">
      <c r="A21" s="4" t="s">
        <v>5</v>
      </c>
      <c r="B21" s="5" t="s">
        <v>6</v>
      </c>
      <c r="C21" s="6" t="s">
        <v>7</v>
      </c>
      <c r="D21" s="6" t="s">
        <v>8</v>
      </c>
      <c r="E21" s="6" t="s">
        <v>9</v>
      </c>
      <c r="F21" s="2"/>
      <c r="G21" s="9" t="s">
        <v>399</v>
      </c>
      <c r="H21" s="10" t="s">
        <v>6</v>
      </c>
      <c r="I21" s="3"/>
      <c r="J21" s="65" t="s">
        <v>11</v>
      </c>
      <c r="K21" s="65" t="s">
        <v>6</v>
      </c>
    </row>
    <row r="22" spans="1:18" s="1" customFormat="1" ht="14.25" customHeight="1">
      <c r="A22" s="45" t="s">
        <v>422</v>
      </c>
      <c r="B22" s="59">
        <f>H25</f>
        <v>13015050</v>
      </c>
      <c r="C22" s="42"/>
      <c r="D22" s="42"/>
      <c r="E22" s="42"/>
      <c r="F22" s="3"/>
      <c r="G22" s="51" t="s">
        <v>14</v>
      </c>
      <c r="H22" s="83">
        <v>13015050</v>
      </c>
      <c r="I22" s="3"/>
      <c r="J22" s="53" t="s">
        <v>16</v>
      </c>
      <c r="K22" s="67">
        <v>1766187</v>
      </c>
    </row>
    <row r="23" spans="1:18" s="1" customFormat="1" ht="14.25" customHeight="1">
      <c r="A23" s="7" t="s">
        <v>18</v>
      </c>
      <c r="B23" s="177">
        <v>88943000</v>
      </c>
      <c r="C23" s="8"/>
      <c r="D23" s="8"/>
      <c r="E23" s="8"/>
      <c r="F23" s="3"/>
      <c r="G23" s="77"/>
      <c r="H23" s="83"/>
      <c r="I23" s="3"/>
      <c r="J23" s="77"/>
      <c r="K23" s="77"/>
    </row>
    <row r="24" spans="1:18" s="1" customFormat="1" ht="14.25" customHeight="1">
      <c r="A24" s="7" t="s">
        <v>22</v>
      </c>
      <c r="B24" s="98">
        <f>B144+E24</f>
        <v>2400000</v>
      </c>
      <c r="C24" s="8"/>
      <c r="D24" s="8"/>
      <c r="E24" s="19">
        <v>100000</v>
      </c>
      <c r="F24" s="3"/>
      <c r="G24" s="77"/>
      <c r="H24" s="83"/>
      <c r="I24" s="3"/>
      <c r="J24" s="77"/>
      <c r="K24" s="77"/>
    </row>
    <row r="25" spans="1:18" s="1" customFormat="1" ht="14.25" customHeight="1">
      <c r="A25" s="7" t="s">
        <v>81</v>
      </c>
      <c r="B25" s="98">
        <v>1900000</v>
      </c>
      <c r="C25" s="8"/>
      <c r="D25" s="8"/>
      <c r="E25" s="19" t="s">
        <v>58</v>
      </c>
      <c r="F25" s="3"/>
      <c r="G25" s="52" t="s">
        <v>34</v>
      </c>
      <c r="H25" s="12">
        <f>SUM(H22:H24)</f>
        <v>13015050</v>
      </c>
      <c r="I25" s="3"/>
      <c r="J25" s="77"/>
      <c r="K25" s="77"/>
    </row>
    <row r="26" spans="1:18" s="1" customFormat="1" ht="14.25" customHeight="1">
      <c r="A26" s="7" t="s">
        <v>26</v>
      </c>
      <c r="B26" s="98">
        <v>7830584</v>
      </c>
      <c r="C26" s="224">
        <v>7000000</v>
      </c>
      <c r="D26" s="8"/>
      <c r="E26" s="225" t="s">
        <v>401</v>
      </c>
      <c r="F26" s="3"/>
      <c r="G26" s="52" t="s">
        <v>34</v>
      </c>
      <c r="H26" s="12">
        <f>SUM(H23:H25)</f>
        <v>13015050</v>
      </c>
      <c r="I26" s="3"/>
      <c r="J26" s="77"/>
      <c r="K26" s="77"/>
    </row>
    <row r="27" spans="1:18" s="1" customFormat="1" ht="14.25" customHeight="1">
      <c r="A27" s="43" t="s">
        <v>32</v>
      </c>
      <c r="B27" s="60">
        <f>SUM(B22:B26)</f>
        <v>114088634</v>
      </c>
      <c r="C27" s="44"/>
      <c r="D27" s="44"/>
      <c r="E27" s="44"/>
      <c r="F27" s="3"/>
      <c r="G27" s="2"/>
      <c r="H27" s="3"/>
      <c r="I27" s="3"/>
      <c r="J27" s="77"/>
      <c r="K27" s="77"/>
      <c r="M27" s="95"/>
    </row>
    <row r="28" spans="1:18" s="1" customFormat="1" ht="14.25" customHeight="1">
      <c r="A28" s="42" t="s">
        <v>36</v>
      </c>
      <c r="B28" s="61">
        <v>52000</v>
      </c>
      <c r="C28" s="137"/>
      <c r="D28" s="42" t="s">
        <v>58</v>
      </c>
      <c r="E28" s="46"/>
      <c r="F28" s="3"/>
      <c r="G28" s="2"/>
      <c r="H28" s="3"/>
      <c r="I28" s="3"/>
      <c r="J28" s="77"/>
      <c r="K28" s="77"/>
      <c r="M28" s="95"/>
    </row>
    <row r="29" spans="1:18" s="1" customFormat="1" ht="14.25" customHeight="1">
      <c r="A29" s="42" t="s">
        <v>38</v>
      </c>
      <c r="B29" s="61">
        <v>66880</v>
      </c>
      <c r="C29" s="137"/>
      <c r="D29" s="42"/>
      <c r="E29" s="46"/>
      <c r="F29" s="3"/>
      <c r="G29" s="9" t="s">
        <v>40</v>
      </c>
      <c r="H29" s="10" t="s">
        <v>6</v>
      </c>
      <c r="I29" s="3"/>
      <c r="J29" s="54" t="s">
        <v>45</v>
      </c>
      <c r="K29" s="63">
        <f>K22+K23+K27</f>
        <v>1766187</v>
      </c>
      <c r="M29" s="95"/>
    </row>
    <row r="30" spans="1:18" s="1" customFormat="1" ht="14.25" customHeight="1">
      <c r="A30" s="47" t="s">
        <v>41</v>
      </c>
      <c r="B30" s="14">
        <f>D30</f>
        <v>0</v>
      </c>
      <c r="C30" s="48"/>
      <c r="D30" s="163">
        <v>0</v>
      </c>
      <c r="E30" s="48"/>
      <c r="F30" s="3"/>
      <c r="G30" s="231" t="s">
        <v>43</v>
      </c>
      <c r="H30" s="11">
        <f>B34-B855</f>
        <v>0</v>
      </c>
      <c r="I30" s="3"/>
      <c r="J30" s="53"/>
      <c r="K30" s="74"/>
      <c r="M30" s="95"/>
    </row>
    <row r="31" spans="1:18" s="1" customFormat="1" ht="14.25" customHeight="1">
      <c r="A31" s="47" t="s">
        <v>403</v>
      </c>
      <c r="B31" s="15">
        <v>285000000</v>
      </c>
      <c r="C31" s="15" t="s">
        <v>58</v>
      </c>
      <c r="D31" s="48"/>
      <c r="E31" s="48"/>
      <c r="F31" s="3"/>
      <c r="G31" s="2"/>
      <c r="H31" s="3"/>
      <c r="I31" s="3"/>
      <c r="J31" s="53" t="s">
        <v>58</v>
      </c>
      <c r="K31" s="62" t="s">
        <v>58</v>
      </c>
      <c r="M31" s="95"/>
    </row>
    <row r="32" spans="1:18" s="1" customFormat="1" ht="14.25" customHeight="1">
      <c r="A32" s="49" t="s">
        <v>47</v>
      </c>
      <c r="B32" s="16">
        <f>B27+B30+B31</f>
        <v>399088634</v>
      </c>
      <c r="C32" s="50"/>
      <c r="D32" s="50"/>
      <c r="E32" s="50"/>
      <c r="F32" s="3"/>
      <c r="G32" s="2"/>
      <c r="H32" s="2"/>
      <c r="I32" s="3"/>
      <c r="J32" s="55" t="s">
        <v>50</v>
      </c>
      <c r="K32" s="63">
        <f>SUM(K30:K30)</f>
        <v>0</v>
      </c>
      <c r="M32" s="95"/>
      <c r="N32" s="95"/>
      <c r="O32" s="95"/>
      <c r="P32" s="95"/>
      <c r="Q32" s="95"/>
      <c r="R32" s="95"/>
    </row>
    <row r="33" spans="1:18" s="1" customFormat="1" ht="14.25" customHeight="1">
      <c r="A33" s="49" t="s">
        <v>49</v>
      </c>
      <c r="B33" s="16">
        <f>B27+B30+B31</f>
        <v>399088634</v>
      </c>
      <c r="C33" s="50"/>
      <c r="D33" s="50"/>
      <c r="E33" s="50"/>
      <c r="F33" s="3"/>
      <c r="G33" s="2"/>
      <c r="H33" s="2"/>
      <c r="I33" s="3"/>
      <c r="J33" s="56" t="s">
        <v>61</v>
      </c>
      <c r="K33" s="64">
        <f>K32-K29</f>
        <v>-1766187</v>
      </c>
      <c r="M33" s="95"/>
      <c r="N33" s="95"/>
      <c r="O33" s="95"/>
      <c r="P33" s="95"/>
      <c r="Q33" s="95"/>
      <c r="R33" s="95"/>
    </row>
    <row r="34" spans="1:18" s="1" customFormat="1" ht="14.25" customHeight="1">
      <c r="A34" s="385" t="s">
        <v>77</v>
      </c>
      <c r="B34" s="386"/>
      <c r="C34" s="386"/>
      <c r="D34" s="386"/>
      <c r="E34" s="387"/>
      <c r="F34" s="3"/>
      <c r="G34" s="2"/>
      <c r="H34" s="2"/>
      <c r="I34" s="3"/>
      <c r="M34" s="95"/>
      <c r="N34" s="95"/>
      <c r="O34" s="95"/>
      <c r="P34" s="95"/>
      <c r="Q34" s="95"/>
      <c r="R34" s="95"/>
    </row>
    <row r="35" spans="1:18" ht="14.25" customHeight="1">
      <c r="B35" s="1"/>
      <c r="F35" s="1"/>
      <c r="H35" s="1"/>
      <c r="I35" s="1"/>
      <c r="J35" s="1"/>
      <c r="K35" s="1"/>
      <c r="M35" s="95"/>
      <c r="N35" s="95"/>
      <c r="O35" s="95"/>
      <c r="P35" s="95"/>
      <c r="Q35" s="95"/>
      <c r="R35" s="95"/>
    </row>
    <row r="36" spans="1:18" ht="12.75" customHeight="1">
      <c r="B36" s="1"/>
      <c r="F36" s="1"/>
      <c r="H36" s="1"/>
      <c r="I36" s="1"/>
      <c r="K36" s="1"/>
      <c r="M36" s="95"/>
      <c r="N36" s="95"/>
      <c r="O36" s="95"/>
      <c r="P36" s="95"/>
      <c r="Q36" s="95"/>
      <c r="R36" s="95"/>
    </row>
    <row r="37" spans="1:18" s="1" customFormat="1" ht="13.5" customHeight="1">
      <c r="A37" s="390" t="s">
        <v>438</v>
      </c>
      <c r="B37" s="386"/>
      <c r="C37" s="386"/>
      <c r="D37" s="387"/>
      <c r="E37" s="164" t="s">
        <v>439</v>
      </c>
      <c r="F37" s="2"/>
      <c r="G37" s="389" t="s">
        <v>3</v>
      </c>
      <c r="H37" s="387"/>
      <c r="I37" s="3"/>
      <c r="J37" s="388" t="s">
        <v>4</v>
      </c>
      <c r="K37" s="387"/>
      <c r="L37" s="3"/>
      <c r="M37" s="95"/>
      <c r="N37" s="95"/>
      <c r="O37" s="95"/>
      <c r="P37" s="95"/>
      <c r="Q37" s="95"/>
      <c r="R37" s="95"/>
    </row>
    <row r="38" spans="1:18" s="1" customFormat="1" ht="14.25" customHeight="1">
      <c r="A38" s="4" t="s">
        <v>5</v>
      </c>
      <c r="B38" s="5" t="s">
        <v>6</v>
      </c>
      <c r="C38" s="6" t="s">
        <v>7</v>
      </c>
      <c r="D38" s="6" t="s">
        <v>8</v>
      </c>
      <c r="E38" s="6" t="s">
        <v>9</v>
      </c>
      <c r="F38" s="2"/>
      <c r="G38" s="9" t="s">
        <v>399</v>
      </c>
      <c r="H38" s="10" t="s">
        <v>6</v>
      </c>
      <c r="I38" s="3"/>
      <c r="J38" s="65" t="s">
        <v>11</v>
      </c>
      <c r="K38" s="65" t="s">
        <v>6</v>
      </c>
    </row>
    <row r="39" spans="1:18" s="1" customFormat="1" ht="14.25" customHeight="1">
      <c r="A39" s="45" t="s">
        <v>422</v>
      </c>
      <c r="B39" s="59">
        <f>H42</f>
        <v>13015050</v>
      </c>
      <c r="C39" s="42"/>
      <c r="D39" s="42"/>
      <c r="E39" s="42"/>
      <c r="F39" s="3"/>
      <c r="G39" s="51" t="s">
        <v>14</v>
      </c>
      <c r="H39" s="83">
        <v>13015050</v>
      </c>
      <c r="I39" s="3"/>
      <c r="J39" s="53" t="s">
        <v>16</v>
      </c>
      <c r="K39" s="67">
        <v>1766187</v>
      </c>
    </row>
    <row r="40" spans="1:18" s="1" customFormat="1" ht="14.25" customHeight="1">
      <c r="A40" s="7" t="s">
        <v>18</v>
      </c>
      <c r="B40" s="177">
        <v>93700000</v>
      </c>
      <c r="C40" s="8"/>
      <c r="D40" s="8"/>
      <c r="E40" s="8"/>
      <c r="F40" s="3"/>
      <c r="G40" s="77"/>
      <c r="H40" s="83"/>
      <c r="I40" s="3"/>
      <c r="J40" s="77"/>
      <c r="K40" s="77"/>
    </row>
    <row r="41" spans="1:18" s="1" customFormat="1" ht="14.25" customHeight="1">
      <c r="A41" s="7" t="s">
        <v>22</v>
      </c>
      <c r="B41" s="98">
        <f>B144+E41</f>
        <v>2400000</v>
      </c>
      <c r="C41" s="8"/>
      <c r="D41" s="8"/>
      <c r="E41" s="19">
        <v>100000</v>
      </c>
      <c r="F41" s="3"/>
      <c r="G41" s="77"/>
      <c r="H41" s="83"/>
      <c r="I41" s="3"/>
      <c r="J41" s="77"/>
      <c r="K41" s="77"/>
    </row>
    <row r="42" spans="1:18" s="1" customFormat="1" ht="14.25" customHeight="1">
      <c r="A42" s="7" t="s">
        <v>81</v>
      </c>
      <c r="B42" s="98">
        <v>1900000</v>
      </c>
      <c r="C42" s="8"/>
      <c r="D42" s="8"/>
      <c r="E42" s="19" t="s">
        <v>58</v>
      </c>
      <c r="F42" s="3"/>
      <c r="G42" s="52" t="s">
        <v>34</v>
      </c>
      <c r="H42" s="12">
        <f>SUM(H39:H41)</f>
        <v>13015050</v>
      </c>
      <c r="I42" s="3"/>
      <c r="J42" s="77"/>
      <c r="K42" s="77"/>
    </row>
    <row r="43" spans="1:18" s="1" customFormat="1" ht="14.25" customHeight="1">
      <c r="A43" s="7" t="s">
        <v>26</v>
      </c>
      <c r="B43" s="98">
        <v>7655664</v>
      </c>
      <c r="C43" s="224">
        <v>7000000</v>
      </c>
      <c r="D43" s="8"/>
      <c r="E43" s="225" t="s">
        <v>401</v>
      </c>
      <c r="F43" s="3"/>
      <c r="G43" s="52" t="s">
        <v>34</v>
      </c>
      <c r="H43" s="12">
        <f>SUM(H40:H42)</f>
        <v>13015050</v>
      </c>
      <c r="I43" s="3"/>
      <c r="J43" s="77"/>
      <c r="K43" s="77"/>
    </row>
    <row r="44" spans="1:18" s="1" customFormat="1" ht="14.25" customHeight="1">
      <c r="A44" s="43" t="s">
        <v>32</v>
      </c>
      <c r="B44" s="60">
        <f>SUM(B39:B43)</f>
        <v>118670714</v>
      </c>
      <c r="C44" s="44"/>
      <c r="D44" s="44"/>
      <c r="E44" s="44"/>
      <c r="F44" s="3"/>
      <c r="G44" s="2"/>
      <c r="H44" s="3"/>
      <c r="I44" s="3"/>
      <c r="J44" s="77"/>
      <c r="K44" s="77"/>
      <c r="M44" s="95"/>
    </row>
    <row r="45" spans="1:18" s="1" customFormat="1" ht="14.25" customHeight="1">
      <c r="A45" s="42" t="s">
        <v>36</v>
      </c>
      <c r="B45" s="61">
        <v>52000</v>
      </c>
      <c r="C45" s="137"/>
      <c r="D45" s="42" t="s">
        <v>58</v>
      </c>
      <c r="E45" s="46"/>
      <c r="F45" s="3"/>
      <c r="G45" s="2"/>
      <c r="H45" s="3"/>
      <c r="I45" s="3"/>
      <c r="J45" s="77"/>
      <c r="K45" s="77"/>
      <c r="M45" s="95"/>
    </row>
    <row r="46" spans="1:18" s="1" customFormat="1" ht="14.25" customHeight="1">
      <c r="A46" s="42" t="s">
        <v>38</v>
      </c>
      <c r="B46" s="61">
        <v>66880</v>
      </c>
      <c r="C46" s="137"/>
      <c r="D46" s="42"/>
      <c r="E46" s="46"/>
      <c r="F46" s="3"/>
      <c r="G46" s="9" t="s">
        <v>40</v>
      </c>
      <c r="H46" s="10" t="s">
        <v>6</v>
      </c>
      <c r="I46" s="3"/>
      <c r="J46" s="54" t="s">
        <v>45</v>
      </c>
      <c r="K46" s="63">
        <f>K39+K40+K44</f>
        <v>1766187</v>
      </c>
      <c r="M46" s="95"/>
    </row>
    <row r="47" spans="1:18" s="1" customFormat="1" ht="14.25" customHeight="1">
      <c r="A47" s="47" t="s">
        <v>41</v>
      </c>
      <c r="B47" s="14">
        <f>D47</f>
        <v>0</v>
      </c>
      <c r="C47" s="48"/>
      <c r="D47" s="163">
        <v>0</v>
      </c>
      <c r="E47" s="48"/>
      <c r="F47" s="3"/>
      <c r="G47" s="231" t="s">
        <v>43</v>
      </c>
      <c r="H47" s="11">
        <f>B51-B855</f>
        <v>0</v>
      </c>
      <c r="I47" s="3"/>
      <c r="J47" s="53"/>
      <c r="K47" s="74"/>
      <c r="M47" s="95"/>
    </row>
    <row r="48" spans="1:18" s="1" customFormat="1" ht="14.25" customHeight="1">
      <c r="A48" s="47" t="s">
        <v>403</v>
      </c>
      <c r="B48" s="15">
        <v>285000000</v>
      </c>
      <c r="C48" s="15" t="s">
        <v>58</v>
      </c>
      <c r="D48" s="48"/>
      <c r="E48" s="48"/>
      <c r="F48" s="3"/>
      <c r="G48" s="2"/>
      <c r="H48" s="3"/>
      <c r="I48" s="3"/>
      <c r="J48" s="53" t="s">
        <v>58</v>
      </c>
      <c r="K48" s="62" t="s">
        <v>58</v>
      </c>
      <c r="M48" s="95"/>
    </row>
    <row r="49" spans="1:18" s="1" customFormat="1" ht="14.25" customHeight="1">
      <c r="A49" s="49" t="s">
        <v>47</v>
      </c>
      <c r="B49" s="16">
        <f>B44+B47+B48</f>
        <v>403670714</v>
      </c>
      <c r="C49" s="50"/>
      <c r="D49" s="50"/>
      <c r="E49" s="50"/>
      <c r="F49" s="3"/>
      <c r="G49" s="2"/>
      <c r="H49" s="2"/>
      <c r="I49" s="3"/>
      <c r="J49" s="55" t="s">
        <v>50</v>
      </c>
      <c r="K49" s="63">
        <f>SUM(K47:K47)</f>
        <v>0</v>
      </c>
      <c r="M49" s="95"/>
      <c r="N49" s="95"/>
      <c r="O49" s="95"/>
      <c r="P49" s="95"/>
      <c r="Q49" s="95"/>
      <c r="R49" s="95"/>
    </row>
    <row r="50" spans="1:18" s="1" customFormat="1" ht="14.25" customHeight="1">
      <c r="A50" s="49" t="s">
        <v>49</v>
      </c>
      <c r="B50" s="16">
        <f>B44+B47+B48</f>
        <v>403670714</v>
      </c>
      <c r="C50" s="50"/>
      <c r="D50" s="50"/>
      <c r="E50" s="50"/>
      <c r="F50" s="3"/>
      <c r="G50" s="2"/>
      <c r="H50" s="2"/>
      <c r="I50" s="3"/>
      <c r="J50" s="56" t="s">
        <v>61</v>
      </c>
      <c r="K50" s="64">
        <f>K49-K46</f>
        <v>-1766187</v>
      </c>
      <c r="M50" s="95"/>
      <c r="N50" s="95"/>
      <c r="O50" s="95"/>
      <c r="P50" s="95"/>
      <c r="Q50" s="95"/>
      <c r="R50" s="95"/>
    </row>
    <row r="51" spans="1:18" s="1" customFormat="1" ht="14.25" customHeight="1">
      <c r="A51" s="385" t="s">
        <v>77</v>
      </c>
      <c r="B51" s="386"/>
      <c r="C51" s="386"/>
      <c r="D51" s="386"/>
      <c r="E51" s="387"/>
      <c r="F51" s="3"/>
      <c r="G51" s="2"/>
      <c r="H51" s="2"/>
      <c r="I51" s="3"/>
      <c r="M51" s="95"/>
      <c r="N51" s="95"/>
      <c r="O51" s="95"/>
      <c r="P51" s="95"/>
      <c r="Q51" s="95"/>
      <c r="R51" s="95"/>
    </row>
    <row r="52" spans="1:18" ht="14.25" customHeight="1">
      <c r="B52" s="1"/>
      <c r="F52" s="1"/>
      <c r="H52" s="1"/>
      <c r="I52" s="1"/>
      <c r="J52" s="1"/>
      <c r="K52" s="1"/>
      <c r="M52" s="95"/>
      <c r="N52" s="95"/>
      <c r="O52" s="95"/>
      <c r="P52" s="95"/>
      <c r="Q52" s="95"/>
      <c r="R52" s="95"/>
    </row>
    <row r="53" spans="1:18" ht="12.75" customHeight="1">
      <c r="B53" s="1"/>
      <c r="F53" s="1"/>
      <c r="H53" s="1"/>
      <c r="I53" s="1"/>
      <c r="K53" s="1"/>
      <c r="M53" s="95"/>
      <c r="N53" s="95"/>
      <c r="O53" s="95"/>
      <c r="P53" s="95"/>
      <c r="Q53" s="95"/>
      <c r="R53" s="95"/>
    </row>
    <row r="54" spans="1:18" s="1" customFormat="1" ht="13.5" customHeight="1">
      <c r="A54" s="390" t="s">
        <v>440</v>
      </c>
      <c r="B54" s="386"/>
      <c r="C54" s="386"/>
      <c r="D54" s="387"/>
      <c r="E54" s="164" t="s">
        <v>189</v>
      </c>
      <c r="F54" s="2"/>
      <c r="G54" s="389" t="s">
        <v>3</v>
      </c>
      <c r="H54" s="387"/>
      <c r="I54" s="3"/>
      <c r="J54" s="388" t="s">
        <v>4</v>
      </c>
      <c r="K54" s="387"/>
      <c r="L54" s="3"/>
      <c r="M54" s="95"/>
      <c r="N54" s="95"/>
      <c r="O54" s="95"/>
      <c r="P54" s="95"/>
      <c r="Q54" s="95"/>
      <c r="R54" s="95"/>
    </row>
    <row r="55" spans="1:18" s="1" customFormat="1" ht="14.25" customHeight="1">
      <c r="A55" s="4" t="s">
        <v>5</v>
      </c>
      <c r="B55" s="5" t="s">
        <v>6</v>
      </c>
      <c r="C55" s="6" t="s">
        <v>7</v>
      </c>
      <c r="D55" s="6" t="s">
        <v>8</v>
      </c>
      <c r="E55" s="6" t="s">
        <v>9</v>
      </c>
      <c r="F55" s="2"/>
      <c r="G55" s="9" t="s">
        <v>399</v>
      </c>
      <c r="H55" s="10" t="s">
        <v>6</v>
      </c>
      <c r="I55" s="3"/>
      <c r="J55" s="65" t="s">
        <v>11</v>
      </c>
      <c r="K55" s="65" t="s">
        <v>6</v>
      </c>
    </row>
    <row r="56" spans="1:18" s="1" customFormat="1" ht="14.25" customHeight="1">
      <c r="A56" s="45" t="s">
        <v>422</v>
      </c>
      <c r="B56" s="59">
        <f>H60</f>
        <v>5693533</v>
      </c>
      <c r="C56" s="42"/>
      <c r="D56" s="42"/>
      <c r="E56" s="42"/>
      <c r="F56" s="3"/>
      <c r="G56" s="51" t="s">
        <v>14</v>
      </c>
      <c r="H56" s="83">
        <v>5693533</v>
      </c>
      <c r="I56" s="3"/>
      <c r="J56" s="53" t="s">
        <v>16</v>
      </c>
      <c r="K56" s="67">
        <v>1766187</v>
      </c>
      <c r="M56" s="77" t="s">
        <v>441</v>
      </c>
      <c r="N56" s="135">
        <v>629000</v>
      </c>
    </row>
    <row r="57" spans="1:18" s="1" customFormat="1" ht="14.25" customHeight="1">
      <c r="A57" s="7" t="s">
        <v>18</v>
      </c>
      <c r="B57" s="177">
        <v>105719000</v>
      </c>
      <c r="C57" s="8"/>
      <c r="D57" s="8"/>
      <c r="E57" s="8"/>
      <c r="F57" s="3"/>
      <c r="G57" s="77"/>
      <c r="H57" s="83"/>
      <c r="I57" s="3"/>
      <c r="J57" s="77"/>
      <c r="K57" s="77"/>
      <c r="M57" s="77" t="s">
        <v>441</v>
      </c>
      <c r="N57" s="135">
        <v>586830</v>
      </c>
    </row>
    <row r="58" spans="1:18" s="1" customFormat="1" ht="14.25" customHeight="1">
      <c r="A58" s="7" t="s">
        <v>22</v>
      </c>
      <c r="B58" s="98">
        <f>B145+E58</f>
        <v>2400000</v>
      </c>
      <c r="C58" s="8"/>
      <c r="D58" s="8"/>
      <c r="E58" s="19">
        <v>100000</v>
      </c>
      <c r="F58" s="3"/>
      <c r="G58" s="77"/>
      <c r="H58" s="83"/>
      <c r="I58" s="3"/>
      <c r="J58" s="77"/>
      <c r="K58" s="77"/>
      <c r="M58" s="77"/>
      <c r="N58" s="226">
        <f>N56-N57</f>
        <v>42170</v>
      </c>
    </row>
    <row r="59" spans="1:18" s="1" customFormat="1" ht="14.25" customHeight="1">
      <c r="A59" s="7" t="s">
        <v>442</v>
      </c>
      <c r="B59" s="98">
        <f>B146+E59</f>
        <v>2000000</v>
      </c>
      <c r="C59" s="8"/>
      <c r="D59" s="8"/>
      <c r="E59" s="19">
        <v>100000</v>
      </c>
      <c r="F59" s="3"/>
      <c r="G59" s="77"/>
      <c r="H59" s="83"/>
      <c r="I59" s="3"/>
      <c r="J59" s="77"/>
      <c r="K59" s="77"/>
    </row>
    <row r="60" spans="1:18" s="1" customFormat="1" ht="14.25" customHeight="1">
      <c r="A60" s="7" t="s">
        <v>81</v>
      </c>
      <c r="B60" s="98">
        <v>1900000</v>
      </c>
      <c r="C60" s="8"/>
      <c r="D60" s="8"/>
      <c r="E60" s="19" t="s">
        <v>58</v>
      </c>
      <c r="F60" s="3"/>
      <c r="G60" s="52" t="s">
        <v>34</v>
      </c>
      <c r="H60" s="12">
        <f>SUM(H56:H59)</f>
        <v>5693533</v>
      </c>
      <c r="I60" s="3"/>
      <c r="J60" s="77"/>
      <c r="K60" s="77"/>
    </row>
    <row r="61" spans="1:18" s="1" customFormat="1" ht="14.25" customHeight="1">
      <c r="A61" s="7" t="s">
        <v>26</v>
      </c>
      <c r="B61" s="98">
        <v>7559079</v>
      </c>
      <c r="C61" s="224">
        <v>7000000</v>
      </c>
      <c r="D61" s="8"/>
      <c r="E61" s="225" t="s">
        <v>401</v>
      </c>
      <c r="F61" s="3"/>
      <c r="G61" s="52" t="s">
        <v>34</v>
      </c>
      <c r="H61" s="12">
        <f>SUM(H57:H60)</f>
        <v>5693533</v>
      </c>
      <c r="I61" s="3"/>
      <c r="J61" s="77"/>
      <c r="K61" s="77"/>
    </row>
    <row r="62" spans="1:18" s="1" customFormat="1" ht="14.25" customHeight="1">
      <c r="A62" s="43" t="s">
        <v>32</v>
      </c>
      <c r="B62" s="60">
        <f>SUM(B56:B61)</f>
        <v>125271612</v>
      </c>
      <c r="C62" s="44"/>
      <c r="D62" s="44"/>
      <c r="E62" s="44"/>
      <c r="F62" s="3"/>
      <c r="G62" s="2"/>
      <c r="H62" s="3"/>
      <c r="I62" s="3"/>
      <c r="J62" s="77"/>
      <c r="K62" s="77"/>
      <c r="M62" s="95"/>
    </row>
    <row r="63" spans="1:18" s="1" customFormat="1" ht="14.25" customHeight="1">
      <c r="A63" s="42" t="s">
        <v>36</v>
      </c>
      <c r="B63" s="61">
        <v>52000</v>
      </c>
      <c r="C63" s="137"/>
      <c r="D63" s="42" t="s">
        <v>58</v>
      </c>
      <c r="E63" s="46"/>
      <c r="F63" s="3"/>
      <c r="G63" s="2"/>
      <c r="H63" s="3"/>
      <c r="I63" s="3"/>
      <c r="J63" s="77"/>
      <c r="K63" s="77"/>
      <c r="M63" s="95"/>
    </row>
    <row r="64" spans="1:18" s="1" customFormat="1" ht="14.25" customHeight="1">
      <c r="A64" s="42" t="s">
        <v>38</v>
      </c>
      <c r="B64" s="61">
        <v>66880</v>
      </c>
      <c r="C64" s="137"/>
      <c r="D64" s="42"/>
      <c r="E64" s="46"/>
      <c r="F64" s="3"/>
      <c r="G64" s="9" t="s">
        <v>40</v>
      </c>
      <c r="H64" s="10" t="s">
        <v>6</v>
      </c>
      <c r="I64" s="3"/>
      <c r="J64" s="54" t="s">
        <v>45</v>
      </c>
      <c r="K64" s="63">
        <f>K56+K57+K62</f>
        <v>1766187</v>
      </c>
      <c r="M64" s="95"/>
    </row>
    <row r="65" spans="1:18" s="1" customFormat="1" ht="14.25" customHeight="1">
      <c r="A65" s="47" t="s">
        <v>41</v>
      </c>
      <c r="B65" s="14">
        <f>D65</f>
        <v>0</v>
      </c>
      <c r="C65" s="48"/>
      <c r="D65" s="163">
        <v>0</v>
      </c>
      <c r="E65" s="48"/>
      <c r="F65" s="3"/>
      <c r="G65" s="231" t="s">
        <v>43</v>
      </c>
      <c r="H65" s="11">
        <f>B69-B856</f>
        <v>0</v>
      </c>
      <c r="I65" s="3"/>
      <c r="J65" s="53"/>
      <c r="K65" s="74"/>
      <c r="M65" s="95"/>
    </row>
    <row r="66" spans="1:18" s="1" customFormat="1" ht="14.25" customHeight="1">
      <c r="A66" s="47" t="s">
        <v>403</v>
      </c>
      <c r="B66" s="15">
        <v>285000000</v>
      </c>
      <c r="C66" s="15" t="s">
        <v>58</v>
      </c>
      <c r="D66" s="48"/>
      <c r="E66" s="48"/>
      <c r="F66" s="3"/>
      <c r="G66" s="2"/>
      <c r="H66" s="3"/>
      <c r="I66" s="3"/>
      <c r="J66" s="53" t="s">
        <v>58</v>
      </c>
      <c r="K66" s="62" t="s">
        <v>58</v>
      </c>
      <c r="M66" s="95"/>
    </row>
    <row r="67" spans="1:18" s="1" customFormat="1" ht="14.25" customHeight="1">
      <c r="A67" s="49" t="s">
        <v>47</v>
      </c>
      <c r="B67" s="16">
        <f>B62+B65+B66</f>
        <v>410271612</v>
      </c>
      <c r="C67" s="50"/>
      <c r="D67" s="50"/>
      <c r="E67" s="50"/>
      <c r="F67" s="3"/>
      <c r="G67" s="2"/>
      <c r="H67" s="2"/>
      <c r="I67" s="3"/>
      <c r="J67" s="55" t="s">
        <v>50</v>
      </c>
      <c r="K67" s="63">
        <f>SUM(K65:K65)</f>
        <v>0</v>
      </c>
      <c r="M67" s="95"/>
      <c r="N67" s="95"/>
      <c r="O67" s="95"/>
      <c r="P67" s="95"/>
      <c r="Q67" s="95"/>
      <c r="R67" s="95"/>
    </row>
    <row r="68" spans="1:18" s="1" customFormat="1" ht="14.25" customHeight="1">
      <c r="A68" s="49" t="s">
        <v>49</v>
      </c>
      <c r="B68" s="16">
        <f>B62+B65+B66</f>
        <v>410271612</v>
      </c>
      <c r="C68" s="50"/>
      <c r="D68" s="50"/>
      <c r="E68" s="50"/>
      <c r="F68" s="3"/>
      <c r="G68" s="2"/>
      <c r="H68" s="2"/>
      <c r="I68" s="3"/>
      <c r="J68" s="56" t="s">
        <v>61</v>
      </c>
      <c r="K68" s="64">
        <f>K67-K64</f>
        <v>-1766187</v>
      </c>
      <c r="M68" s="95"/>
      <c r="N68" s="95"/>
      <c r="O68" s="95"/>
      <c r="P68" s="95"/>
      <c r="Q68" s="95"/>
      <c r="R68" s="95"/>
    </row>
    <row r="69" spans="1:18" s="1" customFormat="1" ht="14.25" customHeight="1">
      <c r="A69" s="385" t="s">
        <v>443</v>
      </c>
      <c r="B69" s="386"/>
      <c r="C69" s="386"/>
      <c r="D69" s="386"/>
      <c r="E69" s="387"/>
      <c r="F69" s="3"/>
      <c r="G69" s="2"/>
      <c r="H69" s="2"/>
      <c r="I69" s="3"/>
      <c r="M69" s="95"/>
      <c r="N69" s="95"/>
      <c r="O69" s="95"/>
      <c r="P69" s="95"/>
      <c r="Q69" s="95"/>
      <c r="R69" s="95"/>
    </row>
    <row r="70" spans="1:18" ht="14.25" customHeight="1">
      <c r="B70" s="1"/>
      <c r="F70" s="1"/>
      <c r="H70" s="1"/>
      <c r="I70" s="1"/>
      <c r="J70" s="1"/>
      <c r="K70" s="1"/>
      <c r="M70" s="95"/>
      <c r="N70" s="95"/>
      <c r="O70" s="95"/>
      <c r="P70" s="95"/>
      <c r="Q70" s="95"/>
      <c r="R70" s="95"/>
    </row>
    <row r="71" spans="1:18" ht="12.75" customHeight="1">
      <c r="B71" s="1"/>
      <c r="F71" s="1"/>
      <c r="H71" s="1"/>
      <c r="I71" s="1"/>
      <c r="K71" s="1"/>
      <c r="M71" s="95"/>
      <c r="N71" s="95"/>
      <c r="O71" s="95"/>
      <c r="P71" s="95"/>
      <c r="Q71" s="95"/>
      <c r="R71" s="95"/>
    </row>
    <row r="72" spans="1:18" s="1" customFormat="1" ht="13.5" customHeight="1">
      <c r="A72" s="390" t="s">
        <v>444</v>
      </c>
      <c r="B72" s="386"/>
      <c r="C72" s="386"/>
      <c r="D72" s="387"/>
      <c r="E72" s="164" t="s">
        <v>188</v>
      </c>
      <c r="F72" s="2"/>
      <c r="G72" s="389" t="s">
        <v>3</v>
      </c>
      <c r="H72" s="387"/>
      <c r="I72" s="3"/>
      <c r="J72" s="388" t="s">
        <v>4</v>
      </c>
      <c r="K72" s="387"/>
      <c r="L72" s="3"/>
      <c r="M72" s="95"/>
      <c r="N72" s="95"/>
      <c r="O72" s="95"/>
      <c r="P72" s="95"/>
      <c r="Q72" s="95"/>
      <c r="R72" s="95"/>
    </row>
    <row r="73" spans="1:18" s="1" customFormat="1" ht="14.25" customHeight="1">
      <c r="A73" s="4" t="s">
        <v>5</v>
      </c>
      <c r="B73" s="5" t="s">
        <v>6</v>
      </c>
      <c r="C73" s="6" t="s">
        <v>7</v>
      </c>
      <c r="D73" s="6" t="s">
        <v>8</v>
      </c>
      <c r="E73" s="6" t="s">
        <v>9</v>
      </c>
      <c r="F73" s="2"/>
      <c r="G73" s="9" t="s">
        <v>399</v>
      </c>
      <c r="H73" s="10" t="s">
        <v>6</v>
      </c>
      <c r="I73" s="3"/>
      <c r="J73" s="65" t="s">
        <v>11</v>
      </c>
      <c r="K73" s="65" t="s">
        <v>6</v>
      </c>
    </row>
    <row r="74" spans="1:18" s="1" customFormat="1" ht="14.25" customHeight="1">
      <c r="A74" s="45" t="s">
        <v>422</v>
      </c>
      <c r="B74" s="59">
        <f>H78</f>
        <v>8493613</v>
      </c>
      <c r="C74" s="42"/>
      <c r="D74" s="42"/>
      <c r="E74" s="42"/>
      <c r="F74" s="3"/>
      <c r="G74" s="51" t="s">
        <v>14</v>
      </c>
      <c r="H74" s="83">
        <v>8493613</v>
      </c>
      <c r="I74" s="3"/>
      <c r="J74" s="53" t="s">
        <v>16</v>
      </c>
      <c r="K74" s="67">
        <v>1766187</v>
      </c>
    </row>
    <row r="75" spans="1:18" s="1" customFormat="1" ht="14.25" customHeight="1">
      <c r="A75" s="7" t="s">
        <v>18</v>
      </c>
      <c r="B75" s="177">
        <v>117921000</v>
      </c>
      <c r="C75" s="8"/>
      <c r="D75" s="8"/>
      <c r="E75" s="8"/>
      <c r="F75" s="3"/>
      <c r="G75" s="77"/>
      <c r="H75" s="83"/>
      <c r="I75" s="3"/>
      <c r="J75" s="77"/>
      <c r="K75" s="77"/>
    </row>
    <row r="76" spans="1:18" s="1" customFormat="1" ht="14.25" customHeight="1">
      <c r="A76" s="7" t="s">
        <v>22</v>
      </c>
      <c r="B76" s="98">
        <f>B144+E76</f>
        <v>2400000</v>
      </c>
      <c r="C76" s="8"/>
      <c r="D76" s="8"/>
      <c r="E76" s="19">
        <v>100000</v>
      </c>
      <c r="F76" s="3"/>
      <c r="G76" s="77"/>
      <c r="H76" s="83"/>
      <c r="I76" s="3"/>
      <c r="J76" s="77"/>
      <c r="K76" s="77"/>
    </row>
    <row r="77" spans="1:18" s="1" customFormat="1" ht="14.25" customHeight="1">
      <c r="A77" s="7" t="s">
        <v>442</v>
      </c>
      <c r="B77" s="98">
        <f>B145+E77</f>
        <v>2400000</v>
      </c>
      <c r="C77" s="8"/>
      <c r="D77" s="8"/>
      <c r="E77" s="19">
        <v>100000</v>
      </c>
      <c r="F77" s="3"/>
      <c r="G77" s="77"/>
      <c r="H77" s="83"/>
      <c r="I77" s="3"/>
      <c r="J77" s="77"/>
      <c r="K77" s="77"/>
    </row>
    <row r="78" spans="1:18" s="1" customFormat="1" ht="14.25" customHeight="1">
      <c r="A78" s="7" t="s">
        <v>81</v>
      </c>
      <c r="B78" s="98">
        <v>1900000</v>
      </c>
      <c r="C78" s="8"/>
      <c r="D78" s="8"/>
      <c r="E78" s="19" t="s">
        <v>58</v>
      </c>
      <c r="F78" s="3"/>
      <c r="G78" s="52" t="s">
        <v>34</v>
      </c>
      <c r="H78" s="12">
        <f>SUM(H74:H77)</f>
        <v>8493613</v>
      </c>
      <c r="I78" s="3"/>
      <c r="J78" s="77"/>
      <c r="K78" s="77"/>
    </row>
    <row r="79" spans="1:18" s="1" customFormat="1" ht="14.25" customHeight="1">
      <c r="A79" s="43" t="s">
        <v>32</v>
      </c>
      <c r="B79" s="60">
        <f>SUM(B74:B78)</f>
        <v>133114613</v>
      </c>
      <c r="C79" s="44"/>
      <c r="D79" s="44"/>
      <c r="E79" s="44"/>
      <c r="F79" s="3"/>
      <c r="G79" s="2"/>
      <c r="H79" s="3"/>
      <c r="I79" s="3"/>
      <c r="J79" s="77"/>
      <c r="K79" s="77"/>
    </row>
    <row r="80" spans="1:18" s="1" customFormat="1" ht="14.25" customHeight="1">
      <c r="A80" s="42" t="s">
        <v>36</v>
      </c>
      <c r="B80" s="61">
        <v>52000</v>
      </c>
      <c r="C80" s="137"/>
      <c r="D80" s="42" t="s">
        <v>58</v>
      </c>
      <c r="E80" s="46"/>
      <c r="F80" s="3"/>
      <c r="G80" s="2"/>
      <c r="H80" s="3"/>
      <c r="I80" s="3"/>
      <c r="J80" s="77"/>
      <c r="K80" s="77"/>
      <c r="M80" s="95"/>
    </row>
    <row r="81" spans="1:18" s="1" customFormat="1" ht="14.25" customHeight="1">
      <c r="A81" s="42" t="s">
        <v>38</v>
      </c>
      <c r="B81" s="61">
        <v>66880</v>
      </c>
      <c r="C81" s="137"/>
      <c r="D81" s="42"/>
      <c r="E81" s="46"/>
      <c r="F81" s="3"/>
      <c r="G81" s="9" t="s">
        <v>40</v>
      </c>
      <c r="H81" s="10" t="s">
        <v>6</v>
      </c>
      <c r="I81" s="3"/>
      <c r="J81" s="54" t="s">
        <v>45</v>
      </c>
      <c r="K81" s="63">
        <f>K74+K75+K79</f>
        <v>1766187</v>
      </c>
      <c r="M81" s="95"/>
    </row>
    <row r="82" spans="1:18" s="1" customFormat="1" ht="14.25" customHeight="1">
      <c r="A82" s="47" t="s">
        <v>41</v>
      </c>
      <c r="B82" s="14">
        <f>D82</f>
        <v>0</v>
      </c>
      <c r="C82" s="48"/>
      <c r="D82" s="163">
        <v>0</v>
      </c>
      <c r="E82" s="48"/>
      <c r="F82" s="3"/>
      <c r="G82" s="231" t="s">
        <v>43</v>
      </c>
      <c r="H82" s="11">
        <f>B86-B855</f>
        <v>0</v>
      </c>
      <c r="I82" s="3"/>
      <c r="J82" s="53"/>
      <c r="K82" s="74"/>
      <c r="M82" s="95"/>
    </row>
    <row r="83" spans="1:18" s="1" customFormat="1" ht="14.25" customHeight="1">
      <c r="A83" s="47" t="s">
        <v>403</v>
      </c>
      <c r="B83" s="15">
        <v>285000000</v>
      </c>
      <c r="C83" s="15" t="s">
        <v>58</v>
      </c>
      <c r="D83" s="48"/>
      <c r="E83" s="48"/>
      <c r="F83" s="3"/>
      <c r="G83" s="2"/>
      <c r="H83" s="3"/>
      <c r="I83" s="3"/>
      <c r="J83" s="53" t="s">
        <v>58</v>
      </c>
      <c r="K83" s="62" t="s">
        <v>58</v>
      </c>
      <c r="M83" s="95"/>
    </row>
    <row r="84" spans="1:18" s="1" customFormat="1" ht="14.25" customHeight="1">
      <c r="A84" s="49" t="s">
        <v>47</v>
      </c>
      <c r="B84" s="16">
        <f>B79+B82+B83</f>
        <v>418114613</v>
      </c>
      <c r="C84" s="50"/>
      <c r="D84" s="50"/>
      <c r="E84" s="50"/>
      <c r="F84" s="3"/>
      <c r="G84" s="2"/>
      <c r="H84" s="2"/>
      <c r="I84" s="3"/>
      <c r="J84" s="55" t="s">
        <v>50</v>
      </c>
      <c r="K84" s="63">
        <f>SUM(K82:K82)</f>
        <v>0</v>
      </c>
      <c r="M84" s="95"/>
      <c r="N84" s="95"/>
      <c r="O84" s="95"/>
      <c r="P84" s="95"/>
      <c r="Q84" s="95"/>
      <c r="R84" s="95"/>
    </row>
    <row r="85" spans="1:18" s="1" customFormat="1" ht="14.25" customHeight="1">
      <c r="A85" s="49" t="s">
        <v>49</v>
      </c>
      <c r="B85" s="16">
        <f>B79+B82+B83</f>
        <v>418114613</v>
      </c>
      <c r="C85" s="50"/>
      <c r="D85" s="50"/>
      <c r="E85" s="50"/>
      <c r="F85" s="3"/>
      <c r="G85" s="2"/>
      <c r="H85" s="2"/>
      <c r="I85" s="3"/>
      <c r="J85" s="56" t="s">
        <v>61</v>
      </c>
      <c r="K85" s="64">
        <f>K84-K81</f>
        <v>-1766187</v>
      </c>
      <c r="M85" s="95"/>
      <c r="N85" s="95"/>
      <c r="O85" s="95"/>
      <c r="P85" s="95"/>
      <c r="Q85" s="95"/>
      <c r="R85" s="95"/>
    </row>
    <row r="86" spans="1:18" s="1" customFormat="1" ht="14.25" customHeight="1">
      <c r="A86" s="385" t="s">
        <v>445</v>
      </c>
      <c r="B86" s="386"/>
      <c r="C86" s="386"/>
      <c r="D86" s="386"/>
      <c r="E86" s="387"/>
      <c r="F86" s="3"/>
      <c r="G86" s="2"/>
      <c r="H86" s="2"/>
      <c r="I86" s="3"/>
      <c r="M86" s="95"/>
      <c r="N86" s="95"/>
      <c r="O86" s="95"/>
      <c r="P86" s="95"/>
      <c r="Q86" s="95"/>
      <c r="R86" s="95"/>
    </row>
    <row r="87" spans="1:18" ht="14.25" customHeight="1">
      <c r="B87" s="1"/>
      <c r="F87" s="1"/>
      <c r="H87" s="1"/>
      <c r="I87" s="1"/>
      <c r="J87" s="1"/>
      <c r="K87" s="1"/>
      <c r="M87" s="95"/>
      <c r="N87" s="95"/>
      <c r="O87" s="95"/>
      <c r="P87" s="95"/>
      <c r="Q87" s="95"/>
      <c r="R87" s="95"/>
    </row>
    <row r="88" spans="1:18" ht="12.75" customHeight="1">
      <c r="B88" s="1"/>
      <c r="F88" s="1"/>
      <c r="H88" s="1"/>
      <c r="I88" s="1"/>
      <c r="K88" s="1"/>
      <c r="M88" s="95"/>
      <c r="N88" s="95"/>
      <c r="O88" s="95"/>
      <c r="P88" s="95"/>
      <c r="Q88" s="95"/>
      <c r="R88" s="95"/>
    </row>
    <row r="89" spans="1:18" s="1" customFormat="1" ht="13.5" customHeight="1">
      <c r="A89" s="390" t="s">
        <v>446</v>
      </c>
      <c r="B89" s="386"/>
      <c r="C89" s="386"/>
      <c r="D89" s="387"/>
      <c r="E89" s="164" t="s">
        <v>382</v>
      </c>
      <c r="F89" s="2"/>
      <c r="G89" s="389" t="s">
        <v>3</v>
      </c>
      <c r="H89" s="387"/>
      <c r="I89" s="3"/>
      <c r="J89" s="388" t="s">
        <v>4</v>
      </c>
      <c r="K89" s="387"/>
      <c r="L89" s="3"/>
      <c r="M89" s="95"/>
      <c r="N89" s="95"/>
      <c r="O89" s="95"/>
      <c r="P89" s="95"/>
      <c r="Q89" s="95"/>
      <c r="R89" s="95"/>
    </row>
    <row r="90" spans="1:18" s="1" customFormat="1" ht="14.25" customHeight="1">
      <c r="A90" s="4" t="s">
        <v>5</v>
      </c>
      <c r="B90" s="5" t="s">
        <v>6</v>
      </c>
      <c r="C90" s="6" t="s">
        <v>7</v>
      </c>
      <c r="D90" s="6" t="s">
        <v>8</v>
      </c>
      <c r="E90" s="6" t="s">
        <v>9</v>
      </c>
      <c r="F90" s="2"/>
      <c r="G90" s="9" t="s">
        <v>399</v>
      </c>
      <c r="H90" s="10" t="s">
        <v>6</v>
      </c>
      <c r="I90" s="3"/>
      <c r="J90" s="65" t="s">
        <v>11</v>
      </c>
      <c r="K90" s="65" t="s">
        <v>6</v>
      </c>
    </row>
    <row r="91" spans="1:18" s="1" customFormat="1" ht="14.25" customHeight="1">
      <c r="A91" s="45" t="s">
        <v>422</v>
      </c>
      <c r="B91" s="59">
        <f>H95</f>
        <v>28557530</v>
      </c>
      <c r="C91" s="42"/>
      <c r="D91" s="42"/>
      <c r="E91" s="42"/>
      <c r="F91" s="3"/>
      <c r="G91" s="51" t="s">
        <v>14</v>
      </c>
      <c r="H91" s="83">
        <v>28557530</v>
      </c>
      <c r="I91" s="3"/>
      <c r="J91" s="53" t="s">
        <v>16</v>
      </c>
      <c r="K91" s="67">
        <v>1766187</v>
      </c>
    </row>
    <row r="92" spans="1:18" s="1" customFormat="1" ht="14.25" customHeight="1">
      <c r="A92" s="7" t="s">
        <v>18</v>
      </c>
      <c r="B92" s="177">
        <v>108371000</v>
      </c>
      <c r="C92" s="8"/>
      <c r="D92" s="8"/>
      <c r="E92" s="8"/>
      <c r="F92" s="3"/>
      <c r="G92" s="77"/>
      <c r="H92" s="83"/>
      <c r="I92" s="3"/>
      <c r="J92" s="77"/>
      <c r="K92" s="77"/>
    </row>
    <row r="93" spans="1:18" s="1" customFormat="1" ht="14.25" customHeight="1">
      <c r="A93" s="7" t="s">
        <v>22</v>
      </c>
      <c r="B93" s="98">
        <f>B144+E93</f>
        <v>2400000</v>
      </c>
      <c r="C93" s="8"/>
      <c r="D93" s="8"/>
      <c r="E93" s="19">
        <v>100000</v>
      </c>
      <c r="F93" s="3"/>
      <c r="G93" s="77"/>
      <c r="H93" s="83"/>
      <c r="I93" s="3"/>
      <c r="J93" s="77"/>
      <c r="K93" s="77"/>
    </row>
    <row r="94" spans="1:18" s="1" customFormat="1" ht="14.25" customHeight="1">
      <c r="A94" s="7" t="s">
        <v>442</v>
      </c>
      <c r="B94" s="98">
        <f>B145+E94</f>
        <v>2400000</v>
      </c>
      <c r="C94" s="8"/>
      <c r="D94" s="8"/>
      <c r="E94" s="19">
        <v>100000</v>
      </c>
      <c r="F94" s="3"/>
      <c r="G94" s="77"/>
      <c r="H94" s="83"/>
      <c r="I94" s="3"/>
      <c r="J94" s="77"/>
      <c r="K94" s="77"/>
    </row>
    <row r="95" spans="1:18" s="1" customFormat="1" ht="14.25" customHeight="1">
      <c r="A95" s="7" t="s">
        <v>81</v>
      </c>
      <c r="B95" s="98">
        <v>1900000</v>
      </c>
      <c r="C95" s="8"/>
      <c r="D95" s="8"/>
      <c r="E95" s="19" t="s">
        <v>58</v>
      </c>
      <c r="F95" s="3"/>
      <c r="G95" s="52" t="s">
        <v>34</v>
      </c>
      <c r="H95" s="12">
        <f>SUM(H91:H94)</f>
        <v>28557530</v>
      </c>
      <c r="I95" s="3"/>
      <c r="J95" s="77"/>
      <c r="K95" s="77"/>
    </row>
    <row r="96" spans="1:18" s="1" customFormat="1" ht="14.25" customHeight="1">
      <c r="A96" s="43" t="s">
        <v>32</v>
      </c>
      <c r="B96" s="60">
        <f>SUM(B91:B95)</f>
        <v>143628530</v>
      </c>
      <c r="C96" s="44"/>
      <c r="D96" s="44"/>
      <c r="E96" s="44"/>
      <c r="F96" s="3"/>
      <c r="G96" s="2"/>
      <c r="H96" s="3"/>
      <c r="I96" s="3"/>
      <c r="J96" s="77"/>
      <c r="K96" s="77"/>
    </row>
    <row r="97" spans="1:18" s="1" customFormat="1" ht="14.25" customHeight="1">
      <c r="A97" s="42" t="s">
        <v>36</v>
      </c>
      <c r="B97" s="61">
        <v>52000</v>
      </c>
      <c r="C97" s="137"/>
      <c r="D97" s="42" t="s">
        <v>58</v>
      </c>
      <c r="E97" s="46"/>
      <c r="F97" s="3"/>
      <c r="G97" s="2"/>
      <c r="H97" s="3"/>
      <c r="I97" s="3"/>
      <c r="J97" s="77"/>
      <c r="K97" s="77"/>
      <c r="M97" s="95"/>
    </row>
    <row r="98" spans="1:18" s="1" customFormat="1" ht="14.25" customHeight="1">
      <c r="A98" s="42" t="s">
        <v>38</v>
      </c>
      <c r="B98" s="61">
        <v>66880</v>
      </c>
      <c r="C98" s="137"/>
      <c r="D98" s="42"/>
      <c r="E98" s="46"/>
      <c r="F98" s="3"/>
      <c r="G98" s="9" t="s">
        <v>40</v>
      </c>
      <c r="H98" s="10" t="s">
        <v>6</v>
      </c>
      <c r="I98" s="3"/>
      <c r="J98" s="54" t="s">
        <v>45</v>
      </c>
      <c r="K98" s="63">
        <f>K91+K92+K96</f>
        <v>1766187</v>
      </c>
      <c r="M98" s="95"/>
    </row>
    <row r="99" spans="1:18" s="1" customFormat="1" ht="14.25" customHeight="1">
      <c r="A99" s="47" t="s">
        <v>41</v>
      </c>
      <c r="B99" s="14">
        <f>D99</f>
        <v>0</v>
      </c>
      <c r="C99" s="48"/>
      <c r="D99" s="163">
        <v>0</v>
      </c>
      <c r="E99" s="48"/>
      <c r="F99" s="3"/>
      <c r="G99" s="231" t="s">
        <v>43</v>
      </c>
      <c r="H99" s="11">
        <f>B103-B855</f>
        <v>0</v>
      </c>
      <c r="I99" s="3"/>
      <c r="J99" s="53"/>
      <c r="K99" s="74"/>
      <c r="M99" s="95"/>
    </row>
    <row r="100" spans="1:18" s="1" customFormat="1" ht="14.25" customHeight="1">
      <c r="A100" s="47" t="s">
        <v>403</v>
      </c>
      <c r="B100" s="15">
        <v>285000000</v>
      </c>
      <c r="C100" s="15" t="s">
        <v>58</v>
      </c>
      <c r="D100" s="48"/>
      <c r="E100" s="48"/>
      <c r="F100" s="3"/>
      <c r="G100" s="2"/>
      <c r="H100" s="3"/>
      <c r="I100" s="3"/>
      <c r="J100" s="53" t="s">
        <v>58</v>
      </c>
      <c r="K100" s="62" t="s">
        <v>58</v>
      </c>
      <c r="M100" s="95"/>
    </row>
    <row r="101" spans="1:18" s="1" customFormat="1" ht="14.25" customHeight="1">
      <c r="A101" s="49" t="s">
        <v>47</v>
      </c>
      <c r="B101" s="16">
        <f>B96+B99+B100</f>
        <v>428628530</v>
      </c>
      <c r="C101" s="50"/>
      <c r="D101" s="50"/>
      <c r="E101" s="50"/>
      <c r="F101" s="3"/>
      <c r="G101" s="2"/>
      <c r="H101" s="2"/>
      <c r="I101" s="3"/>
      <c r="J101" s="55" t="s">
        <v>50</v>
      </c>
      <c r="K101" s="63">
        <f>SUM(K99:K99)</f>
        <v>0</v>
      </c>
      <c r="M101" s="95"/>
      <c r="N101" s="95"/>
      <c r="O101" s="95"/>
      <c r="P101" s="95"/>
      <c r="Q101" s="95"/>
      <c r="R101" s="95"/>
    </row>
    <row r="102" spans="1:18" s="1" customFormat="1" ht="14.25" customHeight="1">
      <c r="A102" s="49" t="s">
        <v>49</v>
      </c>
      <c r="B102" s="16">
        <f>B96+B99+B100</f>
        <v>428628530</v>
      </c>
      <c r="C102" s="50"/>
      <c r="D102" s="50"/>
      <c r="E102" s="50"/>
      <c r="F102" s="3"/>
      <c r="G102" s="2"/>
      <c r="H102" s="2"/>
      <c r="I102" s="3"/>
      <c r="J102" s="56" t="s">
        <v>61</v>
      </c>
      <c r="K102" s="64">
        <f>K101-K98</f>
        <v>-1766187</v>
      </c>
      <c r="M102" s="95"/>
      <c r="N102" s="95"/>
      <c r="O102" s="95"/>
      <c r="P102" s="95"/>
      <c r="Q102" s="95"/>
      <c r="R102" s="95"/>
    </row>
    <row r="103" spans="1:18" s="1" customFormat="1" ht="14.25" customHeight="1">
      <c r="A103" s="385" t="s">
        <v>77</v>
      </c>
      <c r="B103" s="386"/>
      <c r="C103" s="386"/>
      <c r="D103" s="386"/>
      <c r="E103" s="387"/>
      <c r="F103" s="3"/>
      <c r="G103" s="2"/>
      <c r="H103" s="2"/>
      <c r="I103" s="3"/>
      <c r="M103" s="95"/>
      <c r="N103" s="95"/>
      <c r="O103" s="95"/>
      <c r="P103" s="95"/>
      <c r="Q103" s="95"/>
      <c r="R103" s="95"/>
    </row>
    <row r="104" spans="1:18" ht="14.25" customHeight="1">
      <c r="B104" s="1"/>
      <c r="F104" s="1"/>
      <c r="H104" s="1"/>
      <c r="I104" s="1"/>
      <c r="J104" s="1"/>
      <c r="K104" s="1"/>
      <c r="M104" s="95"/>
      <c r="N104" s="95"/>
      <c r="O104" s="95"/>
      <c r="P104" s="95"/>
      <c r="Q104" s="95"/>
      <c r="R104" s="95"/>
    </row>
    <row r="105" spans="1:18" ht="12.75" customHeight="1">
      <c r="B105" s="1"/>
      <c r="F105" s="1"/>
      <c r="H105" s="1"/>
      <c r="I105" s="1"/>
      <c r="K105" s="1"/>
      <c r="M105" s="95"/>
      <c r="N105" s="95"/>
      <c r="O105" s="95"/>
      <c r="P105" s="95"/>
      <c r="Q105" s="95"/>
      <c r="R105" s="95"/>
    </row>
    <row r="106" spans="1:18" s="1" customFormat="1" ht="13.5" customHeight="1">
      <c r="A106" s="390" t="s">
        <v>447</v>
      </c>
      <c r="B106" s="386"/>
      <c r="C106" s="386"/>
      <c r="D106" s="387"/>
      <c r="E106" s="164" t="s">
        <v>182</v>
      </c>
      <c r="F106" s="2"/>
      <c r="G106" s="389" t="s">
        <v>3</v>
      </c>
      <c r="H106" s="387"/>
      <c r="I106" s="3"/>
      <c r="J106" s="388" t="s">
        <v>4</v>
      </c>
      <c r="K106" s="387"/>
      <c r="L106" s="3"/>
      <c r="M106" s="95"/>
      <c r="N106" s="95"/>
      <c r="O106" s="95"/>
      <c r="P106" s="95"/>
      <c r="Q106" s="95"/>
      <c r="R106" s="95"/>
    </row>
    <row r="107" spans="1:18" s="1" customFormat="1" ht="14.25" customHeight="1">
      <c r="A107" s="4" t="s">
        <v>5</v>
      </c>
      <c r="B107" s="5" t="s">
        <v>6</v>
      </c>
      <c r="C107" s="6" t="s">
        <v>7</v>
      </c>
      <c r="D107" s="6" t="s">
        <v>8</v>
      </c>
      <c r="E107" s="6" t="s">
        <v>9</v>
      </c>
      <c r="F107" s="2"/>
      <c r="G107" s="9" t="s">
        <v>399</v>
      </c>
      <c r="H107" s="10" t="s">
        <v>6</v>
      </c>
      <c r="I107" s="3"/>
      <c r="J107" s="65" t="s">
        <v>11</v>
      </c>
      <c r="K107" s="65" t="s">
        <v>6</v>
      </c>
    </row>
    <row r="108" spans="1:18" s="1" customFormat="1" ht="14.25" customHeight="1">
      <c r="A108" s="45" t="s">
        <v>422</v>
      </c>
      <c r="B108" s="59">
        <f>H112</f>
        <v>26631676</v>
      </c>
      <c r="C108" s="42"/>
      <c r="D108" s="42"/>
      <c r="E108" s="42"/>
      <c r="F108" s="3"/>
      <c r="G108" s="51" t="s">
        <v>14</v>
      </c>
      <c r="H108" s="83">
        <v>26631676</v>
      </c>
      <c r="I108" s="3"/>
      <c r="J108" s="53" t="s">
        <v>16</v>
      </c>
      <c r="K108" s="67">
        <v>1766187</v>
      </c>
    </row>
    <row r="109" spans="1:18" s="1" customFormat="1" ht="14.25" customHeight="1">
      <c r="A109" s="7" t="s">
        <v>18</v>
      </c>
      <c r="B109" s="177">
        <v>118018000</v>
      </c>
      <c r="C109" s="8"/>
      <c r="D109" s="8"/>
      <c r="E109" s="8"/>
      <c r="F109" s="3"/>
      <c r="G109" s="77"/>
      <c r="H109" s="83"/>
      <c r="I109" s="3"/>
      <c r="J109" s="77"/>
      <c r="K109" s="77"/>
    </row>
    <row r="110" spans="1:18" s="1" customFormat="1" ht="14.25" customHeight="1">
      <c r="A110" s="7" t="s">
        <v>22</v>
      </c>
      <c r="B110" s="98">
        <f>B144+E110</f>
        <v>2400000</v>
      </c>
      <c r="C110" s="8"/>
      <c r="D110" s="8"/>
      <c r="E110" s="19">
        <v>100000</v>
      </c>
      <c r="F110" s="3"/>
      <c r="G110" s="77"/>
      <c r="H110" s="83"/>
      <c r="I110" s="3"/>
      <c r="J110" s="77"/>
      <c r="K110" s="77"/>
    </row>
    <row r="111" spans="1:18" s="1" customFormat="1" ht="14.25" customHeight="1">
      <c r="A111" s="7" t="s">
        <v>442</v>
      </c>
      <c r="B111" s="98">
        <f>B145+E111</f>
        <v>2400000</v>
      </c>
      <c r="C111" s="8"/>
      <c r="D111" s="8"/>
      <c r="E111" s="19">
        <v>100000</v>
      </c>
      <c r="F111" s="3"/>
      <c r="G111" s="77"/>
      <c r="H111" s="83"/>
      <c r="I111" s="3"/>
      <c r="J111" s="77"/>
      <c r="K111" s="77"/>
    </row>
    <row r="112" spans="1:18" s="1" customFormat="1" ht="14.25" customHeight="1">
      <c r="A112" s="7" t="s">
        <v>81</v>
      </c>
      <c r="B112" s="98">
        <v>1900000</v>
      </c>
      <c r="C112" s="8"/>
      <c r="D112" s="8"/>
      <c r="E112" s="19" t="s">
        <v>58</v>
      </c>
      <c r="F112" s="3"/>
      <c r="G112" s="52" t="s">
        <v>34</v>
      </c>
      <c r="H112" s="12">
        <f>SUM(H108:H111)</f>
        <v>26631676</v>
      </c>
      <c r="I112" s="3"/>
      <c r="J112" s="77"/>
      <c r="K112" s="77"/>
    </row>
    <row r="113" spans="1:18" s="1" customFormat="1" ht="14.25" customHeight="1">
      <c r="A113" s="43" t="s">
        <v>32</v>
      </c>
      <c r="B113" s="60">
        <f>SUM(B108:B112)</f>
        <v>151349676</v>
      </c>
      <c r="C113" s="44"/>
      <c r="D113" s="44"/>
      <c r="E113" s="44"/>
      <c r="F113" s="3"/>
      <c r="G113" s="2"/>
      <c r="H113" s="3"/>
      <c r="I113" s="3"/>
      <c r="J113" s="77"/>
      <c r="K113" s="77"/>
    </row>
    <row r="114" spans="1:18" s="1" customFormat="1" ht="14.25" customHeight="1">
      <c r="A114" s="42" t="s">
        <v>36</v>
      </c>
      <c r="B114" s="61">
        <v>52000</v>
      </c>
      <c r="C114" s="137"/>
      <c r="D114" s="42" t="s">
        <v>58</v>
      </c>
      <c r="E114" s="46"/>
      <c r="F114" s="3"/>
      <c r="G114" s="2"/>
      <c r="H114" s="3"/>
      <c r="I114" s="3"/>
      <c r="J114" s="77"/>
      <c r="K114" s="77"/>
      <c r="M114" s="95"/>
    </row>
    <row r="115" spans="1:18" s="1" customFormat="1" ht="14.25" customHeight="1">
      <c r="A115" s="42" t="s">
        <v>38</v>
      </c>
      <c r="B115" s="61">
        <v>66880</v>
      </c>
      <c r="C115" s="137"/>
      <c r="D115" s="42"/>
      <c r="E115" s="46"/>
      <c r="F115" s="3"/>
      <c r="G115" s="9" t="s">
        <v>40</v>
      </c>
      <c r="H115" s="10" t="s">
        <v>6</v>
      </c>
      <c r="I115" s="3"/>
      <c r="J115" s="54" t="s">
        <v>45</v>
      </c>
      <c r="K115" s="63">
        <f>K108+K109+K113</f>
        <v>1766187</v>
      </c>
      <c r="M115" s="95"/>
    </row>
    <row r="116" spans="1:18" s="1" customFormat="1" ht="14.25" customHeight="1">
      <c r="A116" s="47" t="s">
        <v>41</v>
      </c>
      <c r="B116" s="14">
        <f>D116</f>
        <v>0</v>
      </c>
      <c r="C116" s="48"/>
      <c r="D116" s="163">
        <v>0</v>
      </c>
      <c r="E116" s="48"/>
      <c r="F116" s="3"/>
      <c r="G116" s="231" t="s">
        <v>43</v>
      </c>
      <c r="H116" s="11">
        <f>B120-B855</f>
        <v>0</v>
      </c>
      <c r="I116" s="3"/>
      <c r="J116" s="53"/>
      <c r="K116" s="74"/>
      <c r="M116" s="95"/>
    </row>
    <row r="117" spans="1:18" s="1" customFormat="1" ht="14.25" customHeight="1">
      <c r="A117" s="47" t="s">
        <v>403</v>
      </c>
      <c r="B117" s="15">
        <v>285000000</v>
      </c>
      <c r="C117" s="15" t="s">
        <v>58</v>
      </c>
      <c r="D117" s="48"/>
      <c r="E117" s="48"/>
      <c r="F117" s="3"/>
      <c r="G117" s="2"/>
      <c r="H117" s="3"/>
      <c r="I117" s="3"/>
      <c r="J117" s="53" t="s">
        <v>58</v>
      </c>
      <c r="K117" s="62" t="s">
        <v>58</v>
      </c>
      <c r="M117" s="95"/>
    </row>
    <row r="118" spans="1:18" s="1" customFormat="1" ht="14.25" customHeight="1">
      <c r="A118" s="49" t="s">
        <v>47</v>
      </c>
      <c r="B118" s="16">
        <f>B113+B116+B117</f>
        <v>436349676</v>
      </c>
      <c r="C118" s="50"/>
      <c r="D118" s="50"/>
      <c r="E118" s="50"/>
      <c r="F118" s="3"/>
      <c r="G118" s="2"/>
      <c r="H118" s="2"/>
      <c r="I118" s="3"/>
      <c r="J118" s="55" t="s">
        <v>50</v>
      </c>
      <c r="K118" s="63">
        <f>SUM(K116:K116)</f>
        <v>0</v>
      </c>
      <c r="M118" s="95"/>
      <c r="N118" s="95"/>
      <c r="O118" s="95"/>
      <c r="P118" s="95"/>
      <c r="Q118" s="95"/>
      <c r="R118" s="95"/>
    </row>
    <row r="119" spans="1:18" s="1" customFormat="1" ht="14.25" customHeight="1">
      <c r="A119" s="49" t="s">
        <v>49</v>
      </c>
      <c r="B119" s="16">
        <f>B113+B116+B117</f>
        <v>436349676</v>
      </c>
      <c r="C119" s="50"/>
      <c r="D119" s="50"/>
      <c r="E119" s="50"/>
      <c r="F119" s="3"/>
      <c r="G119" s="2"/>
      <c r="H119" s="2"/>
      <c r="I119" s="3"/>
      <c r="J119" s="56" t="s">
        <v>61</v>
      </c>
      <c r="K119" s="64">
        <f>K118-K115</f>
        <v>-1766187</v>
      </c>
      <c r="M119" s="95"/>
      <c r="N119" s="95"/>
      <c r="O119" s="95"/>
      <c r="P119" s="95"/>
      <c r="Q119" s="95"/>
      <c r="R119" s="95"/>
    </row>
    <row r="120" spans="1:18" s="1" customFormat="1" ht="14.25" customHeight="1">
      <c r="A120" s="385" t="s">
        <v>448</v>
      </c>
      <c r="B120" s="386"/>
      <c r="C120" s="386"/>
      <c r="D120" s="386"/>
      <c r="E120" s="387"/>
      <c r="F120" s="3"/>
      <c r="G120" s="2"/>
      <c r="H120" s="2"/>
      <c r="I120" s="3"/>
      <c r="M120" s="95"/>
      <c r="N120" s="95"/>
      <c r="O120" s="95"/>
      <c r="P120" s="95"/>
      <c r="Q120" s="95"/>
      <c r="R120" s="95"/>
    </row>
    <row r="121" spans="1:18" ht="14.25" customHeight="1">
      <c r="B121" s="1"/>
      <c r="F121" s="1"/>
      <c r="H121" s="1"/>
      <c r="I121" s="1"/>
      <c r="J121" s="1"/>
      <c r="K121" s="1"/>
      <c r="M121" s="95"/>
      <c r="N121" s="95"/>
      <c r="O121" s="95"/>
      <c r="P121" s="95"/>
      <c r="Q121" s="95"/>
      <c r="R121" s="95"/>
    </row>
    <row r="122" spans="1:18" ht="12.75" customHeight="1">
      <c r="B122" s="1"/>
      <c r="F122" s="1"/>
      <c r="H122" s="1"/>
      <c r="I122" s="1"/>
      <c r="K122" s="1"/>
      <c r="M122" s="95"/>
      <c r="N122" s="95"/>
      <c r="O122" s="95"/>
      <c r="P122" s="95"/>
      <c r="Q122" s="95"/>
      <c r="R122" s="95"/>
    </row>
    <row r="123" spans="1:18" s="1" customFormat="1" ht="13.5" customHeight="1">
      <c r="A123" s="390" t="s">
        <v>449</v>
      </c>
      <c r="B123" s="386"/>
      <c r="C123" s="386"/>
      <c r="D123" s="387"/>
      <c r="E123" s="164" t="s">
        <v>383</v>
      </c>
      <c r="F123" s="2"/>
      <c r="G123" s="389" t="s">
        <v>3</v>
      </c>
      <c r="H123" s="387"/>
      <c r="I123" s="3"/>
      <c r="J123" s="388" t="s">
        <v>4</v>
      </c>
      <c r="K123" s="387"/>
      <c r="L123" s="3"/>
      <c r="M123" s="95"/>
      <c r="N123" s="95"/>
      <c r="O123" s="95"/>
      <c r="P123" s="95"/>
      <c r="Q123" s="95"/>
      <c r="R123" s="95"/>
    </row>
    <row r="124" spans="1:18" s="1" customFormat="1" ht="14.25" customHeight="1">
      <c r="A124" s="4" t="s">
        <v>5</v>
      </c>
      <c r="B124" s="5" t="s">
        <v>6</v>
      </c>
      <c r="C124" s="6" t="s">
        <v>7</v>
      </c>
      <c r="D124" s="6" t="s">
        <v>8</v>
      </c>
      <c r="E124" s="6" t="s">
        <v>9</v>
      </c>
      <c r="F124" s="2"/>
      <c r="G124" s="9" t="s">
        <v>399</v>
      </c>
      <c r="H124" s="10" t="s">
        <v>6</v>
      </c>
      <c r="I124" s="3"/>
      <c r="J124" s="65" t="s">
        <v>11</v>
      </c>
      <c r="K124" s="65" t="s">
        <v>6</v>
      </c>
    </row>
    <row r="125" spans="1:18" s="1" customFormat="1" ht="14.25" customHeight="1">
      <c r="A125" s="45" t="s">
        <v>422</v>
      </c>
      <c r="B125" s="59">
        <f>H129</f>
        <v>1161382</v>
      </c>
      <c r="C125" s="42"/>
      <c r="D125" s="42"/>
      <c r="E125" s="42"/>
      <c r="F125" s="3"/>
      <c r="G125" s="51" t="s">
        <v>14</v>
      </c>
      <c r="H125" s="83">
        <v>1161382</v>
      </c>
      <c r="I125" s="3"/>
      <c r="J125" s="53" t="s">
        <v>16</v>
      </c>
      <c r="K125" s="67">
        <v>1859867</v>
      </c>
    </row>
    <row r="126" spans="1:18" s="1" customFormat="1" ht="14.25" customHeight="1">
      <c r="A126" s="7" t="s">
        <v>18</v>
      </c>
      <c r="B126" s="177">
        <v>138005218</v>
      </c>
      <c r="C126" s="8"/>
      <c r="D126" s="8"/>
      <c r="E126" s="8"/>
      <c r="F126" s="3"/>
      <c r="G126" s="77"/>
      <c r="H126" s="83"/>
      <c r="I126" s="3"/>
      <c r="J126" s="77"/>
      <c r="K126" s="77"/>
    </row>
    <row r="127" spans="1:18" s="1" customFormat="1" ht="14.25" customHeight="1">
      <c r="A127" s="7" t="s">
        <v>22</v>
      </c>
      <c r="B127" s="98">
        <f>B144+E127</f>
        <v>2400000</v>
      </c>
      <c r="C127" s="8"/>
      <c r="D127" s="8"/>
      <c r="E127" s="19">
        <v>100000</v>
      </c>
      <c r="F127" s="3"/>
      <c r="G127" s="77"/>
      <c r="H127" s="83"/>
      <c r="I127" s="3"/>
      <c r="J127" s="77"/>
      <c r="K127" s="77"/>
    </row>
    <row r="128" spans="1:18" s="1" customFormat="1" ht="14.25" customHeight="1">
      <c r="A128" s="7" t="s">
        <v>442</v>
      </c>
      <c r="B128" s="98">
        <f>B145+E128</f>
        <v>2400000</v>
      </c>
      <c r="C128" s="8"/>
      <c r="D128" s="8"/>
      <c r="E128" s="19">
        <v>100000</v>
      </c>
      <c r="F128" s="3"/>
      <c r="G128" s="77"/>
      <c r="H128" s="83"/>
      <c r="I128" s="3"/>
      <c r="J128" s="77"/>
      <c r="K128" s="77"/>
    </row>
    <row r="129" spans="1:18" s="1" customFormat="1" ht="14.25" customHeight="1">
      <c r="A129" s="7" t="s">
        <v>81</v>
      </c>
      <c r="B129" s="98">
        <v>1900000</v>
      </c>
      <c r="C129" s="8"/>
      <c r="D129" s="8"/>
      <c r="E129" s="19" t="s">
        <v>58</v>
      </c>
      <c r="F129" s="3"/>
      <c r="G129" s="52" t="s">
        <v>34</v>
      </c>
      <c r="H129" s="12">
        <f>SUM(H125:H128)</f>
        <v>1161382</v>
      </c>
      <c r="I129" s="3"/>
      <c r="J129" s="77"/>
      <c r="K129" s="77"/>
    </row>
    <row r="130" spans="1:18" s="1" customFormat="1" ht="14.25" customHeight="1">
      <c r="A130" s="43" t="s">
        <v>32</v>
      </c>
      <c r="B130" s="60">
        <f>SUM(B125:B129)</f>
        <v>145866600</v>
      </c>
      <c r="C130" s="44"/>
      <c r="D130" s="44"/>
      <c r="E130" s="44"/>
      <c r="F130" s="3"/>
      <c r="G130" s="2"/>
      <c r="H130" s="3"/>
      <c r="I130" s="3"/>
      <c r="J130" s="77"/>
      <c r="K130" s="77"/>
    </row>
    <row r="131" spans="1:18" s="1" customFormat="1" ht="14.25" customHeight="1">
      <c r="A131" s="42" t="s">
        <v>36</v>
      </c>
      <c r="B131" s="61">
        <v>52000</v>
      </c>
      <c r="C131" s="137"/>
      <c r="D131" s="42" t="s">
        <v>58</v>
      </c>
      <c r="E131" s="46"/>
      <c r="F131" s="3"/>
      <c r="G131" s="2"/>
      <c r="H131" s="3"/>
      <c r="I131" s="3"/>
      <c r="J131" s="77"/>
      <c r="K131" s="77"/>
      <c r="M131" s="95"/>
    </row>
    <row r="132" spans="1:18" s="1" customFormat="1" ht="14.25" customHeight="1">
      <c r="A132" s="42" t="s">
        <v>38</v>
      </c>
      <c r="B132" s="61">
        <v>66880</v>
      </c>
      <c r="C132" s="137"/>
      <c r="D132" s="42"/>
      <c r="E132" s="46"/>
      <c r="F132" s="3"/>
      <c r="G132" s="9" t="s">
        <v>40</v>
      </c>
      <c r="H132" s="10" t="s">
        <v>6</v>
      </c>
      <c r="I132" s="3"/>
      <c r="J132" s="54" t="s">
        <v>45</v>
      </c>
      <c r="K132" s="63">
        <f>K125+K126+K130</f>
        <v>1859867</v>
      </c>
      <c r="M132" s="95"/>
    </row>
    <row r="133" spans="1:18" s="1" customFormat="1" ht="14.25" customHeight="1">
      <c r="A133" s="47" t="s">
        <v>41</v>
      </c>
      <c r="B133" s="14">
        <f>D133</f>
        <v>0</v>
      </c>
      <c r="C133" s="48"/>
      <c r="D133" s="163">
        <v>0</v>
      </c>
      <c r="E133" s="48"/>
      <c r="F133" s="3"/>
      <c r="G133" s="231" t="s">
        <v>43</v>
      </c>
      <c r="H133" s="11">
        <f>B137-B838</f>
        <v>0</v>
      </c>
      <c r="I133" s="3"/>
      <c r="J133" s="53"/>
      <c r="K133" s="74"/>
      <c r="M133" s="95"/>
    </row>
    <row r="134" spans="1:18" s="1" customFormat="1" ht="14.25" customHeight="1">
      <c r="A134" s="47" t="s">
        <v>403</v>
      </c>
      <c r="B134" s="15">
        <v>285000000</v>
      </c>
      <c r="C134" s="15" t="s">
        <v>58</v>
      </c>
      <c r="D134" s="48"/>
      <c r="E134" s="48"/>
      <c r="F134" s="3"/>
      <c r="G134" s="2"/>
      <c r="H134" s="3"/>
      <c r="I134" s="3"/>
      <c r="J134" s="53" t="s">
        <v>58</v>
      </c>
      <c r="K134" s="62" t="s">
        <v>58</v>
      </c>
      <c r="M134" s="95"/>
    </row>
    <row r="135" spans="1:18" s="1" customFormat="1" ht="14.25" customHeight="1">
      <c r="A135" s="49" t="s">
        <v>47</v>
      </c>
      <c r="B135" s="16">
        <f>B130+B133+B134</f>
        <v>430866600</v>
      </c>
      <c r="C135" s="50"/>
      <c r="D135" s="50"/>
      <c r="E135" s="50"/>
      <c r="F135" s="3"/>
      <c r="G135" s="2"/>
      <c r="H135" s="2"/>
      <c r="I135" s="3"/>
      <c r="J135" s="55" t="s">
        <v>50</v>
      </c>
      <c r="K135" s="63">
        <f>SUM(K133:K133)</f>
        <v>0</v>
      </c>
      <c r="M135" s="95"/>
      <c r="N135" s="95"/>
      <c r="O135" s="95"/>
      <c r="P135" s="95"/>
      <c r="Q135" s="95"/>
      <c r="R135" s="95"/>
    </row>
    <row r="136" spans="1:18" s="1" customFormat="1" ht="14.25" customHeight="1">
      <c r="A136" s="49" t="s">
        <v>49</v>
      </c>
      <c r="B136" s="16">
        <f>B130+B133+B134</f>
        <v>430866600</v>
      </c>
      <c r="C136" s="50"/>
      <c r="D136" s="50"/>
      <c r="E136" s="50"/>
      <c r="F136" s="3"/>
      <c r="G136" s="2"/>
      <c r="H136" s="2"/>
      <c r="I136" s="3"/>
      <c r="J136" s="56" t="s">
        <v>61</v>
      </c>
      <c r="K136" s="64">
        <f>K135-K132</f>
        <v>-1859867</v>
      </c>
      <c r="M136" s="95"/>
      <c r="N136" s="95"/>
      <c r="O136" s="95"/>
      <c r="P136" s="95"/>
      <c r="Q136" s="95"/>
      <c r="R136" s="95"/>
    </row>
    <row r="137" spans="1:18" s="1" customFormat="1" ht="14.25" customHeight="1">
      <c r="A137" s="385" t="s">
        <v>450</v>
      </c>
      <c r="B137" s="386"/>
      <c r="C137" s="386"/>
      <c r="D137" s="386"/>
      <c r="E137" s="387"/>
      <c r="F137" s="3"/>
      <c r="G137" s="2"/>
      <c r="H137" s="2"/>
      <c r="I137" s="3"/>
      <c r="M137" s="95"/>
      <c r="N137" s="95"/>
      <c r="O137" s="95"/>
      <c r="P137" s="95"/>
      <c r="Q137" s="95"/>
      <c r="R137" s="95"/>
    </row>
    <row r="138" spans="1:18" ht="14.25" customHeight="1">
      <c r="B138" s="1"/>
      <c r="F138" s="1"/>
      <c r="H138" s="1"/>
      <c r="I138" s="1"/>
      <c r="J138" s="1"/>
      <c r="K138" s="1"/>
      <c r="M138" s="95"/>
      <c r="N138" s="95"/>
      <c r="O138" s="95"/>
      <c r="P138" s="95"/>
      <c r="Q138" s="95"/>
      <c r="R138" s="95"/>
    </row>
    <row r="139" spans="1:18" ht="12.75" customHeight="1">
      <c r="B139" s="1"/>
      <c r="F139" s="1"/>
      <c r="H139" s="1"/>
      <c r="I139" s="1"/>
      <c r="K139" s="1"/>
      <c r="M139" s="95"/>
      <c r="N139" s="95"/>
      <c r="O139" s="95"/>
      <c r="P139" s="95"/>
      <c r="Q139" s="95"/>
      <c r="R139" s="95"/>
    </row>
    <row r="140" spans="1:18" s="1" customFormat="1" ht="13.5" customHeight="1">
      <c r="A140" s="390" t="s">
        <v>451</v>
      </c>
      <c r="B140" s="386"/>
      <c r="C140" s="386"/>
      <c r="D140" s="387"/>
      <c r="E140" s="164" t="s">
        <v>384</v>
      </c>
      <c r="F140" s="2"/>
      <c r="G140" s="389" t="s">
        <v>3</v>
      </c>
      <c r="H140" s="387"/>
      <c r="I140" s="3"/>
      <c r="J140" s="388" t="s">
        <v>4</v>
      </c>
      <c r="K140" s="387"/>
      <c r="L140" s="3"/>
      <c r="M140" s="95"/>
      <c r="N140" s="95"/>
      <c r="O140" s="95"/>
      <c r="P140" s="95"/>
      <c r="Q140" s="95"/>
      <c r="R140" s="95"/>
    </row>
    <row r="141" spans="1:18" s="1" customFormat="1" ht="14.25" customHeight="1">
      <c r="A141" s="4" t="s">
        <v>5</v>
      </c>
      <c r="B141" s="5" t="s">
        <v>6</v>
      </c>
      <c r="C141" s="6" t="s">
        <v>7</v>
      </c>
      <c r="D141" s="6" t="s">
        <v>8</v>
      </c>
      <c r="E141" s="6" t="s">
        <v>9</v>
      </c>
      <c r="F141" s="2"/>
      <c r="G141" s="9" t="s">
        <v>399</v>
      </c>
      <c r="H141" s="10" t="s">
        <v>6</v>
      </c>
      <c r="I141" s="3"/>
      <c r="J141" s="65" t="s">
        <v>11</v>
      </c>
      <c r="K141" s="65" t="s">
        <v>6</v>
      </c>
    </row>
    <row r="142" spans="1:18" s="1" customFormat="1" ht="14.25" customHeight="1">
      <c r="A142" s="45" t="s">
        <v>422</v>
      </c>
      <c r="B142" s="59">
        <f>H146</f>
        <v>4650098</v>
      </c>
      <c r="C142" s="42"/>
      <c r="D142" s="42"/>
      <c r="E142" s="42"/>
      <c r="F142" s="3"/>
      <c r="G142" s="51" t="s">
        <v>14</v>
      </c>
      <c r="H142" s="83">
        <v>4650098</v>
      </c>
      <c r="I142" s="3"/>
      <c r="J142" s="53" t="s">
        <v>16</v>
      </c>
      <c r="K142" s="67">
        <v>1859867</v>
      </c>
    </row>
    <row r="143" spans="1:18" s="1" customFormat="1" ht="14.25" customHeight="1">
      <c r="A143" s="7" t="s">
        <v>18</v>
      </c>
      <c r="B143" s="177">
        <v>113007103</v>
      </c>
      <c r="C143" s="8"/>
      <c r="D143" s="8"/>
      <c r="E143" s="8"/>
      <c r="F143" s="3"/>
      <c r="G143" s="77"/>
      <c r="H143" s="83"/>
      <c r="I143" s="3"/>
      <c r="J143" s="77"/>
      <c r="K143" s="77"/>
    </row>
    <row r="144" spans="1:18" s="1" customFormat="1" ht="14.25" customHeight="1">
      <c r="A144" s="7" t="s">
        <v>22</v>
      </c>
      <c r="B144" s="98">
        <f>B161+E144</f>
        <v>2300000</v>
      </c>
      <c r="C144" s="8"/>
      <c r="D144" s="8"/>
      <c r="E144" s="19">
        <v>100000</v>
      </c>
      <c r="F144" s="3"/>
      <c r="G144" s="77"/>
      <c r="H144" s="83"/>
      <c r="I144" s="3"/>
      <c r="J144" s="77"/>
      <c r="K144" s="77"/>
    </row>
    <row r="145" spans="1:18" s="1" customFormat="1" ht="14.25" customHeight="1">
      <c r="A145" s="7" t="s">
        <v>442</v>
      </c>
      <c r="B145" s="98">
        <f>B162+E145</f>
        <v>2300000</v>
      </c>
      <c r="C145" s="8"/>
      <c r="D145" s="8"/>
      <c r="E145" s="19">
        <v>100000</v>
      </c>
      <c r="F145" s="3"/>
      <c r="G145" s="77"/>
      <c r="H145" s="83"/>
      <c r="I145" s="3"/>
      <c r="J145" s="77"/>
      <c r="K145" s="77"/>
    </row>
    <row r="146" spans="1:18" s="1" customFormat="1" ht="14.25" customHeight="1">
      <c r="A146" s="7" t="s">
        <v>81</v>
      </c>
      <c r="B146" s="98">
        <v>1900000</v>
      </c>
      <c r="C146" s="8"/>
      <c r="D146" s="8"/>
      <c r="E146" s="19" t="s">
        <v>58</v>
      </c>
      <c r="F146" s="3"/>
      <c r="G146" s="52" t="s">
        <v>34</v>
      </c>
      <c r="H146" s="12">
        <f>SUM(H142:H145)</f>
        <v>4650098</v>
      </c>
      <c r="I146" s="3"/>
      <c r="J146" s="77"/>
      <c r="K146" s="77"/>
    </row>
    <row r="147" spans="1:18" s="1" customFormat="1" ht="14.25" customHeight="1">
      <c r="A147" s="43" t="s">
        <v>32</v>
      </c>
      <c r="B147" s="60">
        <f>SUM(B142:B146)</f>
        <v>124157201</v>
      </c>
      <c r="C147" s="44"/>
      <c r="D147" s="44"/>
      <c r="E147" s="44"/>
      <c r="F147" s="3"/>
      <c r="G147" s="2"/>
      <c r="H147" s="3"/>
      <c r="I147" s="3"/>
      <c r="J147" s="77"/>
      <c r="K147" s="77"/>
    </row>
    <row r="148" spans="1:18" s="1" customFormat="1" ht="14.25" customHeight="1">
      <c r="A148" s="42" t="s">
        <v>36</v>
      </c>
      <c r="B148" s="61">
        <v>52000</v>
      </c>
      <c r="C148" s="137"/>
      <c r="D148" s="42" t="s">
        <v>58</v>
      </c>
      <c r="E148" s="46"/>
      <c r="F148" s="3"/>
      <c r="G148" s="2"/>
      <c r="H148" s="3"/>
      <c r="I148" s="3"/>
      <c r="J148" s="77"/>
      <c r="K148" s="77"/>
      <c r="M148" s="95"/>
    </row>
    <row r="149" spans="1:18" s="1" customFormat="1" ht="14.25" customHeight="1">
      <c r="A149" s="42" t="s">
        <v>38</v>
      </c>
      <c r="B149" s="61">
        <v>66880</v>
      </c>
      <c r="C149" s="137"/>
      <c r="D149" s="42"/>
      <c r="E149" s="46"/>
      <c r="F149" s="3"/>
      <c r="G149" s="9" t="s">
        <v>40</v>
      </c>
      <c r="H149" s="10" t="s">
        <v>6</v>
      </c>
      <c r="I149" s="3"/>
      <c r="J149" s="54" t="s">
        <v>45</v>
      </c>
      <c r="K149" s="63">
        <f>K142+K143+K147</f>
        <v>1859867</v>
      </c>
      <c r="M149" s="95"/>
    </row>
    <row r="150" spans="1:18" s="1" customFormat="1" ht="14.25" customHeight="1">
      <c r="A150" s="47" t="s">
        <v>41</v>
      </c>
      <c r="B150" s="14">
        <f>D150</f>
        <v>8622060</v>
      </c>
      <c r="C150" s="48"/>
      <c r="D150" s="163">
        <v>8622060</v>
      </c>
      <c r="E150" s="48"/>
      <c r="F150" s="3"/>
      <c r="G150" s="231" t="s">
        <v>43</v>
      </c>
      <c r="H150" s="11">
        <f>B154-B855</f>
        <v>0</v>
      </c>
      <c r="I150" s="3"/>
      <c r="J150" s="53"/>
      <c r="K150" s="74"/>
      <c r="M150" s="95"/>
    </row>
    <row r="151" spans="1:18" s="1" customFormat="1" ht="14.25" customHeight="1">
      <c r="A151" s="47" t="s">
        <v>403</v>
      </c>
      <c r="B151" s="15">
        <v>285000000</v>
      </c>
      <c r="C151" s="15" t="s">
        <v>58</v>
      </c>
      <c r="D151" s="48"/>
      <c r="E151" s="48"/>
      <c r="F151" s="3"/>
      <c r="G151" s="2"/>
      <c r="H151" s="3"/>
      <c r="I151" s="3"/>
      <c r="J151" s="53" t="s">
        <v>58</v>
      </c>
      <c r="K151" s="62" t="s">
        <v>58</v>
      </c>
      <c r="M151" s="95"/>
    </row>
    <row r="152" spans="1:18" s="1" customFormat="1" ht="14.25" customHeight="1">
      <c r="A152" s="49" t="s">
        <v>47</v>
      </c>
      <c r="B152" s="16">
        <f>B147+B150+B151</f>
        <v>417779261</v>
      </c>
      <c r="C152" s="50"/>
      <c r="D152" s="50"/>
      <c r="E152" s="50"/>
      <c r="F152" s="3"/>
      <c r="G152" s="2"/>
      <c r="H152" s="2"/>
      <c r="I152" s="3"/>
      <c r="J152" s="55" t="s">
        <v>50</v>
      </c>
      <c r="K152" s="63">
        <f>SUM(K150:K150)</f>
        <v>0</v>
      </c>
      <c r="M152" s="95"/>
      <c r="N152" s="95"/>
      <c r="O152" s="95"/>
      <c r="P152" s="95"/>
      <c r="Q152" s="95"/>
      <c r="R152" s="95"/>
    </row>
    <row r="153" spans="1:18" s="1" customFormat="1" ht="14.25" customHeight="1">
      <c r="A153" s="49" t="s">
        <v>49</v>
      </c>
      <c r="B153" s="16">
        <f>B147+B150+B151</f>
        <v>417779261</v>
      </c>
      <c r="C153" s="50"/>
      <c r="D153" s="50"/>
      <c r="E153" s="50"/>
      <c r="F153" s="3"/>
      <c r="G153" s="2"/>
      <c r="H153" s="2"/>
      <c r="I153" s="3"/>
      <c r="J153" s="56" t="s">
        <v>61</v>
      </c>
      <c r="K153" s="64">
        <f>K152-K149</f>
        <v>-1859867</v>
      </c>
      <c r="M153" s="95"/>
      <c r="N153" s="95"/>
      <c r="O153" s="95"/>
      <c r="P153" s="95"/>
      <c r="Q153" s="95"/>
      <c r="R153" s="95"/>
    </row>
    <row r="154" spans="1:18" s="1" customFormat="1" ht="14.25" customHeight="1">
      <c r="A154" s="385" t="s">
        <v>60</v>
      </c>
      <c r="B154" s="386"/>
      <c r="C154" s="386"/>
      <c r="D154" s="386"/>
      <c r="E154" s="387"/>
      <c r="F154" s="3"/>
      <c r="G154" s="2"/>
      <c r="H154" s="2"/>
      <c r="I154" s="3"/>
      <c r="M154" s="95"/>
      <c r="N154" s="95"/>
      <c r="O154" s="95"/>
      <c r="P154" s="95"/>
      <c r="Q154" s="95"/>
      <c r="R154" s="95"/>
    </row>
    <row r="155" spans="1:18" ht="14.25" customHeight="1">
      <c r="B155" s="1"/>
      <c r="F155" s="1"/>
      <c r="H155" s="1"/>
      <c r="I155" s="1"/>
      <c r="J155" s="1"/>
      <c r="K155" s="1"/>
      <c r="M155" s="95"/>
      <c r="N155" s="95"/>
      <c r="O155" s="95"/>
      <c r="P155" s="95"/>
      <c r="Q155" s="95"/>
      <c r="R155" s="95"/>
    </row>
    <row r="156" spans="1:18" ht="12.75" customHeight="1">
      <c r="B156" s="1"/>
      <c r="F156" s="1"/>
      <c r="H156" s="1"/>
      <c r="I156" s="1"/>
      <c r="K156" s="1"/>
      <c r="M156" s="95"/>
      <c r="N156" s="95"/>
      <c r="O156" s="95"/>
      <c r="P156" s="95"/>
      <c r="Q156" s="95"/>
      <c r="R156" s="95"/>
    </row>
    <row r="157" spans="1:18" s="1" customFormat="1" ht="13.5" customHeight="1">
      <c r="A157" s="390" t="s">
        <v>452</v>
      </c>
      <c r="B157" s="386"/>
      <c r="C157" s="386"/>
      <c r="D157" s="387"/>
      <c r="E157" s="164" t="s">
        <v>386</v>
      </c>
      <c r="F157" s="2"/>
      <c r="G157" s="389" t="s">
        <v>3</v>
      </c>
      <c r="H157" s="387"/>
      <c r="I157" s="3"/>
      <c r="J157" s="388" t="s">
        <v>4</v>
      </c>
      <c r="K157" s="387"/>
      <c r="L157" s="3"/>
      <c r="M157" s="95"/>
      <c r="N157" s="95"/>
      <c r="O157" s="95"/>
      <c r="P157" s="95"/>
      <c r="Q157" s="95"/>
      <c r="R157" s="95"/>
    </row>
    <row r="158" spans="1:18" s="1" customFormat="1" ht="14.25" customHeight="1">
      <c r="A158" s="4" t="s">
        <v>5</v>
      </c>
      <c r="B158" s="5" t="s">
        <v>6</v>
      </c>
      <c r="C158" s="6" t="s">
        <v>7</v>
      </c>
      <c r="D158" s="6" t="s">
        <v>8</v>
      </c>
      <c r="E158" s="6" t="s">
        <v>9</v>
      </c>
      <c r="F158" s="2"/>
      <c r="G158" s="9" t="s">
        <v>399</v>
      </c>
      <c r="H158" s="10" t="s">
        <v>6</v>
      </c>
      <c r="I158" s="3"/>
      <c r="J158" s="65" t="s">
        <v>11</v>
      </c>
      <c r="K158" s="65" t="s">
        <v>6</v>
      </c>
      <c r="M158" s="430" t="s">
        <v>453</v>
      </c>
      <c r="N158" s="386"/>
      <c r="O158" s="386"/>
      <c r="P158" s="387"/>
      <c r="Q158" s="95"/>
    </row>
    <row r="159" spans="1:18" s="1" customFormat="1" ht="14.25" customHeight="1">
      <c r="A159" s="45" t="s">
        <v>422</v>
      </c>
      <c r="B159" s="59">
        <f>H163</f>
        <v>15420545</v>
      </c>
      <c r="C159" s="42"/>
      <c r="D159" s="42"/>
      <c r="E159" s="42"/>
      <c r="F159" s="3"/>
      <c r="G159" s="51" t="s">
        <v>14</v>
      </c>
      <c r="H159" s="83">
        <v>15420545</v>
      </c>
      <c r="I159" s="3"/>
      <c r="J159" s="53" t="s">
        <v>16</v>
      </c>
      <c r="K159" s="67">
        <v>1859867</v>
      </c>
      <c r="M159" s="170" t="s">
        <v>454</v>
      </c>
      <c r="N159" s="170" t="s">
        <v>6</v>
      </c>
      <c r="P159" s="95"/>
    </row>
    <row r="160" spans="1:18" s="1" customFormat="1" ht="14.25" customHeight="1">
      <c r="A160" s="7" t="s">
        <v>18</v>
      </c>
      <c r="B160" s="177">
        <v>116857985</v>
      </c>
      <c r="C160" s="8"/>
      <c r="D160" s="8"/>
      <c r="E160" s="8"/>
      <c r="F160" s="3"/>
      <c r="G160" s="77"/>
      <c r="H160" s="83"/>
      <c r="I160" s="3"/>
      <c r="J160" s="77"/>
      <c r="K160" s="77"/>
      <c r="M160" s="97" t="s">
        <v>455</v>
      </c>
      <c r="N160" s="96">
        <v>38700000</v>
      </c>
      <c r="P160" s="95"/>
    </row>
    <row r="161" spans="1:18" s="1" customFormat="1" ht="14.25" customHeight="1">
      <c r="A161" s="7" t="s">
        <v>22</v>
      </c>
      <c r="B161" s="98">
        <f>B181+E161</f>
        <v>2200000</v>
      </c>
      <c r="C161" s="8"/>
      <c r="D161" s="8"/>
      <c r="E161" s="19">
        <v>100000</v>
      </c>
      <c r="F161" s="3"/>
      <c r="G161" s="77"/>
      <c r="H161" s="83"/>
      <c r="I161" s="3"/>
      <c r="J161" s="77"/>
      <c r="K161" s="77"/>
      <c r="M161" s="97" t="s">
        <v>456</v>
      </c>
      <c r="N161" s="96">
        <v>26520000</v>
      </c>
      <c r="P161" s="95"/>
    </row>
    <row r="162" spans="1:18" s="1" customFormat="1" ht="14.25" customHeight="1">
      <c r="A162" s="7" t="s">
        <v>442</v>
      </c>
      <c r="B162" s="98">
        <f>B182+E162</f>
        <v>2200000</v>
      </c>
      <c r="C162" s="8"/>
      <c r="D162" s="8"/>
      <c r="E162" s="19">
        <v>100000</v>
      </c>
      <c r="F162" s="3"/>
      <c r="G162" s="77"/>
      <c r="H162" s="83"/>
      <c r="I162" s="3"/>
      <c r="J162" s="77"/>
      <c r="K162" s="77"/>
      <c r="M162" s="171" t="s">
        <v>114</v>
      </c>
      <c r="N162" s="166">
        <f>N160-N161</f>
        <v>12180000</v>
      </c>
      <c r="O162" s="173">
        <v>12117992</v>
      </c>
      <c r="P162" s="95"/>
    </row>
    <row r="163" spans="1:18" s="1" customFormat="1" ht="14.25" customHeight="1">
      <c r="A163" s="7" t="s">
        <v>81</v>
      </c>
      <c r="B163" s="98">
        <v>1900000</v>
      </c>
      <c r="C163" s="8"/>
      <c r="D163" s="8"/>
      <c r="E163" s="19" t="s">
        <v>58</v>
      </c>
      <c r="F163" s="3"/>
      <c r="G163" s="52" t="s">
        <v>34</v>
      </c>
      <c r="H163" s="12">
        <f>SUM(H159:H162)</f>
        <v>15420545</v>
      </c>
      <c r="I163" s="3"/>
      <c r="J163" s="77"/>
      <c r="K163" s="77"/>
      <c r="M163" s="95"/>
      <c r="N163" s="95"/>
      <c r="P163" s="95"/>
    </row>
    <row r="164" spans="1:18" s="1" customFormat="1" ht="14.25" customHeight="1">
      <c r="A164" s="7" t="s">
        <v>457</v>
      </c>
      <c r="B164" s="98">
        <v>0</v>
      </c>
      <c r="C164" s="8"/>
      <c r="D164" s="169" t="s">
        <v>458</v>
      </c>
      <c r="E164" s="19" t="s">
        <v>58</v>
      </c>
      <c r="F164" s="3"/>
      <c r="G164" s="2"/>
      <c r="H164" s="3"/>
      <c r="I164" s="3"/>
      <c r="J164" s="77"/>
      <c r="K164" s="77"/>
      <c r="L164" s="3"/>
      <c r="M164" s="95"/>
      <c r="N164" s="95"/>
      <c r="O164" s="95"/>
      <c r="P164" s="95"/>
    </row>
    <row r="165" spans="1:18" s="1" customFormat="1" ht="13.5" customHeight="1">
      <c r="A165" s="7" t="s">
        <v>459</v>
      </c>
      <c r="B165" s="98">
        <v>0</v>
      </c>
      <c r="C165" s="8"/>
      <c r="D165" s="169" t="s">
        <v>458</v>
      </c>
      <c r="E165" s="19" t="s">
        <v>58</v>
      </c>
      <c r="F165" s="3"/>
      <c r="G165" s="2"/>
      <c r="H165" s="3"/>
      <c r="I165" s="3"/>
      <c r="J165" s="77"/>
      <c r="K165" s="77"/>
      <c r="L165" s="3"/>
      <c r="M165" s="430" t="s">
        <v>460</v>
      </c>
      <c r="N165" s="386"/>
      <c r="O165" s="386"/>
      <c r="P165" s="387"/>
    </row>
    <row r="166" spans="1:18" s="1" customFormat="1" ht="14.25" customHeight="1">
      <c r="A166" s="43" t="s">
        <v>32</v>
      </c>
      <c r="B166" s="60">
        <f>SUM(B159:B165)</f>
        <v>138578530</v>
      </c>
      <c r="C166" s="44"/>
      <c r="D166" s="44"/>
      <c r="E166" s="44"/>
      <c r="F166" s="3"/>
      <c r="G166" s="2"/>
      <c r="H166" s="3"/>
      <c r="I166" s="3"/>
      <c r="J166" s="77"/>
      <c r="K166" s="77"/>
      <c r="M166" s="170" t="s">
        <v>454</v>
      </c>
      <c r="N166" s="170" t="s">
        <v>6</v>
      </c>
      <c r="P166" s="95"/>
    </row>
    <row r="167" spans="1:18" s="1" customFormat="1" ht="14.25" customHeight="1">
      <c r="A167" s="42" t="s">
        <v>36</v>
      </c>
      <c r="B167" s="61">
        <v>52000</v>
      </c>
      <c r="C167" s="137"/>
      <c r="D167" s="42" t="s">
        <v>58</v>
      </c>
      <c r="E167" s="46"/>
      <c r="F167" s="3"/>
      <c r="G167" s="2"/>
      <c r="H167" s="3"/>
      <c r="I167" s="3"/>
      <c r="J167" s="77"/>
      <c r="K167" s="77"/>
      <c r="M167" s="97" t="s">
        <v>455</v>
      </c>
      <c r="N167" s="96">
        <v>45000000</v>
      </c>
      <c r="P167" s="95"/>
      <c r="R167" s="95"/>
    </row>
    <row r="168" spans="1:18" s="1" customFormat="1" ht="14.25" customHeight="1">
      <c r="A168" s="42" t="s">
        <v>38</v>
      </c>
      <c r="B168" s="61">
        <v>66880</v>
      </c>
      <c r="C168" s="137"/>
      <c r="D168" s="42"/>
      <c r="E168" s="46"/>
      <c r="F168" s="3"/>
      <c r="G168" s="9" t="s">
        <v>40</v>
      </c>
      <c r="H168" s="10" t="s">
        <v>6</v>
      </c>
      <c r="I168" s="3"/>
      <c r="J168" s="54" t="s">
        <v>45</v>
      </c>
      <c r="K168" s="63">
        <f>K159+K160+K166</f>
        <v>1859867</v>
      </c>
      <c r="M168" s="97" t="s">
        <v>456</v>
      </c>
      <c r="N168" s="96">
        <v>32180000</v>
      </c>
      <c r="P168" s="95"/>
      <c r="Q168" s="95"/>
      <c r="R168" s="95"/>
    </row>
    <row r="169" spans="1:18" s="1" customFormat="1" ht="14.25" customHeight="1">
      <c r="A169" s="137" t="s">
        <v>461</v>
      </c>
      <c r="B169" s="135">
        <v>0</v>
      </c>
      <c r="C169" s="8"/>
      <c r="D169" s="169" t="s">
        <v>458</v>
      </c>
      <c r="E169" s="161"/>
      <c r="F169" s="3"/>
      <c r="G169" s="231" t="s">
        <v>43</v>
      </c>
      <c r="H169" s="11">
        <f>B173-B857</f>
        <v>432200590</v>
      </c>
      <c r="I169" s="3"/>
      <c r="J169" s="53" t="s">
        <v>462</v>
      </c>
      <c r="K169" s="67">
        <v>4153702</v>
      </c>
      <c r="L169" s="3"/>
      <c r="M169" s="172" t="s">
        <v>114</v>
      </c>
      <c r="N169" s="114">
        <f>N167-N168</f>
        <v>12820000</v>
      </c>
      <c r="P169" s="95"/>
      <c r="Q169" s="95"/>
      <c r="R169" s="95"/>
    </row>
    <row r="170" spans="1:18" s="1" customFormat="1" ht="14.25" customHeight="1">
      <c r="A170" s="137" t="s">
        <v>460</v>
      </c>
      <c r="B170" s="80">
        <v>0</v>
      </c>
      <c r="C170" s="8"/>
      <c r="D170" s="169" t="s">
        <v>458</v>
      </c>
      <c r="E170" s="161"/>
      <c r="F170" s="3"/>
      <c r="G170" s="2"/>
      <c r="H170" s="2"/>
      <c r="I170" s="3"/>
      <c r="J170" s="53"/>
      <c r="K170" s="74"/>
      <c r="M170" s="97" t="s">
        <v>463</v>
      </c>
      <c r="N170" s="96">
        <v>190010</v>
      </c>
      <c r="P170" s="95"/>
      <c r="Q170" s="95"/>
      <c r="R170" s="95"/>
    </row>
    <row r="171" spans="1:18" s="1" customFormat="1" ht="14.25" customHeight="1">
      <c r="A171" s="47" t="s">
        <v>41</v>
      </c>
      <c r="B171" s="14">
        <f>B169+B170+D171</f>
        <v>8622060</v>
      </c>
      <c r="C171" s="48"/>
      <c r="D171" s="163">
        <v>8622060</v>
      </c>
      <c r="E171" s="48"/>
      <c r="F171" s="3"/>
      <c r="G171" s="2"/>
      <c r="H171" s="2"/>
      <c r="I171" s="3"/>
      <c r="J171" s="53"/>
      <c r="K171" s="74"/>
      <c r="M171" s="171" t="s">
        <v>114</v>
      </c>
      <c r="N171" s="166">
        <f>N169-N170</f>
        <v>12629990</v>
      </c>
      <c r="O171" s="173">
        <v>14003858</v>
      </c>
      <c r="P171" s="95"/>
      <c r="Q171" s="95"/>
      <c r="R171" s="95"/>
    </row>
    <row r="172" spans="1:18" s="1" customFormat="1" ht="14.25" customHeight="1">
      <c r="A172" s="47" t="s">
        <v>403</v>
      </c>
      <c r="B172" s="15">
        <v>285000000</v>
      </c>
      <c r="C172" s="15" t="s">
        <v>58</v>
      </c>
      <c r="D172" s="48"/>
      <c r="E172" s="48"/>
      <c r="F172" s="3"/>
      <c r="G172" s="2"/>
      <c r="H172" s="3"/>
      <c r="I172" s="3"/>
      <c r="J172" s="53" t="s">
        <v>58</v>
      </c>
      <c r="K172" s="62" t="s">
        <v>58</v>
      </c>
      <c r="M172" s="95"/>
      <c r="N172" s="95"/>
      <c r="O172" s="95"/>
      <c r="P172" s="95"/>
      <c r="Q172" s="95"/>
      <c r="R172" s="95"/>
    </row>
    <row r="173" spans="1:18" s="1" customFormat="1" ht="14.25" customHeight="1">
      <c r="A173" s="49" t="s">
        <v>47</v>
      </c>
      <c r="B173" s="16">
        <f>B166+B171+B172</f>
        <v>432200590</v>
      </c>
      <c r="C173" s="50"/>
      <c r="D173" s="50"/>
      <c r="E173" s="50"/>
      <c r="F173" s="3"/>
      <c r="G173" s="2"/>
      <c r="H173" s="2"/>
      <c r="I173" s="3"/>
      <c r="J173" s="55" t="s">
        <v>50</v>
      </c>
      <c r="K173" s="63">
        <f>SUM(K169:K171)</f>
        <v>4153702</v>
      </c>
      <c r="M173" s="95"/>
      <c r="N173" s="95"/>
      <c r="O173" s="95"/>
      <c r="P173" s="95"/>
      <c r="Q173" s="95"/>
      <c r="R173" s="95"/>
    </row>
    <row r="174" spans="1:18" s="1" customFormat="1" ht="14.25" customHeight="1">
      <c r="A174" s="49" t="s">
        <v>49</v>
      </c>
      <c r="B174" s="16">
        <f>B166+B171+B172</f>
        <v>432200590</v>
      </c>
      <c r="C174" s="50"/>
      <c r="D174" s="50"/>
      <c r="E174" s="50"/>
      <c r="F174" s="3"/>
      <c r="G174" s="2"/>
      <c r="H174" s="2"/>
      <c r="I174" s="3"/>
      <c r="J174" s="56" t="s">
        <v>61</v>
      </c>
      <c r="K174" s="64">
        <f>K173-K168</f>
        <v>2293835</v>
      </c>
      <c r="M174" s="95"/>
      <c r="N174" s="95"/>
      <c r="O174" s="95"/>
      <c r="P174" s="95"/>
      <c r="Q174" s="95"/>
      <c r="R174" s="95"/>
    </row>
    <row r="175" spans="1:18" s="1" customFormat="1" ht="14.25" customHeight="1">
      <c r="A175" s="385" t="s">
        <v>464</v>
      </c>
      <c r="B175" s="386"/>
      <c r="C175" s="386"/>
      <c r="D175" s="386"/>
      <c r="E175" s="387"/>
      <c r="F175" s="3"/>
      <c r="G175" s="2"/>
      <c r="H175" s="2"/>
      <c r="I175" s="3"/>
      <c r="M175" s="95"/>
      <c r="N175" s="95"/>
      <c r="O175" s="95"/>
      <c r="P175" s="95"/>
      <c r="Q175" s="95"/>
      <c r="R175" s="95"/>
    </row>
    <row r="176" spans="1:18" ht="14.25" customHeight="1">
      <c r="B176" s="1"/>
      <c r="F176" s="1"/>
      <c r="H176" s="1"/>
      <c r="I176" s="1"/>
      <c r="J176" s="1"/>
      <c r="K176" s="1"/>
      <c r="M176" s="95"/>
      <c r="N176" s="95"/>
      <c r="O176" s="95"/>
      <c r="P176" s="95"/>
      <c r="Q176" s="95"/>
      <c r="R176" s="95"/>
    </row>
    <row r="177" spans="1:18" ht="14.25" customHeight="1">
      <c r="B177" s="1"/>
      <c r="F177" s="1"/>
      <c r="H177" s="1"/>
      <c r="I177" s="1"/>
      <c r="J177" s="1"/>
      <c r="K177" s="1"/>
      <c r="M177" s="95"/>
      <c r="N177" s="95"/>
      <c r="O177" s="95"/>
      <c r="P177" s="95"/>
      <c r="Q177" s="95"/>
      <c r="R177" s="95"/>
    </row>
    <row r="178" spans="1:18" s="1" customFormat="1" ht="13.5" customHeight="1">
      <c r="A178" s="390" t="s">
        <v>465</v>
      </c>
      <c r="B178" s="386"/>
      <c r="C178" s="386"/>
      <c r="D178" s="387"/>
      <c r="E178" s="164" t="s">
        <v>466</v>
      </c>
      <c r="F178" s="2"/>
      <c r="G178" s="389" t="s">
        <v>3</v>
      </c>
      <c r="H178" s="387"/>
      <c r="I178" s="3"/>
      <c r="J178" s="388" t="s">
        <v>4</v>
      </c>
      <c r="K178" s="387"/>
      <c r="L178" s="3"/>
      <c r="M178" s="95"/>
      <c r="N178" s="95"/>
      <c r="O178" s="95"/>
      <c r="P178" s="95"/>
      <c r="Q178" s="95"/>
      <c r="R178" s="95"/>
    </row>
    <row r="179" spans="1:18" s="1" customFormat="1" ht="14.25" customHeight="1">
      <c r="A179" s="4" t="s">
        <v>5</v>
      </c>
      <c r="B179" s="5" t="s">
        <v>6</v>
      </c>
      <c r="C179" s="6" t="s">
        <v>7</v>
      </c>
      <c r="D179" s="6" t="s">
        <v>8</v>
      </c>
      <c r="E179" s="6" t="s">
        <v>9</v>
      </c>
      <c r="F179" s="2"/>
      <c r="G179" s="9" t="s">
        <v>399</v>
      </c>
      <c r="H179" s="10" t="s">
        <v>6</v>
      </c>
      <c r="I179" s="3"/>
      <c r="J179" s="65" t="s">
        <v>11</v>
      </c>
      <c r="K179" s="65" t="s">
        <v>6</v>
      </c>
      <c r="M179" s="95"/>
      <c r="N179" s="95"/>
      <c r="O179" s="95"/>
      <c r="P179" s="95"/>
      <c r="Q179" s="95"/>
    </row>
    <row r="180" spans="1:18" s="1" customFormat="1" ht="14.25" customHeight="1">
      <c r="A180" s="45" t="s">
        <v>422</v>
      </c>
      <c r="B180" s="59">
        <f>H183</f>
        <v>15420545</v>
      </c>
      <c r="C180" s="42"/>
      <c r="D180" s="42"/>
      <c r="E180" s="42"/>
      <c r="F180" s="3"/>
      <c r="G180" s="51" t="s">
        <v>14</v>
      </c>
      <c r="H180" s="83">
        <v>15420545</v>
      </c>
      <c r="I180" s="3"/>
      <c r="J180" s="53" t="s">
        <v>16</v>
      </c>
      <c r="K180" s="67">
        <v>1859867</v>
      </c>
      <c r="M180" s="95"/>
      <c r="N180" s="95"/>
      <c r="O180" s="95"/>
      <c r="P180" s="95"/>
      <c r="Q180" s="95"/>
      <c r="R180" s="95"/>
    </row>
    <row r="181" spans="1:18" s="1" customFormat="1" ht="14.25" customHeight="1">
      <c r="A181" s="7" t="s">
        <v>22</v>
      </c>
      <c r="B181" s="98">
        <f>B201+E181</f>
        <v>2100000</v>
      </c>
      <c r="C181" s="8"/>
      <c r="D181" s="8"/>
      <c r="E181" s="19">
        <v>100000</v>
      </c>
      <c r="F181" s="3"/>
      <c r="G181" s="51" t="s">
        <v>467</v>
      </c>
      <c r="H181" s="83">
        <v>0</v>
      </c>
      <c r="I181" s="3"/>
      <c r="J181" s="77"/>
      <c r="K181" s="77"/>
      <c r="M181" s="95"/>
      <c r="N181" s="95"/>
      <c r="O181" s="95"/>
      <c r="P181" s="95"/>
      <c r="Q181" s="95"/>
      <c r="R181" s="95"/>
    </row>
    <row r="182" spans="1:18" s="1" customFormat="1" ht="14.25" customHeight="1">
      <c r="A182" s="7" t="s">
        <v>442</v>
      </c>
      <c r="B182" s="98">
        <f>B202+E182</f>
        <v>2100000</v>
      </c>
      <c r="C182" s="8"/>
      <c r="D182" s="8"/>
      <c r="E182" s="19">
        <v>100000</v>
      </c>
      <c r="F182" s="3"/>
      <c r="G182" s="51" t="s">
        <v>468</v>
      </c>
      <c r="H182" s="83">
        <v>0</v>
      </c>
      <c r="I182" s="3"/>
      <c r="J182" s="77"/>
      <c r="K182" s="77"/>
      <c r="M182" s="95"/>
      <c r="N182" s="95"/>
      <c r="O182" s="95"/>
      <c r="P182" s="95"/>
      <c r="Q182" s="95"/>
      <c r="R182" s="95"/>
    </row>
    <row r="183" spans="1:18" s="1" customFormat="1" ht="14.25" customHeight="1">
      <c r="A183" s="7" t="s">
        <v>81</v>
      </c>
      <c r="B183" s="98">
        <v>1900000</v>
      </c>
      <c r="C183" s="8"/>
      <c r="D183" s="8"/>
      <c r="E183" s="19" t="s">
        <v>58</v>
      </c>
      <c r="F183" s="3"/>
      <c r="G183" s="52" t="s">
        <v>34</v>
      </c>
      <c r="H183" s="12">
        <f>SUM(H180:H182)</f>
        <v>15420545</v>
      </c>
      <c r="I183" s="3"/>
      <c r="J183" s="77"/>
      <c r="K183" s="77"/>
      <c r="M183" s="95"/>
      <c r="N183" s="95"/>
      <c r="O183" s="95"/>
      <c r="P183" s="95"/>
      <c r="Q183" s="95"/>
      <c r="R183" s="95"/>
    </row>
    <row r="184" spans="1:18" s="1" customFormat="1" ht="14.25" customHeight="1">
      <c r="A184" s="7" t="s">
        <v>457</v>
      </c>
      <c r="B184" s="98">
        <v>40000000</v>
      </c>
      <c r="C184" s="168"/>
      <c r="D184" s="8"/>
      <c r="E184" s="19" t="s">
        <v>58</v>
      </c>
      <c r="F184" s="3"/>
      <c r="G184" s="2"/>
      <c r="H184" s="3"/>
      <c r="I184" s="3"/>
      <c r="J184" s="77"/>
      <c r="K184" s="77"/>
      <c r="L184" s="3"/>
      <c r="M184" s="95"/>
      <c r="N184" s="95"/>
      <c r="O184" s="95"/>
      <c r="P184" s="95"/>
      <c r="Q184" s="95"/>
      <c r="R184" s="95"/>
    </row>
    <row r="185" spans="1:18" s="1" customFormat="1" ht="14.25" customHeight="1">
      <c r="A185" s="7" t="s">
        <v>459</v>
      </c>
      <c r="B185" s="98">
        <v>40040299</v>
      </c>
      <c r="C185" s="168"/>
      <c r="D185" s="8"/>
      <c r="E185" s="19" t="s">
        <v>58</v>
      </c>
      <c r="F185" s="3"/>
      <c r="G185" s="2"/>
      <c r="H185" s="3"/>
      <c r="I185" s="3"/>
      <c r="J185" s="77"/>
      <c r="K185" s="77"/>
      <c r="L185" s="3"/>
      <c r="M185" s="95"/>
      <c r="N185" s="95"/>
      <c r="O185" s="95"/>
      <c r="P185" s="95"/>
      <c r="Q185" s="95"/>
      <c r="R185" s="95"/>
    </row>
    <row r="186" spans="1:18" s="1" customFormat="1" ht="14.25" customHeight="1">
      <c r="A186" s="43" t="s">
        <v>32</v>
      </c>
      <c r="B186" s="60">
        <f>SUM(B180:B185)</f>
        <v>101560844</v>
      </c>
      <c r="C186" s="44"/>
      <c r="D186" s="44"/>
      <c r="E186" s="44"/>
      <c r="F186" s="3"/>
      <c r="G186" s="2"/>
      <c r="H186" s="3"/>
      <c r="I186" s="3"/>
      <c r="J186" s="77"/>
      <c r="K186" s="77"/>
      <c r="M186" s="95"/>
      <c r="N186" s="95"/>
      <c r="O186" s="95"/>
      <c r="P186" s="95"/>
      <c r="Q186" s="95"/>
      <c r="R186" s="95"/>
    </row>
    <row r="187" spans="1:18" s="1" customFormat="1" ht="14.25" customHeight="1">
      <c r="A187" s="42" t="s">
        <v>36</v>
      </c>
      <c r="B187" s="61">
        <v>52000</v>
      </c>
      <c r="C187" s="137"/>
      <c r="D187" s="42" t="s">
        <v>58</v>
      </c>
      <c r="E187" s="46"/>
      <c r="F187" s="3"/>
      <c r="G187" s="2"/>
      <c r="H187" s="3"/>
      <c r="I187" s="3"/>
      <c r="J187" s="77"/>
      <c r="K187" s="77"/>
      <c r="M187" s="95"/>
      <c r="N187" s="95"/>
      <c r="O187" s="95"/>
      <c r="P187" s="95"/>
      <c r="Q187" s="95"/>
      <c r="R187" s="95"/>
    </row>
    <row r="188" spans="1:18" s="1" customFormat="1" ht="14.25" customHeight="1">
      <c r="A188" s="42" t="s">
        <v>38</v>
      </c>
      <c r="B188" s="61">
        <v>43000</v>
      </c>
      <c r="C188" s="137"/>
      <c r="D188" s="42"/>
      <c r="E188" s="46"/>
      <c r="F188" s="3"/>
      <c r="G188" s="9" t="s">
        <v>40</v>
      </c>
      <c r="H188" s="10" t="s">
        <v>6</v>
      </c>
      <c r="I188" s="3"/>
      <c r="J188" s="54" t="s">
        <v>45</v>
      </c>
      <c r="K188" s="63">
        <f>K180+K181+K186</f>
        <v>1859867</v>
      </c>
      <c r="M188" s="95"/>
      <c r="N188" s="95"/>
      <c r="O188" s="95"/>
      <c r="P188" s="95"/>
      <c r="Q188" s="95"/>
      <c r="R188" s="95"/>
    </row>
    <row r="189" spans="1:18" s="1" customFormat="1" ht="14.25" customHeight="1">
      <c r="A189" s="137" t="s">
        <v>461</v>
      </c>
      <c r="B189" s="135">
        <v>11820000</v>
      </c>
      <c r="C189" s="167"/>
      <c r="D189" s="42" t="s">
        <v>58</v>
      </c>
      <c r="E189" s="161"/>
      <c r="F189" s="3"/>
      <c r="G189" s="231" t="s">
        <v>43</v>
      </c>
      <c r="H189" s="11">
        <f>B193-B855</f>
        <v>420872904</v>
      </c>
      <c r="I189" s="3"/>
      <c r="J189" s="53" t="s">
        <v>462</v>
      </c>
      <c r="K189" s="67">
        <v>4153702</v>
      </c>
      <c r="L189" s="3"/>
      <c r="M189" s="95"/>
      <c r="N189" s="95"/>
      <c r="O189" s="95"/>
      <c r="P189" s="95"/>
      <c r="Q189" s="95"/>
      <c r="R189" s="95"/>
    </row>
    <row r="190" spans="1:18" s="1" customFormat="1" ht="14.25" customHeight="1">
      <c r="A190" s="137" t="s">
        <v>460</v>
      </c>
      <c r="B190" s="80">
        <v>13870000</v>
      </c>
      <c r="C190" s="167"/>
      <c r="D190" s="42"/>
      <c r="E190" s="161"/>
      <c r="F190" s="3"/>
      <c r="G190" s="2"/>
      <c r="H190" s="2"/>
      <c r="I190" s="3"/>
      <c r="J190" s="53"/>
      <c r="K190" s="74"/>
      <c r="M190" s="95"/>
      <c r="N190" s="95"/>
      <c r="O190" s="95"/>
      <c r="P190" s="95"/>
      <c r="Q190" s="95"/>
      <c r="R190" s="95"/>
    </row>
    <row r="191" spans="1:18" s="1" customFormat="1" ht="14.25" customHeight="1">
      <c r="A191" s="47" t="s">
        <v>41</v>
      </c>
      <c r="B191" s="14">
        <f>B189+B190+D191</f>
        <v>34312060</v>
      </c>
      <c r="C191" s="48"/>
      <c r="D191" s="163">
        <v>8622060</v>
      </c>
      <c r="E191" s="48"/>
      <c r="F191" s="3"/>
      <c r="G191" s="2"/>
      <c r="H191" s="2"/>
      <c r="I191" s="3"/>
      <c r="J191" s="53"/>
      <c r="K191" s="74"/>
      <c r="M191" s="95"/>
      <c r="N191" s="95"/>
      <c r="O191" s="95"/>
      <c r="P191" s="95"/>
      <c r="Q191" s="95"/>
      <c r="R191" s="95"/>
    </row>
    <row r="192" spans="1:18" s="1" customFormat="1" ht="14.25" customHeight="1">
      <c r="A192" s="47" t="s">
        <v>403</v>
      </c>
      <c r="B192" s="15">
        <v>285000000</v>
      </c>
      <c r="C192" s="15" t="s">
        <v>58</v>
      </c>
      <c r="D192" s="48"/>
      <c r="E192" s="48"/>
      <c r="F192" s="3"/>
      <c r="G192" s="2"/>
      <c r="H192" s="3"/>
      <c r="I192" s="3"/>
      <c r="J192" s="53" t="s">
        <v>58</v>
      </c>
      <c r="K192" s="62" t="s">
        <v>58</v>
      </c>
      <c r="M192" s="95"/>
      <c r="N192" s="95"/>
      <c r="O192" s="95"/>
      <c r="P192" s="95"/>
      <c r="Q192" s="95"/>
      <c r="R192" s="95"/>
    </row>
    <row r="193" spans="1:19" s="1" customFormat="1" ht="14.25" customHeight="1">
      <c r="A193" s="49" t="s">
        <v>47</v>
      </c>
      <c r="B193" s="16">
        <f>B186+B191+B192</f>
        <v>420872904</v>
      </c>
      <c r="C193" s="50"/>
      <c r="D193" s="50"/>
      <c r="E193" s="50"/>
      <c r="F193" s="3"/>
      <c r="G193" s="2"/>
      <c r="H193" s="2"/>
      <c r="I193" s="3"/>
      <c r="J193" s="55" t="s">
        <v>50</v>
      </c>
      <c r="K193" s="63">
        <f>SUM(K189:K191)</f>
        <v>4153702</v>
      </c>
      <c r="M193" s="95"/>
      <c r="N193" s="95"/>
      <c r="O193" s="95"/>
      <c r="P193" s="95"/>
      <c r="Q193" s="95"/>
      <c r="R193" s="95"/>
    </row>
    <row r="194" spans="1:19" s="1" customFormat="1" ht="14.25" customHeight="1">
      <c r="A194" s="49" t="s">
        <v>49</v>
      </c>
      <c r="B194" s="16">
        <f>B186+B191+B192</f>
        <v>420872904</v>
      </c>
      <c r="C194" s="50"/>
      <c r="D194" s="50"/>
      <c r="E194" s="50"/>
      <c r="F194" s="3"/>
      <c r="G194" s="2"/>
      <c r="H194" s="2"/>
      <c r="I194" s="3"/>
      <c r="J194" s="56" t="s">
        <v>61</v>
      </c>
      <c r="K194" s="64">
        <f>K193-K188</f>
        <v>2293835</v>
      </c>
      <c r="M194" s="95"/>
      <c r="N194" s="95"/>
      <c r="O194" s="95"/>
      <c r="P194" s="95"/>
      <c r="Q194" s="95"/>
      <c r="R194" s="95"/>
    </row>
    <row r="195" spans="1:19" s="1" customFormat="1" ht="14.25" customHeight="1">
      <c r="A195" s="385" t="s">
        <v>464</v>
      </c>
      <c r="B195" s="386"/>
      <c r="C195" s="386"/>
      <c r="D195" s="386"/>
      <c r="E195" s="387"/>
      <c r="F195" s="3"/>
      <c r="G195" s="2"/>
      <c r="H195" s="2"/>
      <c r="I195" s="3"/>
      <c r="M195" s="95"/>
      <c r="N195" s="95"/>
      <c r="O195" s="95"/>
      <c r="P195" s="95"/>
      <c r="Q195" s="95"/>
      <c r="R195" s="95"/>
    </row>
    <row r="196" spans="1:19" ht="14.25" customHeight="1">
      <c r="B196" s="1"/>
      <c r="F196" s="1"/>
      <c r="H196" s="1"/>
      <c r="I196" s="1"/>
      <c r="J196" s="1"/>
      <c r="K196" s="1"/>
      <c r="M196" s="95"/>
      <c r="N196" s="95"/>
      <c r="O196" s="95"/>
      <c r="P196" s="95"/>
      <c r="Q196" s="95"/>
      <c r="R196" s="95"/>
      <c r="S196" s="1"/>
    </row>
    <row r="197" spans="1:19" ht="14.25" customHeight="1">
      <c r="B197" s="1"/>
      <c r="F197" s="1"/>
      <c r="H197" s="1"/>
      <c r="I197" s="1"/>
      <c r="J197" s="1"/>
      <c r="K197" s="1"/>
      <c r="M197" s="95"/>
      <c r="N197" s="95"/>
      <c r="O197" s="95"/>
      <c r="P197" s="95"/>
      <c r="Q197" s="95"/>
      <c r="R197" s="95"/>
      <c r="S197" s="1"/>
    </row>
    <row r="198" spans="1:19" s="1" customFormat="1" ht="13.5" customHeight="1">
      <c r="A198" s="390" t="s">
        <v>469</v>
      </c>
      <c r="B198" s="386"/>
      <c r="C198" s="386"/>
      <c r="D198" s="387"/>
      <c r="E198" s="164" t="s">
        <v>470</v>
      </c>
      <c r="F198" s="2"/>
      <c r="G198" s="389" t="s">
        <v>3</v>
      </c>
      <c r="H198" s="387"/>
      <c r="I198" s="3"/>
      <c r="J198" s="388" t="s">
        <v>4</v>
      </c>
      <c r="K198" s="387"/>
      <c r="L198" s="3"/>
      <c r="M198" s="95"/>
      <c r="N198" s="95"/>
      <c r="O198" s="95"/>
      <c r="P198" s="95"/>
      <c r="Q198" s="95"/>
      <c r="R198" s="95"/>
    </row>
    <row r="199" spans="1:19" s="1" customFormat="1" ht="14.25" customHeight="1">
      <c r="A199" s="4" t="s">
        <v>5</v>
      </c>
      <c r="B199" s="5" t="s">
        <v>6</v>
      </c>
      <c r="C199" s="6" t="s">
        <v>7</v>
      </c>
      <c r="D199" s="6" t="s">
        <v>8</v>
      </c>
      <c r="E199" s="6" t="s">
        <v>9</v>
      </c>
      <c r="F199" s="2"/>
      <c r="G199" s="9" t="s">
        <v>399</v>
      </c>
      <c r="H199" s="10" t="s">
        <v>6</v>
      </c>
      <c r="I199" s="3"/>
      <c r="J199" s="65" t="s">
        <v>11</v>
      </c>
      <c r="K199" s="65" t="s">
        <v>6</v>
      </c>
      <c r="M199" s="95"/>
      <c r="N199" s="95"/>
      <c r="O199" s="95"/>
      <c r="P199" s="95"/>
      <c r="Q199" s="95"/>
      <c r="R199" s="95"/>
    </row>
    <row r="200" spans="1:19" s="1" customFormat="1" ht="14.25" customHeight="1">
      <c r="A200" s="45" t="s">
        <v>422</v>
      </c>
      <c r="B200" s="59">
        <f>H203</f>
        <v>16237128</v>
      </c>
      <c r="C200" s="42"/>
      <c r="D200" s="42"/>
      <c r="E200" s="42"/>
      <c r="F200" s="3"/>
      <c r="G200" s="51" t="s">
        <v>14</v>
      </c>
      <c r="H200" s="83">
        <v>16237128</v>
      </c>
      <c r="I200" s="3"/>
      <c r="J200" s="53" t="s">
        <v>16</v>
      </c>
      <c r="K200" s="67">
        <v>1859867</v>
      </c>
      <c r="M200" s="95"/>
      <c r="N200" s="95"/>
      <c r="O200" s="95"/>
      <c r="P200" s="95"/>
      <c r="Q200" s="95"/>
      <c r="R200" s="95"/>
    </row>
    <row r="201" spans="1:19" s="1" customFormat="1" ht="14.25" customHeight="1">
      <c r="A201" s="7" t="s">
        <v>22</v>
      </c>
      <c r="B201" s="98">
        <f>B221+E201</f>
        <v>2000000</v>
      </c>
      <c r="C201" s="8"/>
      <c r="D201" s="8"/>
      <c r="E201" s="19">
        <v>100000</v>
      </c>
      <c r="F201" s="3"/>
      <c r="G201" s="51" t="s">
        <v>467</v>
      </c>
      <c r="H201" s="83">
        <v>0</v>
      </c>
      <c r="I201" s="3"/>
      <c r="J201" s="77"/>
      <c r="K201" s="77"/>
      <c r="M201" s="95"/>
      <c r="N201" s="95"/>
      <c r="O201" s="95"/>
      <c r="P201" s="95"/>
      <c r="Q201" s="95"/>
      <c r="R201" s="95"/>
    </row>
    <row r="202" spans="1:19" s="1" customFormat="1" ht="14.25" customHeight="1">
      <c r="A202" s="7" t="s">
        <v>442</v>
      </c>
      <c r="B202" s="98">
        <f>B222+E202</f>
        <v>2000000</v>
      </c>
      <c r="C202" s="8"/>
      <c r="D202" s="8"/>
      <c r="E202" s="19">
        <v>100000</v>
      </c>
      <c r="F202" s="3"/>
      <c r="G202" s="51" t="s">
        <v>468</v>
      </c>
      <c r="H202" s="83">
        <v>0</v>
      </c>
      <c r="I202" s="3"/>
      <c r="J202" s="77"/>
      <c r="K202" s="77"/>
      <c r="M202" s="95"/>
      <c r="N202" s="95"/>
      <c r="O202" s="95"/>
      <c r="P202" s="95"/>
      <c r="Q202" s="95"/>
      <c r="R202" s="95"/>
    </row>
    <row r="203" spans="1:19" s="1" customFormat="1" ht="14.25" customHeight="1">
      <c r="A203" s="7" t="s">
        <v>81</v>
      </c>
      <c r="B203" s="98">
        <v>1900000</v>
      </c>
      <c r="C203" s="8"/>
      <c r="D203" s="8"/>
      <c r="E203" s="19" t="s">
        <v>58</v>
      </c>
      <c r="F203" s="3"/>
      <c r="G203" s="52" t="s">
        <v>34</v>
      </c>
      <c r="H203" s="12">
        <f>SUM(H200:H202)</f>
        <v>16237128</v>
      </c>
      <c r="I203" s="3"/>
      <c r="J203" s="77"/>
      <c r="K203" s="77"/>
      <c r="M203" s="95"/>
      <c r="N203" s="95"/>
      <c r="O203" s="95"/>
      <c r="P203" s="95"/>
      <c r="Q203" s="95"/>
      <c r="R203" s="95"/>
    </row>
    <row r="204" spans="1:19" s="1" customFormat="1" ht="14.25" customHeight="1">
      <c r="A204" s="7" t="s">
        <v>457</v>
      </c>
      <c r="B204" s="98">
        <v>40000000</v>
      </c>
      <c r="C204" s="8"/>
      <c r="D204" s="8"/>
      <c r="E204" s="19" t="s">
        <v>58</v>
      </c>
      <c r="F204" s="3"/>
      <c r="G204" s="2"/>
      <c r="H204" s="3"/>
      <c r="I204" s="3"/>
      <c r="J204" s="77"/>
      <c r="K204" s="77"/>
      <c r="L204" s="3"/>
      <c r="M204" s="95"/>
      <c r="N204" s="95"/>
      <c r="O204" s="95"/>
      <c r="P204" s="95"/>
      <c r="Q204" s="95"/>
      <c r="R204" s="95"/>
    </row>
    <row r="205" spans="1:19" s="1" customFormat="1" ht="14.25" customHeight="1">
      <c r="A205" s="7" t="s">
        <v>459</v>
      </c>
      <c r="B205" s="98">
        <v>40040299</v>
      </c>
      <c r="C205" s="8"/>
      <c r="D205" s="8"/>
      <c r="E205" s="19" t="s">
        <v>58</v>
      </c>
      <c r="F205" s="3"/>
      <c r="G205" s="2"/>
      <c r="H205" s="3"/>
      <c r="I205" s="3"/>
      <c r="J205" s="77"/>
      <c r="K205" s="77"/>
      <c r="L205" s="3"/>
      <c r="M205" s="95"/>
      <c r="N205" s="95"/>
      <c r="O205" s="95"/>
      <c r="P205" s="95"/>
      <c r="Q205" s="95"/>
      <c r="R205" s="95"/>
    </row>
    <row r="206" spans="1:19" s="1" customFormat="1" ht="14.25" customHeight="1">
      <c r="A206" s="43" t="s">
        <v>32</v>
      </c>
      <c r="B206" s="60">
        <f>SUM(B200:B205)</f>
        <v>102177427</v>
      </c>
      <c r="C206" s="44"/>
      <c r="D206" s="44"/>
      <c r="E206" s="44"/>
      <c r="F206" s="3"/>
      <c r="G206" s="2"/>
      <c r="H206" s="3"/>
      <c r="I206" s="3"/>
      <c r="J206" s="77"/>
      <c r="K206" s="77"/>
      <c r="M206" s="95"/>
      <c r="N206" s="95"/>
      <c r="O206" s="95"/>
      <c r="P206" s="95"/>
      <c r="Q206" s="95"/>
      <c r="R206" s="95"/>
    </row>
    <row r="207" spans="1:19" s="1" customFormat="1" ht="14.25" customHeight="1">
      <c r="A207" s="42" t="s">
        <v>36</v>
      </c>
      <c r="B207" s="61">
        <v>52000</v>
      </c>
      <c r="C207" s="137"/>
      <c r="D207" s="42" t="s">
        <v>58</v>
      </c>
      <c r="E207" s="46"/>
      <c r="F207" s="3"/>
      <c r="G207" s="2"/>
      <c r="H207" s="3"/>
      <c r="I207" s="3"/>
      <c r="J207" s="77"/>
      <c r="K207" s="77"/>
      <c r="M207" s="95"/>
      <c r="N207" s="95"/>
      <c r="O207" s="95"/>
      <c r="P207" s="95"/>
      <c r="Q207" s="95"/>
      <c r="R207" s="95"/>
    </row>
    <row r="208" spans="1:19" s="1" customFormat="1" ht="14.25" customHeight="1">
      <c r="A208" s="42" t="s">
        <v>38</v>
      </c>
      <c r="B208" s="61">
        <v>43000</v>
      </c>
      <c r="C208" s="137"/>
      <c r="D208" s="42"/>
      <c r="E208" s="46"/>
      <c r="F208" s="3"/>
      <c r="G208" s="9" t="s">
        <v>40</v>
      </c>
      <c r="H208" s="10" t="s">
        <v>6</v>
      </c>
      <c r="I208" s="3"/>
      <c r="J208" s="54" t="s">
        <v>45</v>
      </c>
      <c r="K208" s="63">
        <f>K200+K201+K206</f>
        <v>1859867</v>
      </c>
      <c r="M208" s="95"/>
      <c r="N208" s="95"/>
      <c r="O208" s="95"/>
      <c r="P208" s="95"/>
      <c r="Q208" s="95"/>
      <c r="R208" s="95"/>
    </row>
    <row r="209" spans="1:18" s="1" customFormat="1" ht="14.25" customHeight="1">
      <c r="A209" s="137" t="s">
        <v>461</v>
      </c>
      <c r="B209" s="135">
        <v>11820000</v>
      </c>
      <c r="C209" s="137"/>
      <c r="D209" s="42" t="s">
        <v>58</v>
      </c>
      <c r="E209" s="161"/>
      <c r="F209" s="3"/>
      <c r="G209" s="231" t="s">
        <v>43</v>
      </c>
      <c r="H209" s="11">
        <f>B213-B855</f>
        <v>421489487</v>
      </c>
      <c r="I209" s="3"/>
      <c r="J209" s="53" t="s">
        <v>462</v>
      </c>
      <c r="K209" s="67">
        <v>4153702</v>
      </c>
      <c r="L209" s="3"/>
      <c r="M209" s="95"/>
      <c r="N209" s="95"/>
      <c r="O209" s="95"/>
      <c r="P209" s="95"/>
      <c r="Q209" s="95"/>
      <c r="R209" s="95"/>
    </row>
    <row r="210" spans="1:18" s="1" customFormat="1" ht="14.25" customHeight="1">
      <c r="A210" s="137" t="s">
        <v>460</v>
      </c>
      <c r="B210" s="80">
        <v>13870000</v>
      </c>
      <c r="C210" s="137"/>
      <c r="D210" s="42"/>
      <c r="E210" s="161"/>
      <c r="F210" s="3"/>
      <c r="G210" s="2"/>
      <c r="H210" s="2"/>
      <c r="I210" s="3"/>
      <c r="J210" s="53"/>
      <c r="K210" s="74"/>
      <c r="M210" s="153"/>
      <c r="N210" s="153"/>
      <c r="O210" s="95"/>
      <c r="P210" s="95"/>
      <c r="Q210" s="95"/>
      <c r="R210" s="95"/>
    </row>
    <row r="211" spans="1:18" s="1" customFormat="1" ht="14.25" customHeight="1">
      <c r="A211" s="47" t="s">
        <v>41</v>
      </c>
      <c r="B211" s="14">
        <f>B209+B210+D211</f>
        <v>34312060</v>
      </c>
      <c r="C211" s="48"/>
      <c r="D211" s="163">
        <v>8622060</v>
      </c>
      <c r="E211" s="48"/>
      <c r="F211" s="3"/>
      <c r="G211" s="2"/>
      <c r="H211" s="2"/>
      <c r="I211" s="3"/>
      <c r="J211" s="53"/>
      <c r="K211" s="74"/>
      <c r="M211" s="95"/>
      <c r="N211" s="95"/>
      <c r="O211" s="95"/>
      <c r="P211" s="95"/>
      <c r="Q211" s="95"/>
      <c r="R211" s="95"/>
    </row>
    <row r="212" spans="1:18" s="1" customFormat="1" ht="14.25" customHeight="1">
      <c r="A212" s="47" t="s">
        <v>403</v>
      </c>
      <c r="B212" s="15">
        <v>285000000</v>
      </c>
      <c r="C212" s="15" t="s">
        <v>58</v>
      </c>
      <c r="D212" s="48"/>
      <c r="E212" s="48"/>
      <c r="F212" s="3"/>
      <c r="G212" s="2"/>
      <c r="H212" s="3"/>
      <c r="I212" s="3"/>
      <c r="J212" s="53" t="s">
        <v>58</v>
      </c>
      <c r="K212" s="62" t="s">
        <v>58</v>
      </c>
      <c r="M212" s="95"/>
      <c r="N212" s="95"/>
      <c r="O212" s="95"/>
      <c r="P212" s="95"/>
      <c r="Q212" s="95"/>
      <c r="R212" s="95"/>
    </row>
    <row r="213" spans="1:18" s="1" customFormat="1" ht="14.25" customHeight="1">
      <c r="A213" s="49" t="s">
        <v>47</v>
      </c>
      <c r="B213" s="16">
        <f>B206+B211+B212</f>
        <v>421489487</v>
      </c>
      <c r="C213" s="50"/>
      <c r="D213" s="50"/>
      <c r="E213" s="50"/>
      <c r="F213" s="3"/>
      <c r="G213" s="2"/>
      <c r="H213" s="2"/>
      <c r="I213" s="3"/>
      <c r="J213" s="55" t="s">
        <v>50</v>
      </c>
      <c r="K213" s="63">
        <f>SUM(K209:K211)</f>
        <v>4153702</v>
      </c>
      <c r="M213" s="95"/>
      <c r="N213" s="95"/>
      <c r="O213" s="95"/>
      <c r="P213" s="95"/>
      <c r="Q213" s="95"/>
      <c r="R213" s="95"/>
    </row>
    <row r="214" spans="1:18" s="1" customFormat="1" ht="14.25" customHeight="1">
      <c r="A214" s="49" t="s">
        <v>49</v>
      </c>
      <c r="B214" s="16">
        <f>B206+B211+B212</f>
        <v>421489487</v>
      </c>
      <c r="C214" s="50"/>
      <c r="D214" s="50"/>
      <c r="E214" s="50"/>
      <c r="F214" s="3"/>
      <c r="G214" s="2"/>
      <c r="H214" s="2"/>
      <c r="I214" s="3"/>
      <c r="J214" s="56" t="s">
        <v>61</v>
      </c>
      <c r="K214" s="64">
        <f>K213-K208</f>
        <v>2293835</v>
      </c>
      <c r="M214" s="95"/>
      <c r="N214" s="95"/>
      <c r="O214" s="95"/>
      <c r="P214" s="95"/>
      <c r="Q214" s="95"/>
      <c r="R214" s="95"/>
    </row>
    <row r="215" spans="1:18" s="1" customFormat="1" ht="14.25" customHeight="1">
      <c r="A215" s="385" t="s">
        <v>77</v>
      </c>
      <c r="B215" s="386"/>
      <c r="C215" s="386"/>
      <c r="D215" s="386"/>
      <c r="E215" s="387"/>
      <c r="F215" s="3"/>
      <c r="G215" s="2"/>
      <c r="H215" s="2"/>
      <c r="I215" s="3"/>
      <c r="M215" s="95"/>
      <c r="N215" s="95"/>
      <c r="O215" s="95"/>
      <c r="P215" s="95"/>
      <c r="Q215" s="95"/>
      <c r="R215" s="95"/>
    </row>
    <row r="216" spans="1:18" ht="14.25" customHeight="1">
      <c r="B216" s="1"/>
      <c r="F216" s="1"/>
      <c r="H216" s="1"/>
      <c r="I216" s="1"/>
      <c r="J216" s="1"/>
      <c r="K216" s="1"/>
      <c r="M216" s="95"/>
      <c r="N216" s="95"/>
      <c r="O216" s="95"/>
      <c r="P216" s="95"/>
      <c r="Q216" s="95"/>
      <c r="R216" s="95"/>
    </row>
    <row r="217" spans="1:18" ht="14.25" customHeight="1">
      <c r="B217" s="1"/>
      <c r="F217" s="1"/>
      <c r="H217" s="1"/>
      <c r="I217" s="1"/>
      <c r="J217" s="1"/>
      <c r="K217" s="1"/>
      <c r="M217" s="95"/>
      <c r="N217" s="95"/>
      <c r="O217" s="95"/>
      <c r="P217" s="95"/>
      <c r="Q217" s="95"/>
      <c r="R217" s="95"/>
    </row>
    <row r="218" spans="1:18" s="1" customFormat="1" ht="13.5" customHeight="1">
      <c r="A218" s="390" t="s">
        <v>471</v>
      </c>
      <c r="B218" s="386"/>
      <c r="C218" s="386"/>
      <c r="D218" s="387"/>
      <c r="E218" s="164" t="s">
        <v>472</v>
      </c>
      <c r="F218" s="2"/>
      <c r="G218" s="389" t="s">
        <v>3</v>
      </c>
      <c r="H218" s="387"/>
      <c r="I218" s="3"/>
      <c r="J218" s="388" t="s">
        <v>4</v>
      </c>
      <c r="K218" s="387"/>
      <c r="L218" s="3"/>
      <c r="M218" s="153"/>
      <c r="N218" s="153"/>
      <c r="O218" s="95"/>
      <c r="P218" s="95"/>
      <c r="Q218" s="95"/>
      <c r="R218" s="95"/>
    </row>
    <row r="219" spans="1:18" s="1" customFormat="1" ht="14.25" customHeight="1">
      <c r="A219" s="4" t="s">
        <v>5</v>
      </c>
      <c r="B219" s="5" t="s">
        <v>6</v>
      </c>
      <c r="C219" s="6" t="s">
        <v>7</v>
      </c>
      <c r="D219" s="6" t="s">
        <v>8</v>
      </c>
      <c r="E219" s="6" t="s">
        <v>9</v>
      </c>
      <c r="F219" s="2"/>
      <c r="G219" s="9" t="s">
        <v>399</v>
      </c>
      <c r="H219" s="10" t="s">
        <v>6</v>
      </c>
      <c r="I219" s="3"/>
      <c r="J219" s="65" t="s">
        <v>11</v>
      </c>
      <c r="K219" s="65" t="s">
        <v>6</v>
      </c>
      <c r="M219" s="95"/>
      <c r="N219" s="95"/>
      <c r="O219" s="95"/>
      <c r="P219" s="95"/>
      <c r="Q219" s="95"/>
      <c r="R219" s="95"/>
    </row>
    <row r="220" spans="1:18" s="1" customFormat="1" ht="14.25" customHeight="1">
      <c r="A220" s="45" t="s">
        <v>422</v>
      </c>
      <c r="B220" s="59">
        <f>H223</f>
        <v>18479811</v>
      </c>
      <c r="C220" s="42"/>
      <c r="D220" s="42"/>
      <c r="E220" s="42"/>
      <c r="F220" s="3"/>
      <c r="G220" s="51" t="s">
        <v>14</v>
      </c>
      <c r="H220" s="83">
        <v>14486751</v>
      </c>
      <c r="I220" s="3"/>
      <c r="J220" s="53" t="s">
        <v>16</v>
      </c>
      <c r="K220" s="67">
        <v>1859867</v>
      </c>
      <c r="M220" s="95"/>
      <c r="N220" s="95"/>
      <c r="O220" s="95"/>
      <c r="P220" s="95"/>
      <c r="Q220" s="95"/>
      <c r="R220" s="95"/>
    </row>
    <row r="221" spans="1:18" s="1" customFormat="1" ht="14.25" customHeight="1">
      <c r="A221" s="7" t="s">
        <v>22</v>
      </c>
      <c r="B221" s="98">
        <v>1900000</v>
      </c>
      <c r="C221" s="8"/>
      <c r="D221" s="8"/>
      <c r="E221" s="19">
        <v>100000</v>
      </c>
      <c r="F221" s="3"/>
      <c r="G221" s="51" t="s">
        <v>467</v>
      </c>
      <c r="H221" s="83">
        <v>1568060</v>
      </c>
      <c r="I221" s="3"/>
      <c r="J221" s="77"/>
      <c r="K221" s="77"/>
      <c r="M221" s="95"/>
      <c r="N221" s="95"/>
      <c r="O221" s="95"/>
      <c r="P221" s="95"/>
      <c r="Q221" s="95"/>
      <c r="R221" s="95"/>
    </row>
    <row r="222" spans="1:18" s="1" customFormat="1" ht="14.25" customHeight="1">
      <c r="A222" s="7" t="s">
        <v>442</v>
      </c>
      <c r="B222" s="98">
        <v>1900000</v>
      </c>
      <c r="C222" s="8"/>
      <c r="D222" s="8"/>
      <c r="E222" s="19">
        <v>100000</v>
      </c>
      <c r="F222" s="3"/>
      <c r="G222" s="51" t="s">
        <v>468</v>
      </c>
      <c r="H222" s="83">
        <v>2425000</v>
      </c>
      <c r="I222" s="3"/>
      <c r="J222" s="77"/>
      <c r="K222" s="77"/>
      <c r="M222" s="95"/>
      <c r="N222" s="95"/>
      <c r="O222" s="95"/>
      <c r="P222" s="95"/>
      <c r="Q222" s="95"/>
      <c r="R222" s="95"/>
    </row>
    <row r="223" spans="1:18" s="1" customFormat="1" ht="14.25" customHeight="1">
      <c r="A223" s="7" t="s">
        <v>473</v>
      </c>
      <c r="B223" s="98">
        <v>2450000</v>
      </c>
      <c r="C223" s="8"/>
      <c r="D223" s="8"/>
      <c r="E223" s="19">
        <v>100000</v>
      </c>
      <c r="F223" s="3"/>
      <c r="G223" s="52" t="s">
        <v>34</v>
      </c>
      <c r="H223" s="12">
        <f>SUM(H220:H222)</f>
        <v>18479811</v>
      </c>
      <c r="I223" s="3"/>
      <c r="J223" s="77"/>
      <c r="K223" s="135">
        <v>45000000</v>
      </c>
      <c r="L223" s="3"/>
      <c r="M223" s="95"/>
      <c r="N223" s="95"/>
      <c r="O223" s="95"/>
      <c r="P223" s="95"/>
      <c r="Q223" s="95"/>
      <c r="R223" s="95"/>
    </row>
    <row r="224" spans="1:18" s="1" customFormat="1" ht="14.25" customHeight="1">
      <c r="A224" s="7" t="s">
        <v>81</v>
      </c>
      <c r="B224" s="98">
        <v>1900000</v>
      </c>
      <c r="C224" s="8"/>
      <c r="D224" s="8"/>
      <c r="E224" s="19" t="s">
        <v>58</v>
      </c>
      <c r="F224" s="3"/>
      <c r="G224" s="2"/>
      <c r="H224" s="3"/>
      <c r="I224" s="3"/>
      <c r="J224" s="77"/>
      <c r="K224" s="135">
        <v>32180000</v>
      </c>
      <c r="M224" s="95"/>
      <c r="N224" s="95"/>
      <c r="O224" s="95"/>
      <c r="P224" s="95"/>
      <c r="Q224" s="95"/>
      <c r="R224" s="95"/>
    </row>
    <row r="225" spans="1:18" s="1" customFormat="1" ht="14.25" customHeight="1">
      <c r="A225" s="7" t="s">
        <v>457</v>
      </c>
      <c r="B225" s="98">
        <v>40000000</v>
      </c>
      <c r="C225" s="8"/>
      <c r="D225" s="8"/>
      <c r="E225" s="19" t="s">
        <v>58</v>
      </c>
      <c r="F225" s="3"/>
      <c r="G225" s="2"/>
      <c r="H225" s="3"/>
      <c r="I225" s="3"/>
      <c r="J225" s="77"/>
      <c r="K225" s="135">
        <f>K223-K224</f>
        <v>12820000</v>
      </c>
      <c r="L225" s="3"/>
      <c r="M225" s="95"/>
      <c r="N225" s="95"/>
      <c r="O225" s="95"/>
      <c r="P225" s="95"/>
      <c r="Q225" s="95"/>
      <c r="R225" s="95"/>
    </row>
    <row r="226" spans="1:18" s="1" customFormat="1" ht="14.25" customHeight="1">
      <c r="A226" s="7" t="s">
        <v>459</v>
      </c>
      <c r="B226" s="98">
        <v>40040299</v>
      </c>
      <c r="C226" s="8"/>
      <c r="D226" s="8"/>
      <c r="E226" s="19" t="s">
        <v>58</v>
      </c>
      <c r="F226" s="3"/>
      <c r="G226" s="2"/>
      <c r="H226" s="3"/>
      <c r="I226" s="3"/>
      <c r="J226" s="77"/>
      <c r="K226" s="77"/>
      <c r="L226" s="3"/>
      <c r="M226" s="95"/>
      <c r="N226" s="95"/>
      <c r="O226" s="95"/>
      <c r="P226" s="95"/>
      <c r="Q226" s="95"/>
      <c r="R226" s="95"/>
    </row>
    <row r="227" spans="1:18" s="1" customFormat="1" ht="14.25" customHeight="1">
      <c r="A227" s="43" t="s">
        <v>32</v>
      </c>
      <c r="B227" s="60">
        <v>111670110</v>
      </c>
      <c r="C227" s="44"/>
      <c r="D227" s="44"/>
      <c r="E227" s="44"/>
      <c r="F227" s="3"/>
      <c r="G227" s="2"/>
      <c r="H227" s="3"/>
      <c r="I227" s="3"/>
      <c r="J227" s="77"/>
      <c r="K227" s="77"/>
      <c r="M227" s="95"/>
      <c r="N227" s="95"/>
      <c r="O227" s="95"/>
      <c r="P227" s="95"/>
      <c r="Q227" s="95"/>
      <c r="R227" s="95"/>
    </row>
    <row r="228" spans="1:18" s="1" customFormat="1" ht="14.25" customHeight="1">
      <c r="A228" s="137" t="s">
        <v>474</v>
      </c>
      <c r="B228" s="135">
        <v>8818177</v>
      </c>
      <c r="C228" s="137"/>
      <c r="D228" s="42" t="s">
        <v>58</v>
      </c>
      <c r="E228" s="161"/>
      <c r="F228" s="3"/>
      <c r="G228" s="2"/>
      <c r="H228" s="3"/>
      <c r="I228" s="3"/>
      <c r="J228" s="77"/>
      <c r="K228" s="77"/>
      <c r="M228" s="95"/>
      <c r="N228" s="95"/>
      <c r="O228" s="95"/>
      <c r="P228" s="95"/>
      <c r="Q228" s="95"/>
      <c r="R228" s="95"/>
    </row>
    <row r="229" spans="1:18" s="1" customFormat="1" ht="14.25" customHeight="1">
      <c r="A229" s="42" t="s">
        <v>475</v>
      </c>
      <c r="B229" s="61">
        <v>43000</v>
      </c>
      <c r="C229" s="137"/>
      <c r="D229" s="42"/>
      <c r="E229" s="46"/>
      <c r="F229" s="3"/>
      <c r="G229" s="9" t="s">
        <v>40</v>
      </c>
      <c r="H229" s="10" t="s">
        <v>6</v>
      </c>
      <c r="I229" s="3"/>
      <c r="J229" s="54" t="s">
        <v>45</v>
      </c>
      <c r="K229" s="63">
        <f>K220+K221+K227</f>
        <v>1859867</v>
      </c>
      <c r="M229" s="95"/>
      <c r="N229" s="95"/>
      <c r="O229" s="95"/>
      <c r="P229" s="95"/>
      <c r="Q229" s="95"/>
      <c r="R229" s="95"/>
    </row>
    <row r="230" spans="1:18" s="1" customFormat="1" ht="14.25" customHeight="1">
      <c r="A230" s="42" t="s">
        <v>476</v>
      </c>
      <c r="B230" s="61">
        <v>52000</v>
      </c>
      <c r="C230" s="137"/>
      <c r="D230" s="42"/>
      <c r="E230" s="42"/>
      <c r="F230" s="3"/>
      <c r="G230" s="231" t="s">
        <v>43</v>
      </c>
      <c r="H230" s="11">
        <f>B235-B857</f>
        <v>408706791</v>
      </c>
      <c r="I230" s="3"/>
      <c r="J230" s="53" t="s">
        <v>462</v>
      </c>
      <c r="K230" s="67">
        <v>4153702</v>
      </c>
      <c r="L230" s="3"/>
      <c r="M230" s="95"/>
      <c r="N230" s="95"/>
      <c r="O230" s="95"/>
      <c r="P230" s="95"/>
      <c r="Q230" s="95"/>
      <c r="R230" s="95"/>
    </row>
    <row r="231" spans="1:18" s="1" customFormat="1" ht="14.25" customHeight="1">
      <c r="A231" s="42" t="s">
        <v>477</v>
      </c>
      <c r="B231" s="61">
        <v>79217</v>
      </c>
      <c r="C231" s="137"/>
      <c r="D231" s="42"/>
      <c r="E231" s="42"/>
      <c r="F231" s="3"/>
      <c r="G231" s="231" t="s">
        <v>478</v>
      </c>
      <c r="H231" s="73">
        <f>B236-B858</f>
        <v>408706791</v>
      </c>
      <c r="I231" s="3"/>
      <c r="J231" s="53" t="s">
        <v>58</v>
      </c>
      <c r="K231" s="62" t="s">
        <v>58</v>
      </c>
      <c r="M231" s="95"/>
      <c r="N231" s="95"/>
      <c r="O231" s="95"/>
      <c r="P231" s="95"/>
      <c r="Q231" s="95"/>
      <c r="R231" s="95"/>
    </row>
    <row r="232" spans="1:18" s="1" customFormat="1" ht="14.25" customHeight="1">
      <c r="A232" s="42" t="s">
        <v>479</v>
      </c>
      <c r="B232" s="80">
        <v>9596444</v>
      </c>
      <c r="C232" s="137"/>
      <c r="D232" s="42"/>
      <c r="E232" s="161"/>
      <c r="F232" s="3"/>
      <c r="G232" s="2"/>
      <c r="H232" s="2"/>
      <c r="I232" s="3"/>
      <c r="J232" s="53"/>
      <c r="K232" s="74"/>
      <c r="M232" s="95"/>
      <c r="N232" s="95"/>
      <c r="O232" s="95"/>
      <c r="P232" s="95"/>
      <c r="Q232" s="95"/>
      <c r="R232" s="95"/>
    </row>
    <row r="233" spans="1:18" s="1" customFormat="1" ht="14.25" customHeight="1">
      <c r="A233" s="47" t="s">
        <v>41</v>
      </c>
      <c r="B233" s="14">
        <v>27036681</v>
      </c>
      <c r="C233" s="48"/>
      <c r="D233" s="163">
        <v>8622060</v>
      </c>
      <c r="E233" s="48"/>
      <c r="F233" s="3"/>
      <c r="G233" s="2"/>
      <c r="H233" s="2"/>
      <c r="I233" s="3"/>
      <c r="J233" s="53"/>
      <c r="K233" s="74"/>
      <c r="M233" s="95"/>
      <c r="N233" s="95"/>
      <c r="O233" s="95"/>
      <c r="P233" s="95"/>
      <c r="Q233" s="95"/>
      <c r="R233" s="95"/>
    </row>
    <row r="234" spans="1:18" s="1" customFormat="1" ht="14.25" customHeight="1">
      <c r="A234" s="47" t="s">
        <v>403</v>
      </c>
      <c r="B234" s="15">
        <v>250000000</v>
      </c>
      <c r="C234" s="15">
        <v>20000000</v>
      </c>
      <c r="D234" s="48"/>
      <c r="E234" s="48"/>
      <c r="F234" s="3"/>
      <c r="G234" s="2"/>
      <c r="H234" s="3"/>
      <c r="I234" s="3"/>
      <c r="J234" s="53" t="s">
        <v>58</v>
      </c>
      <c r="K234" s="62" t="s">
        <v>58</v>
      </c>
      <c r="M234" s="95"/>
      <c r="N234" s="95"/>
      <c r="O234" s="95"/>
      <c r="P234" s="95"/>
      <c r="Q234" s="95"/>
      <c r="R234" s="95"/>
    </row>
    <row r="235" spans="1:18" s="1" customFormat="1" ht="14.25" customHeight="1">
      <c r="A235" s="49" t="s">
        <v>47</v>
      </c>
      <c r="B235" s="16">
        <v>408706791</v>
      </c>
      <c r="C235" s="50"/>
      <c r="D235" s="50"/>
      <c r="E235" s="50"/>
      <c r="F235" s="3"/>
      <c r="G235" s="2"/>
      <c r="H235" s="2"/>
      <c r="I235" s="3"/>
      <c r="J235" s="55" t="s">
        <v>50</v>
      </c>
      <c r="K235" s="63">
        <f>SUM(K230:K233)</f>
        <v>4153702</v>
      </c>
      <c r="M235" s="95"/>
      <c r="N235" s="95"/>
      <c r="O235" s="95"/>
      <c r="P235" s="95"/>
      <c r="Q235" s="95"/>
      <c r="R235" s="95"/>
    </row>
    <row r="236" spans="1:18" s="1" customFormat="1" ht="14.25" customHeight="1">
      <c r="A236" s="49" t="s">
        <v>49</v>
      </c>
      <c r="B236" s="16">
        <v>408706791</v>
      </c>
      <c r="C236" s="50"/>
      <c r="D236" s="50"/>
      <c r="E236" s="50"/>
      <c r="F236" s="3"/>
      <c r="G236" s="2"/>
      <c r="H236" s="2"/>
      <c r="I236" s="3"/>
      <c r="J236" s="56" t="s">
        <v>61</v>
      </c>
      <c r="K236" s="64">
        <f>K235-K229</f>
        <v>2293835</v>
      </c>
      <c r="M236" s="95"/>
      <c r="N236" s="95"/>
      <c r="O236" s="95"/>
      <c r="P236" s="95"/>
      <c r="Q236" s="95"/>
      <c r="R236" s="95"/>
    </row>
    <row r="237" spans="1:18" s="1" customFormat="1" ht="14.25" customHeight="1">
      <c r="A237" s="385" t="s">
        <v>77</v>
      </c>
      <c r="B237" s="386"/>
      <c r="C237" s="386"/>
      <c r="D237" s="386"/>
      <c r="E237" s="387"/>
      <c r="F237" s="3"/>
      <c r="G237" s="2"/>
      <c r="H237" s="2"/>
      <c r="I237" s="3"/>
      <c r="M237" s="95"/>
      <c r="N237" s="95"/>
      <c r="O237" s="95"/>
      <c r="P237" s="95"/>
      <c r="Q237" s="95"/>
      <c r="R237" s="95"/>
    </row>
    <row r="238" spans="1:18" ht="14.25" customHeight="1">
      <c r="B238" s="1"/>
      <c r="F238" s="1"/>
      <c r="H238" s="1"/>
      <c r="I238" s="1"/>
      <c r="J238" s="1"/>
      <c r="K238" s="1"/>
      <c r="M238" s="95"/>
      <c r="N238" s="95"/>
      <c r="O238" s="95"/>
      <c r="P238" s="95"/>
      <c r="Q238" s="95"/>
      <c r="R238" s="95"/>
    </row>
    <row r="239" spans="1:18" ht="14.25" customHeight="1">
      <c r="B239" s="1"/>
      <c r="F239" s="1"/>
      <c r="H239" s="1"/>
      <c r="I239" s="1"/>
      <c r="J239" s="1"/>
      <c r="K239" s="1"/>
      <c r="M239" s="95"/>
      <c r="N239" s="95"/>
      <c r="O239" s="95"/>
      <c r="P239" s="95"/>
      <c r="Q239" s="95"/>
      <c r="R239" s="95"/>
    </row>
  </sheetData>
  <mergeCells count="55">
    <mergeCell ref="M158:P158"/>
    <mergeCell ref="G106:H106"/>
    <mergeCell ref="J198:K198"/>
    <mergeCell ref="G198:H198"/>
    <mergeCell ref="G140:H140"/>
    <mergeCell ref="M165:P165"/>
    <mergeCell ref="J106:K106"/>
    <mergeCell ref="J140:K140"/>
    <mergeCell ref="A3:D3"/>
    <mergeCell ref="G72:H72"/>
    <mergeCell ref="A218:D218"/>
    <mergeCell ref="A54:D54"/>
    <mergeCell ref="G89:H89"/>
    <mergeCell ref="G123:H123"/>
    <mergeCell ref="A215:E215"/>
    <mergeCell ref="G218:H218"/>
    <mergeCell ref="G157:H157"/>
    <mergeCell ref="A106:D106"/>
    <mergeCell ref="A140:D140"/>
    <mergeCell ref="A89:D89"/>
    <mergeCell ref="A198:D198"/>
    <mergeCell ref="A195:E195"/>
    <mergeCell ref="A175:E175"/>
    <mergeCell ref="A237:E237"/>
    <mergeCell ref="A69:E69"/>
    <mergeCell ref="J123:K123"/>
    <mergeCell ref="J157:K157"/>
    <mergeCell ref="A157:D157"/>
    <mergeCell ref="J89:K89"/>
    <mergeCell ref="A137:E137"/>
    <mergeCell ref="J178:K178"/>
    <mergeCell ref="A178:D178"/>
    <mergeCell ref="A123:D123"/>
    <mergeCell ref="A120:E120"/>
    <mergeCell ref="A154:E154"/>
    <mergeCell ref="A86:E86"/>
    <mergeCell ref="J218:K218"/>
    <mergeCell ref="G178:H178"/>
    <mergeCell ref="A72:D72"/>
    <mergeCell ref="J20:K20"/>
    <mergeCell ref="A1:E1"/>
    <mergeCell ref="A103:E103"/>
    <mergeCell ref="G37:H37"/>
    <mergeCell ref="G3:H3"/>
    <mergeCell ref="A17:E17"/>
    <mergeCell ref="A34:E34"/>
    <mergeCell ref="A20:D20"/>
    <mergeCell ref="J3:K3"/>
    <mergeCell ref="G20:H20"/>
    <mergeCell ref="A37:D37"/>
    <mergeCell ref="J54:K54"/>
    <mergeCell ref="A51:E51"/>
    <mergeCell ref="J72:K72"/>
    <mergeCell ref="J37:K37"/>
    <mergeCell ref="G54:H54"/>
  </mergeCells>
  <phoneticPr fontId="2" type="noConversion"/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S203"/>
  <sheetViews>
    <sheetView zoomScale="130" zoomScaleNormal="130" zoomScaleSheetLayoutView="112" workbookViewId="0">
      <selection activeCell="G14" sqref="G14"/>
    </sheetView>
  </sheetViews>
  <sheetFormatPr defaultRowHeight="13.5"/>
  <cols>
    <col min="1" max="1" width="3.33203125" bestFit="1" customWidth="1"/>
    <col min="2" max="2" width="4" bestFit="1" customWidth="1"/>
    <col min="3" max="3" width="8.33203125" bestFit="1" customWidth="1"/>
    <col min="4" max="4" width="7.88671875" bestFit="1" customWidth="1"/>
    <col min="5" max="6" width="8.6640625" hidden="1" customWidth="1"/>
    <col min="7" max="7" width="41.33203125" bestFit="1" customWidth="1"/>
    <col min="8" max="8" width="75.88671875" bestFit="1" customWidth="1"/>
    <col min="12" max="12" width="3.77734375" customWidth="1"/>
    <col min="250" max="250" width="3.33203125" bestFit="1" customWidth="1"/>
    <col min="251" max="251" width="5.33203125" bestFit="1" customWidth="1"/>
    <col min="252" max="252" width="6.6640625" bestFit="1" customWidth="1"/>
    <col min="253" max="253" width="10" bestFit="1" customWidth="1"/>
    <col min="254" max="254" width="8.6640625" bestFit="1" customWidth="1"/>
    <col min="255" max="255" width="10.77734375" bestFit="1" customWidth="1"/>
    <col min="256" max="256" width="16.109375" bestFit="1" customWidth="1"/>
    <col min="257" max="257" width="6.6640625" bestFit="1" customWidth="1"/>
    <col min="258" max="258" width="9.5546875" bestFit="1" customWidth="1"/>
    <col min="259" max="259" width="21.109375" customWidth="1"/>
    <col min="260" max="260" width="48.21875" customWidth="1"/>
    <col min="261" max="261" width="4.33203125" customWidth="1"/>
    <col min="506" max="506" width="3.33203125" bestFit="1" customWidth="1"/>
    <col min="507" max="507" width="5.33203125" bestFit="1" customWidth="1"/>
    <col min="508" max="508" width="6.6640625" bestFit="1" customWidth="1"/>
    <col min="509" max="509" width="10" bestFit="1" customWidth="1"/>
    <col min="510" max="510" width="8.6640625" bestFit="1" customWidth="1"/>
    <col min="511" max="511" width="10.77734375" bestFit="1" customWidth="1"/>
    <col min="512" max="512" width="16.109375" bestFit="1" customWidth="1"/>
    <col min="513" max="513" width="6.6640625" bestFit="1" customWidth="1"/>
    <col min="514" max="514" width="9.5546875" bestFit="1" customWidth="1"/>
    <col min="515" max="515" width="21.109375" customWidth="1"/>
    <col min="516" max="516" width="48.21875" customWidth="1"/>
    <col min="517" max="517" width="4.33203125" customWidth="1"/>
    <col min="762" max="762" width="3.33203125" bestFit="1" customWidth="1"/>
    <col min="763" max="763" width="5.33203125" bestFit="1" customWidth="1"/>
    <col min="764" max="764" width="6.6640625" bestFit="1" customWidth="1"/>
    <col min="765" max="765" width="10" bestFit="1" customWidth="1"/>
    <col min="766" max="766" width="8.6640625" bestFit="1" customWidth="1"/>
    <col min="767" max="767" width="10.77734375" bestFit="1" customWidth="1"/>
    <col min="768" max="768" width="16.109375" bestFit="1" customWidth="1"/>
    <col min="769" max="769" width="6.6640625" bestFit="1" customWidth="1"/>
    <col min="770" max="770" width="9.5546875" bestFit="1" customWidth="1"/>
    <col min="771" max="771" width="21.109375" customWidth="1"/>
    <col min="772" max="772" width="48.21875" customWidth="1"/>
    <col min="773" max="773" width="4.33203125" customWidth="1"/>
    <col min="1018" max="1018" width="3.33203125" bestFit="1" customWidth="1"/>
    <col min="1019" max="1019" width="5.33203125" bestFit="1" customWidth="1"/>
    <col min="1020" max="1020" width="6.6640625" bestFit="1" customWidth="1"/>
    <col min="1021" max="1021" width="10" bestFit="1" customWidth="1"/>
    <col min="1022" max="1022" width="8.6640625" bestFit="1" customWidth="1"/>
    <col min="1023" max="1023" width="10.77734375" bestFit="1" customWidth="1"/>
    <col min="1024" max="1024" width="16.109375" bestFit="1" customWidth="1"/>
    <col min="1025" max="1025" width="6.6640625" bestFit="1" customWidth="1"/>
    <col min="1026" max="1026" width="9.5546875" bestFit="1" customWidth="1"/>
    <col min="1027" max="1027" width="21.109375" customWidth="1"/>
    <col min="1028" max="1028" width="48.21875" customWidth="1"/>
    <col min="1029" max="1029" width="4.33203125" customWidth="1"/>
    <col min="1274" max="1274" width="3.33203125" bestFit="1" customWidth="1"/>
    <col min="1275" max="1275" width="5.33203125" bestFit="1" customWidth="1"/>
    <col min="1276" max="1276" width="6.6640625" bestFit="1" customWidth="1"/>
    <col min="1277" max="1277" width="10" bestFit="1" customWidth="1"/>
    <col min="1278" max="1278" width="8.6640625" bestFit="1" customWidth="1"/>
    <col min="1279" max="1279" width="10.77734375" bestFit="1" customWidth="1"/>
    <col min="1280" max="1280" width="16.109375" bestFit="1" customWidth="1"/>
    <col min="1281" max="1281" width="6.6640625" bestFit="1" customWidth="1"/>
    <col min="1282" max="1282" width="9.5546875" bestFit="1" customWidth="1"/>
    <col min="1283" max="1283" width="21.109375" customWidth="1"/>
    <col min="1284" max="1284" width="48.21875" customWidth="1"/>
    <col min="1285" max="1285" width="4.33203125" customWidth="1"/>
    <col min="1530" max="1530" width="3.33203125" bestFit="1" customWidth="1"/>
    <col min="1531" max="1531" width="5.33203125" bestFit="1" customWidth="1"/>
    <col min="1532" max="1532" width="6.6640625" bestFit="1" customWidth="1"/>
    <col min="1533" max="1533" width="10" bestFit="1" customWidth="1"/>
    <col min="1534" max="1534" width="8.6640625" bestFit="1" customWidth="1"/>
    <col min="1535" max="1535" width="10.77734375" bestFit="1" customWidth="1"/>
    <col min="1536" max="1536" width="16.109375" bestFit="1" customWidth="1"/>
    <col min="1537" max="1537" width="6.6640625" bestFit="1" customWidth="1"/>
    <col min="1538" max="1538" width="9.5546875" bestFit="1" customWidth="1"/>
    <col min="1539" max="1539" width="21.109375" customWidth="1"/>
    <col min="1540" max="1540" width="48.21875" customWidth="1"/>
    <col min="1541" max="1541" width="4.33203125" customWidth="1"/>
    <col min="1786" max="1786" width="3.33203125" bestFit="1" customWidth="1"/>
    <col min="1787" max="1787" width="5.33203125" bestFit="1" customWidth="1"/>
    <col min="1788" max="1788" width="6.6640625" bestFit="1" customWidth="1"/>
    <col min="1789" max="1789" width="10" bestFit="1" customWidth="1"/>
    <col min="1790" max="1790" width="8.6640625" bestFit="1" customWidth="1"/>
    <col min="1791" max="1791" width="10.77734375" bestFit="1" customWidth="1"/>
    <col min="1792" max="1792" width="16.109375" bestFit="1" customWidth="1"/>
    <col min="1793" max="1793" width="6.6640625" bestFit="1" customWidth="1"/>
    <col min="1794" max="1794" width="9.5546875" bestFit="1" customWidth="1"/>
    <col min="1795" max="1795" width="21.109375" customWidth="1"/>
    <col min="1796" max="1796" width="48.21875" customWidth="1"/>
    <col min="1797" max="1797" width="4.33203125" customWidth="1"/>
    <col min="2042" max="2042" width="3.33203125" bestFit="1" customWidth="1"/>
    <col min="2043" max="2043" width="5.33203125" bestFit="1" customWidth="1"/>
    <col min="2044" max="2044" width="6.6640625" bestFit="1" customWidth="1"/>
    <col min="2045" max="2045" width="10" bestFit="1" customWidth="1"/>
    <col min="2046" max="2046" width="8.6640625" bestFit="1" customWidth="1"/>
    <col min="2047" max="2047" width="10.77734375" bestFit="1" customWidth="1"/>
    <col min="2048" max="2048" width="16.109375" bestFit="1" customWidth="1"/>
    <col min="2049" max="2049" width="6.6640625" bestFit="1" customWidth="1"/>
    <col min="2050" max="2050" width="9.5546875" bestFit="1" customWidth="1"/>
    <col min="2051" max="2051" width="21.109375" customWidth="1"/>
    <col min="2052" max="2052" width="48.21875" customWidth="1"/>
    <col min="2053" max="2053" width="4.33203125" customWidth="1"/>
    <col min="2298" max="2298" width="3.33203125" bestFit="1" customWidth="1"/>
    <col min="2299" max="2299" width="5.33203125" bestFit="1" customWidth="1"/>
    <col min="2300" max="2300" width="6.6640625" bestFit="1" customWidth="1"/>
    <col min="2301" max="2301" width="10" bestFit="1" customWidth="1"/>
    <col min="2302" max="2302" width="8.6640625" bestFit="1" customWidth="1"/>
    <col min="2303" max="2303" width="10.77734375" bestFit="1" customWidth="1"/>
    <col min="2304" max="2304" width="16.109375" bestFit="1" customWidth="1"/>
    <col min="2305" max="2305" width="6.6640625" bestFit="1" customWidth="1"/>
    <col min="2306" max="2306" width="9.5546875" bestFit="1" customWidth="1"/>
    <col min="2307" max="2307" width="21.109375" customWidth="1"/>
    <col min="2308" max="2308" width="48.21875" customWidth="1"/>
    <col min="2309" max="2309" width="4.33203125" customWidth="1"/>
    <col min="2554" max="2554" width="3.33203125" bestFit="1" customWidth="1"/>
    <col min="2555" max="2555" width="5.33203125" bestFit="1" customWidth="1"/>
    <col min="2556" max="2556" width="6.6640625" bestFit="1" customWidth="1"/>
    <col min="2557" max="2557" width="10" bestFit="1" customWidth="1"/>
    <col min="2558" max="2558" width="8.6640625" bestFit="1" customWidth="1"/>
    <col min="2559" max="2559" width="10.77734375" bestFit="1" customWidth="1"/>
    <col min="2560" max="2560" width="16.109375" bestFit="1" customWidth="1"/>
    <col min="2561" max="2561" width="6.6640625" bestFit="1" customWidth="1"/>
    <col min="2562" max="2562" width="9.5546875" bestFit="1" customWidth="1"/>
    <col min="2563" max="2563" width="21.109375" customWidth="1"/>
    <col min="2564" max="2564" width="48.21875" customWidth="1"/>
    <col min="2565" max="2565" width="4.33203125" customWidth="1"/>
    <col min="2810" max="2810" width="3.33203125" bestFit="1" customWidth="1"/>
    <col min="2811" max="2811" width="5.33203125" bestFit="1" customWidth="1"/>
    <col min="2812" max="2812" width="6.6640625" bestFit="1" customWidth="1"/>
    <col min="2813" max="2813" width="10" bestFit="1" customWidth="1"/>
    <col min="2814" max="2814" width="8.6640625" bestFit="1" customWidth="1"/>
    <col min="2815" max="2815" width="10.77734375" bestFit="1" customWidth="1"/>
    <col min="2816" max="2816" width="16.109375" bestFit="1" customWidth="1"/>
    <col min="2817" max="2817" width="6.6640625" bestFit="1" customWidth="1"/>
    <col min="2818" max="2818" width="9.5546875" bestFit="1" customWidth="1"/>
    <col min="2819" max="2819" width="21.109375" customWidth="1"/>
    <col min="2820" max="2820" width="48.21875" customWidth="1"/>
    <col min="2821" max="2821" width="4.33203125" customWidth="1"/>
    <col min="3066" max="3066" width="3.33203125" bestFit="1" customWidth="1"/>
    <col min="3067" max="3067" width="5.33203125" bestFit="1" customWidth="1"/>
    <col min="3068" max="3068" width="6.6640625" bestFit="1" customWidth="1"/>
    <col min="3069" max="3069" width="10" bestFit="1" customWidth="1"/>
    <col min="3070" max="3070" width="8.6640625" bestFit="1" customWidth="1"/>
    <col min="3071" max="3071" width="10.77734375" bestFit="1" customWidth="1"/>
    <col min="3072" max="3072" width="16.109375" bestFit="1" customWidth="1"/>
    <col min="3073" max="3073" width="6.6640625" bestFit="1" customWidth="1"/>
    <col min="3074" max="3074" width="9.5546875" bestFit="1" customWidth="1"/>
    <col min="3075" max="3075" width="21.109375" customWidth="1"/>
    <col min="3076" max="3076" width="48.21875" customWidth="1"/>
    <col min="3077" max="3077" width="4.33203125" customWidth="1"/>
    <col min="3322" max="3322" width="3.33203125" bestFit="1" customWidth="1"/>
    <col min="3323" max="3323" width="5.33203125" bestFit="1" customWidth="1"/>
    <col min="3324" max="3324" width="6.6640625" bestFit="1" customWidth="1"/>
    <col min="3325" max="3325" width="10" bestFit="1" customWidth="1"/>
    <col min="3326" max="3326" width="8.6640625" bestFit="1" customWidth="1"/>
    <col min="3327" max="3327" width="10.77734375" bestFit="1" customWidth="1"/>
    <col min="3328" max="3328" width="16.109375" bestFit="1" customWidth="1"/>
    <col min="3329" max="3329" width="6.6640625" bestFit="1" customWidth="1"/>
    <col min="3330" max="3330" width="9.5546875" bestFit="1" customWidth="1"/>
    <col min="3331" max="3331" width="21.109375" customWidth="1"/>
    <col min="3332" max="3332" width="48.21875" customWidth="1"/>
    <col min="3333" max="3333" width="4.33203125" customWidth="1"/>
    <col min="3578" max="3578" width="3.33203125" bestFit="1" customWidth="1"/>
    <col min="3579" max="3579" width="5.33203125" bestFit="1" customWidth="1"/>
    <col min="3580" max="3580" width="6.6640625" bestFit="1" customWidth="1"/>
    <col min="3581" max="3581" width="10" bestFit="1" customWidth="1"/>
    <col min="3582" max="3582" width="8.6640625" bestFit="1" customWidth="1"/>
    <col min="3583" max="3583" width="10.77734375" bestFit="1" customWidth="1"/>
    <col min="3584" max="3584" width="16.109375" bestFit="1" customWidth="1"/>
    <col min="3585" max="3585" width="6.6640625" bestFit="1" customWidth="1"/>
    <col min="3586" max="3586" width="9.5546875" bestFit="1" customWidth="1"/>
    <col min="3587" max="3587" width="21.109375" customWidth="1"/>
    <col min="3588" max="3588" width="48.21875" customWidth="1"/>
    <col min="3589" max="3589" width="4.33203125" customWidth="1"/>
    <col min="3834" max="3834" width="3.33203125" bestFit="1" customWidth="1"/>
    <col min="3835" max="3835" width="5.33203125" bestFit="1" customWidth="1"/>
    <col min="3836" max="3836" width="6.6640625" bestFit="1" customWidth="1"/>
    <col min="3837" max="3837" width="10" bestFit="1" customWidth="1"/>
    <col min="3838" max="3838" width="8.6640625" bestFit="1" customWidth="1"/>
    <col min="3839" max="3839" width="10.77734375" bestFit="1" customWidth="1"/>
    <col min="3840" max="3840" width="16.109375" bestFit="1" customWidth="1"/>
    <col min="3841" max="3841" width="6.6640625" bestFit="1" customWidth="1"/>
    <col min="3842" max="3842" width="9.5546875" bestFit="1" customWidth="1"/>
    <col min="3843" max="3843" width="21.109375" customWidth="1"/>
    <col min="3844" max="3844" width="48.21875" customWidth="1"/>
    <col min="3845" max="3845" width="4.33203125" customWidth="1"/>
    <col min="4090" max="4090" width="3.33203125" bestFit="1" customWidth="1"/>
    <col min="4091" max="4091" width="5.33203125" bestFit="1" customWidth="1"/>
    <col min="4092" max="4092" width="6.6640625" bestFit="1" customWidth="1"/>
    <col min="4093" max="4093" width="10" bestFit="1" customWidth="1"/>
    <col min="4094" max="4094" width="8.6640625" bestFit="1" customWidth="1"/>
    <col min="4095" max="4095" width="10.77734375" bestFit="1" customWidth="1"/>
    <col min="4096" max="4096" width="16.109375" bestFit="1" customWidth="1"/>
    <col min="4097" max="4097" width="6.6640625" bestFit="1" customWidth="1"/>
    <col min="4098" max="4098" width="9.5546875" bestFit="1" customWidth="1"/>
    <col min="4099" max="4099" width="21.109375" customWidth="1"/>
    <col min="4100" max="4100" width="48.21875" customWidth="1"/>
    <col min="4101" max="4101" width="4.33203125" customWidth="1"/>
    <col min="4346" max="4346" width="3.33203125" bestFit="1" customWidth="1"/>
    <col min="4347" max="4347" width="5.33203125" bestFit="1" customWidth="1"/>
    <col min="4348" max="4348" width="6.6640625" bestFit="1" customWidth="1"/>
    <col min="4349" max="4349" width="10" bestFit="1" customWidth="1"/>
    <col min="4350" max="4350" width="8.6640625" bestFit="1" customWidth="1"/>
    <col min="4351" max="4351" width="10.77734375" bestFit="1" customWidth="1"/>
    <col min="4352" max="4352" width="16.109375" bestFit="1" customWidth="1"/>
    <col min="4353" max="4353" width="6.6640625" bestFit="1" customWidth="1"/>
    <col min="4354" max="4354" width="9.5546875" bestFit="1" customWidth="1"/>
    <col min="4355" max="4355" width="21.109375" customWidth="1"/>
    <col min="4356" max="4356" width="48.21875" customWidth="1"/>
    <col min="4357" max="4357" width="4.33203125" customWidth="1"/>
    <col min="4602" max="4602" width="3.33203125" bestFit="1" customWidth="1"/>
    <col min="4603" max="4603" width="5.33203125" bestFit="1" customWidth="1"/>
    <col min="4604" max="4604" width="6.6640625" bestFit="1" customWidth="1"/>
    <col min="4605" max="4605" width="10" bestFit="1" customWidth="1"/>
    <col min="4606" max="4606" width="8.6640625" bestFit="1" customWidth="1"/>
    <col min="4607" max="4607" width="10.77734375" bestFit="1" customWidth="1"/>
    <col min="4608" max="4608" width="16.109375" bestFit="1" customWidth="1"/>
    <col min="4609" max="4609" width="6.6640625" bestFit="1" customWidth="1"/>
    <col min="4610" max="4610" width="9.5546875" bestFit="1" customWidth="1"/>
    <col min="4611" max="4611" width="21.109375" customWidth="1"/>
    <col min="4612" max="4612" width="48.21875" customWidth="1"/>
    <col min="4613" max="4613" width="4.33203125" customWidth="1"/>
    <col min="4858" max="4858" width="3.33203125" bestFit="1" customWidth="1"/>
    <col min="4859" max="4859" width="5.33203125" bestFit="1" customWidth="1"/>
    <col min="4860" max="4860" width="6.6640625" bestFit="1" customWidth="1"/>
    <col min="4861" max="4861" width="10" bestFit="1" customWidth="1"/>
    <col min="4862" max="4862" width="8.6640625" bestFit="1" customWidth="1"/>
    <col min="4863" max="4863" width="10.77734375" bestFit="1" customWidth="1"/>
    <col min="4864" max="4864" width="16.109375" bestFit="1" customWidth="1"/>
    <col min="4865" max="4865" width="6.6640625" bestFit="1" customWidth="1"/>
    <col min="4866" max="4866" width="9.5546875" bestFit="1" customWidth="1"/>
    <col min="4867" max="4867" width="21.109375" customWidth="1"/>
    <col min="4868" max="4868" width="48.21875" customWidth="1"/>
    <col min="4869" max="4869" width="4.33203125" customWidth="1"/>
    <col min="5114" max="5114" width="3.33203125" bestFit="1" customWidth="1"/>
    <col min="5115" max="5115" width="5.33203125" bestFit="1" customWidth="1"/>
    <col min="5116" max="5116" width="6.6640625" bestFit="1" customWidth="1"/>
    <col min="5117" max="5117" width="10" bestFit="1" customWidth="1"/>
    <col min="5118" max="5118" width="8.6640625" bestFit="1" customWidth="1"/>
    <col min="5119" max="5119" width="10.77734375" bestFit="1" customWidth="1"/>
    <col min="5120" max="5120" width="16.109375" bestFit="1" customWidth="1"/>
    <col min="5121" max="5121" width="6.6640625" bestFit="1" customWidth="1"/>
    <col min="5122" max="5122" width="9.5546875" bestFit="1" customWidth="1"/>
    <col min="5123" max="5123" width="21.109375" customWidth="1"/>
    <col min="5124" max="5124" width="48.21875" customWidth="1"/>
    <col min="5125" max="5125" width="4.33203125" customWidth="1"/>
    <col min="5370" max="5370" width="3.33203125" bestFit="1" customWidth="1"/>
    <col min="5371" max="5371" width="5.33203125" bestFit="1" customWidth="1"/>
    <col min="5372" max="5372" width="6.6640625" bestFit="1" customWidth="1"/>
    <col min="5373" max="5373" width="10" bestFit="1" customWidth="1"/>
    <col min="5374" max="5374" width="8.6640625" bestFit="1" customWidth="1"/>
    <col min="5375" max="5375" width="10.77734375" bestFit="1" customWidth="1"/>
    <col min="5376" max="5376" width="16.109375" bestFit="1" customWidth="1"/>
    <col min="5377" max="5377" width="6.6640625" bestFit="1" customWidth="1"/>
    <col min="5378" max="5378" width="9.5546875" bestFit="1" customWidth="1"/>
    <col min="5379" max="5379" width="21.109375" customWidth="1"/>
    <col min="5380" max="5380" width="48.21875" customWidth="1"/>
    <col min="5381" max="5381" width="4.33203125" customWidth="1"/>
    <col min="5626" max="5626" width="3.33203125" bestFit="1" customWidth="1"/>
    <col min="5627" max="5627" width="5.33203125" bestFit="1" customWidth="1"/>
    <col min="5628" max="5628" width="6.6640625" bestFit="1" customWidth="1"/>
    <col min="5629" max="5629" width="10" bestFit="1" customWidth="1"/>
    <col min="5630" max="5630" width="8.6640625" bestFit="1" customWidth="1"/>
    <col min="5631" max="5631" width="10.77734375" bestFit="1" customWidth="1"/>
    <col min="5632" max="5632" width="16.109375" bestFit="1" customWidth="1"/>
    <col min="5633" max="5633" width="6.6640625" bestFit="1" customWidth="1"/>
    <col min="5634" max="5634" width="9.5546875" bestFit="1" customWidth="1"/>
    <col min="5635" max="5635" width="21.109375" customWidth="1"/>
    <col min="5636" max="5636" width="48.21875" customWidth="1"/>
    <col min="5637" max="5637" width="4.33203125" customWidth="1"/>
    <col min="5882" max="5882" width="3.33203125" bestFit="1" customWidth="1"/>
    <col min="5883" max="5883" width="5.33203125" bestFit="1" customWidth="1"/>
    <col min="5884" max="5884" width="6.6640625" bestFit="1" customWidth="1"/>
    <col min="5885" max="5885" width="10" bestFit="1" customWidth="1"/>
    <col min="5886" max="5886" width="8.6640625" bestFit="1" customWidth="1"/>
    <col min="5887" max="5887" width="10.77734375" bestFit="1" customWidth="1"/>
    <col min="5888" max="5888" width="16.109375" bestFit="1" customWidth="1"/>
    <col min="5889" max="5889" width="6.6640625" bestFit="1" customWidth="1"/>
    <col min="5890" max="5890" width="9.5546875" bestFit="1" customWidth="1"/>
    <col min="5891" max="5891" width="21.109375" customWidth="1"/>
    <col min="5892" max="5892" width="48.21875" customWidth="1"/>
    <col min="5893" max="5893" width="4.33203125" customWidth="1"/>
    <col min="6138" max="6138" width="3.33203125" bestFit="1" customWidth="1"/>
    <col min="6139" max="6139" width="5.33203125" bestFit="1" customWidth="1"/>
    <col min="6140" max="6140" width="6.6640625" bestFit="1" customWidth="1"/>
    <col min="6141" max="6141" width="10" bestFit="1" customWidth="1"/>
    <col min="6142" max="6142" width="8.6640625" bestFit="1" customWidth="1"/>
    <col min="6143" max="6143" width="10.77734375" bestFit="1" customWidth="1"/>
    <col min="6144" max="6144" width="16.109375" bestFit="1" customWidth="1"/>
    <col min="6145" max="6145" width="6.6640625" bestFit="1" customWidth="1"/>
    <col min="6146" max="6146" width="9.5546875" bestFit="1" customWidth="1"/>
    <col min="6147" max="6147" width="21.109375" customWidth="1"/>
    <col min="6148" max="6148" width="48.21875" customWidth="1"/>
    <col min="6149" max="6149" width="4.33203125" customWidth="1"/>
    <col min="6394" max="6394" width="3.33203125" bestFit="1" customWidth="1"/>
    <col min="6395" max="6395" width="5.33203125" bestFit="1" customWidth="1"/>
    <col min="6396" max="6396" width="6.6640625" bestFit="1" customWidth="1"/>
    <col min="6397" max="6397" width="10" bestFit="1" customWidth="1"/>
    <col min="6398" max="6398" width="8.6640625" bestFit="1" customWidth="1"/>
    <col min="6399" max="6399" width="10.77734375" bestFit="1" customWidth="1"/>
    <col min="6400" max="6400" width="16.109375" bestFit="1" customWidth="1"/>
    <col min="6401" max="6401" width="6.6640625" bestFit="1" customWidth="1"/>
    <col min="6402" max="6402" width="9.5546875" bestFit="1" customWidth="1"/>
    <col min="6403" max="6403" width="21.109375" customWidth="1"/>
    <col min="6404" max="6404" width="48.21875" customWidth="1"/>
    <col min="6405" max="6405" width="4.33203125" customWidth="1"/>
    <col min="6650" max="6650" width="3.33203125" bestFit="1" customWidth="1"/>
    <col min="6651" max="6651" width="5.33203125" bestFit="1" customWidth="1"/>
    <col min="6652" max="6652" width="6.6640625" bestFit="1" customWidth="1"/>
    <col min="6653" max="6653" width="10" bestFit="1" customWidth="1"/>
    <col min="6654" max="6654" width="8.6640625" bestFit="1" customWidth="1"/>
    <col min="6655" max="6655" width="10.77734375" bestFit="1" customWidth="1"/>
    <col min="6656" max="6656" width="16.109375" bestFit="1" customWidth="1"/>
    <col min="6657" max="6657" width="6.6640625" bestFit="1" customWidth="1"/>
    <col min="6658" max="6658" width="9.5546875" bestFit="1" customWidth="1"/>
    <col min="6659" max="6659" width="21.109375" customWidth="1"/>
    <col min="6660" max="6660" width="48.21875" customWidth="1"/>
    <col min="6661" max="6661" width="4.33203125" customWidth="1"/>
    <col min="6906" max="6906" width="3.33203125" bestFit="1" customWidth="1"/>
    <col min="6907" max="6907" width="5.33203125" bestFit="1" customWidth="1"/>
    <col min="6908" max="6908" width="6.6640625" bestFit="1" customWidth="1"/>
    <col min="6909" max="6909" width="10" bestFit="1" customWidth="1"/>
    <col min="6910" max="6910" width="8.6640625" bestFit="1" customWidth="1"/>
    <col min="6911" max="6911" width="10.77734375" bestFit="1" customWidth="1"/>
    <col min="6912" max="6912" width="16.109375" bestFit="1" customWidth="1"/>
    <col min="6913" max="6913" width="6.6640625" bestFit="1" customWidth="1"/>
    <col min="6914" max="6914" width="9.5546875" bestFit="1" customWidth="1"/>
    <col min="6915" max="6915" width="21.109375" customWidth="1"/>
    <col min="6916" max="6916" width="48.21875" customWidth="1"/>
    <col min="6917" max="6917" width="4.33203125" customWidth="1"/>
    <col min="7162" max="7162" width="3.33203125" bestFit="1" customWidth="1"/>
    <col min="7163" max="7163" width="5.33203125" bestFit="1" customWidth="1"/>
    <col min="7164" max="7164" width="6.6640625" bestFit="1" customWidth="1"/>
    <col min="7165" max="7165" width="10" bestFit="1" customWidth="1"/>
    <col min="7166" max="7166" width="8.6640625" bestFit="1" customWidth="1"/>
    <col min="7167" max="7167" width="10.77734375" bestFit="1" customWidth="1"/>
    <col min="7168" max="7168" width="16.109375" bestFit="1" customWidth="1"/>
    <col min="7169" max="7169" width="6.6640625" bestFit="1" customWidth="1"/>
    <col min="7170" max="7170" width="9.5546875" bestFit="1" customWidth="1"/>
    <col min="7171" max="7171" width="21.109375" customWidth="1"/>
    <col min="7172" max="7172" width="48.21875" customWidth="1"/>
    <col min="7173" max="7173" width="4.33203125" customWidth="1"/>
    <col min="7418" max="7418" width="3.33203125" bestFit="1" customWidth="1"/>
    <col min="7419" max="7419" width="5.33203125" bestFit="1" customWidth="1"/>
    <col min="7420" max="7420" width="6.6640625" bestFit="1" customWidth="1"/>
    <col min="7421" max="7421" width="10" bestFit="1" customWidth="1"/>
    <col min="7422" max="7422" width="8.6640625" bestFit="1" customWidth="1"/>
    <col min="7423" max="7423" width="10.77734375" bestFit="1" customWidth="1"/>
    <col min="7424" max="7424" width="16.109375" bestFit="1" customWidth="1"/>
    <col min="7425" max="7425" width="6.6640625" bestFit="1" customWidth="1"/>
    <col min="7426" max="7426" width="9.5546875" bestFit="1" customWidth="1"/>
    <col min="7427" max="7427" width="21.109375" customWidth="1"/>
    <col min="7428" max="7428" width="48.21875" customWidth="1"/>
    <col min="7429" max="7429" width="4.33203125" customWidth="1"/>
    <col min="7674" max="7674" width="3.33203125" bestFit="1" customWidth="1"/>
    <col min="7675" max="7675" width="5.33203125" bestFit="1" customWidth="1"/>
    <col min="7676" max="7676" width="6.6640625" bestFit="1" customWidth="1"/>
    <col min="7677" max="7677" width="10" bestFit="1" customWidth="1"/>
    <col min="7678" max="7678" width="8.6640625" bestFit="1" customWidth="1"/>
    <col min="7679" max="7679" width="10.77734375" bestFit="1" customWidth="1"/>
    <col min="7680" max="7680" width="16.109375" bestFit="1" customWidth="1"/>
    <col min="7681" max="7681" width="6.6640625" bestFit="1" customWidth="1"/>
    <col min="7682" max="7682" width="9.5546875" bestFit="1" customWidth="1"/>
    <col min="7683" max="7683" width="21.109375" customWidth="1"/>
    <col min="7684" max="7684" width="48.21875" customWidth="1"/>
    <col min="7685" max="7685" width="4.33203125" customWidth="1"/>
    <col min="7930" max="7930" width="3.33203125" bestFit="1" customWidth="1"/>
    <col min="7931" max="7931" width="5.33203125" bestFit="1" customWidth="1"/>
    <col min="7932" max="7932" width="6.6640625" bestFit="1" customWidth="1"/>
    <col min="7933" max="7933" width="10" bestFit="1" customWidth="1"/>
    <col min="7934" max="7934" width="8.6640625" bestFit="1" customWidth="1"/>
    <col min="7935" max="7935" width="10.77734375" bestFit="1" customWidth="1"/>
    <col min="7936" max="7936" width="16.109375" bestFit="1" customWidth="1"/>
    <col min="7937" max="7937" width="6.6640625" bestFit="1" customWidth="1"/>
    <col min="7938" max="7938" width="9.5546875" bestFit="1" customWidth="1"/>
    <col min="7939" max="7939" width="21.109375" customWidth="1"/>
    <col min="7940" max="7940" width="48.21875" customWidth="1"/>
    <col min="7941" max="7941" width="4.33203125" customWidth="1"/>
    <col min="8186" max="8186" width="3.33203125" bestFit="1" customWidth="1"/>
    <col min="8187" max="8187" width="5.33203125" bestFit="1" customWidth="1"/>
    <col min="8188" max="8188" width="6.6640625" bestFit="1" customWidth="1"/>
    <col min="8189" max="8189" width="10" bestFit="1" customWidth="1"/>
    <col min="8190" max="8190" width="8.6640625" bestFit="1" customWidth="1"/>
    <col min="8191" max="8191" width="10.77734375" bestFit="1" customWidth="1"/>
    <col min="8192" max="8192" width="16.109375" bestFit="1" customWidth="1"/>
    <col min="8193" max="8193" width="6.6640625" bestFit="1" customWidth="1"/>
    <col min="8194" max="8194" width="9.5546875" bestFit="1" customWidth="1"/>
    <col min="8195" max="8195" width="21.109375" customWidth="1"/>
    <col min="8196" max="8196" width="48.21875" customWidth="1"/>
    <col min="8197" max="8197" width="4.33203125" customWidth="1"/>
    <col min="8442" max="8442" width="3.33203125" bestFit="1" customWidth="1"/>
    <col min="8443" max="8443" width="5.33203125" bestFit="1" customWidth="1"/>
    <col min="8444" max="8444" width="6.6640625" bestFit="1" customWidth="1"/>
    <col min="8445" max="8445" width="10" bestFit="1" customWidth="1"/>
    <col min="8446" max="8446" width="8.6640625" bestFit="1" customWidth="1"/>
    <col min="8447" max="8447" width="10.77734375" bestFit="1" customWidth="1"/>
    <col min="8448" max="8448" width="16.109375" bestFit="1" customWidth="1"/>
    <col min="8449" max="8449" width="6.6640625" bestFit="1" customWidth="1"/>
    <col min="8450" max="8450" width="9.5546875" bestFit="1" customWidth="1"/>
    <col min="8451" max="8451" width="21.109375" customWidth="1"/>
    <col min="8452" max="8452" width="48.21875" customWidth="1"/>
    <col min="8453" max="8453" width="4.33203125" customWidth="1"/>
    <col min="8698" max="8698" width="3.33203125" bestFit="1" customWidth="1"/>
    <col min="8699" max="8699" width="5.33203125" bestFit="1" customWidth="1"/>
    <col min="8700" max="8700" width="6.6640625" bestFit="1" customWidth="1"/>
    <col min="8701" max="8701" width="10" bestFit="1" customWidth="1"/>
    <col min="8702" max="8702" width="8.6640625" bestFit="1" customWidth="1"/>
    <col min="8703" max="8703" width="10.77734375" bestFit="1" customWidth="1"/>
    <col min="8704" max="8704" width="16.109375" bestFit="1" customWidth="1"/>
    <col min="8705" max="8705" width="6.6640625" bestFit="1" customWidth="1"/>
    <col min="8706" max="8706" width="9.5546875" bestFit="1" customWidth="1"/>
    <col min="8707" max="8707" width="21.109375" customWidth="1"/>
    <col min="8708" max="8708" width="48.21875" customWidth="1"/>
    <col min="8709" max="8709" width="4.33203125" customWidth="1"/>
    <col min="8954" max="8954" width="3.33203125" bestFit="1" customWidth="1"/>
    <col min="8955" max="8955" width="5.33203125" bestFit="1" customWidth="1"/>
    <col min="8956" max="8956" width="6.6640625" bestFit="1" customWidth="1"/>
    <col min="8957" max="8957" width="10" bestFit="1" customWidth="1"/>
    <col min="8958" max="8958" width="8.6640625" bestFit="1" customWidth="1"/>
    <col min="8959" max="8959" width="10.77734375" bestFit="1" customWidth="1"/>
    <col min="8960" max="8960" width="16.109375" bestFit="1" customWidth="1"/>
    <col min="8961" max="8961" width="6.6640625" bestFit="1" customWidth="1"/>
    <col min="8962" max="8962" width="9.5546875" bestFit="1" customWidth="1"/>
    <col min="8963" max="8963" width="21.109375" customWidth="1"/>
    <col min="8964" max="8964" width="48.21875" customWidth="1"/>
    <col min="8965" max="8965" width="4.33203125" customWidth="1"/>
    <col min="9210" max="9210" width="3.33203125" bestFit="1" customWidth="1"/>
    <col min="9211" max="9211" width="5.33203125" bestFit="1" customWidth="1"/>
    <col min="9212" max="9212" width="6.6640625" bestFit="1" customWidth="1"/>
    <col min="9213" max="9213" width="10" bestFit="1" customWidth="1"/>
    <col min="9214" max="9214" width="8.6640625" bestFit="1" customWidth="1"/>
    <col min="9215" max="9215" width="10.77734375" bestFit="1" customWidth="1"/>
    <col min="9216" max="9216" width="16.109375" bestFit="1" customWidth="1"/>
    <col min="9217" max="9217" width="6.6640625" bestFit="1" customWidth="1"/>
    <col min="9218" max="9218" width="9.5546875" bestFit="1" customWidth="1"/>
    <col min="9219" max="9219" width="21.109375" customWidth="1"/>
    <col min="9220" max="9220" width="48.21875" customWidth="1"/>
    <col min="9221" max="9221" width="4.33203125" customWidth="1"/>
    <col min="9466" max="9466" width="3.33203125" bestFit="1" customWidth="1"/>
    <col min="9467" max="9467" width="5.33203125" bestFit="1" customWidth="1"/>
    <col min="9468" max="9468" width="6.6640625" bestFit="1" customWidth="1"/>
    <col min="9469" max="9469" width="10" bestFit="1" customWidth="1"/>
    <col min="9470" max="9470" width="8.6640625" bestFit="1" customWidth="1"/>
    <col min="9471" max="9471" width="10.77734375" bestFit="1" customWidth="1"/>
    <col min="9472" max="9472" width="16.109375" bestFit="1" customWidth="1"/>
    <col min="9473" max="9473" width="6.6640625" bestFit="1" customWidth="1"/>
    <col min="9474" max="9474" width="9.5546875" bestFit="1" customWidth="1"/>
    <col min="9475" max="9475" width="21.109375" customWidth="1"/>
    <col min="9476" max="9476" width="48.21875" customWidth="1"/>
    <col min="9477" max="9477" width="4.33203125" customWidth="1"/>
    <col min="9722" max="9722" width="3.33203125" bestFit="1" customWidth="1"/>
    <col min="9723" max="9723" width="5.33203125" bestFit="1" customWidth="1"/>
    <col min="9724" max="9724" width="6.6640625" bestFit="1" customWidth="1"/>
    <col min="9725" max="9725" width="10" bestFit="1" customWidth="1"/>
    <col min="9726" max="9726" width="8.6640625" bestFit="1" customWidth="1"/>
    <col min="9727" max="9727" width="10.77734375" bestFit="1" customWidth="1"/>
    <col min="9728" max="9728" width="16.109375" bestFit="1" customWidth="1"/>
    <col min="9729" max="9729" width="6.6640625" bestFit="1" customWidth="1"/>
    <col min="9730" max="9730" width="9.5546875" bestFit="1" customWidth="1"/>
    <col min="9731" max="9731" width="21.109375" customWidth="1"/>
    <col min="9732" max="9732" width="48.21875" customWidth="1"/>
    <col min="9733" max="9733" width="4.33203125" customWidth="1"/>
    <col min="9978" max="9978" width="3.33203125" bestFit="1" customWidth="1"/>
    <col min="9979" max="9979" width="5.33203125" bestFit="1" customWidth="1"/>
    <col min="9980" max="9980" width="6.6640625" bestFit="1" customWidth="1"/>
    <col min="9981" max="9981" width="10" bestFit="1" customWidth="1"/>
    <col min="9982" max="9982" width="8.6640625" bestFit="1" customWidth="1"/>
    <col min="9983" max="9983" width="10.77734375" bestFit="1" customWidth="1"/>
    <col min="9984" max="9984" width="16.109375" bestFit="1" customWidth="1"/>
    <col min="9985" max="9985" width="6.6640625" bestFit="1" customWidth="1"/>
    <col min="9986" max="9986" width="9.5546875" bestFit="1" customWidth="1"/>
    <col min="9987" max="9987" width="21.109375" customWidth="1"/>
    <col min="9988" max="9988" width="48.21875" customWidth="1"/>
    <col min="9989" max="9989" width="4.33203125" customWidth="1"/>
    <col min="10234" max="10234" width="3.33203125" bestFit="1" customWidth="1"/>
    <col min="10235" max="10235" width="5.33203125" bestFit="1" customWidth="1"/>
    <col min="10236" max="10236" width="6.6640625" bestFit="1" customWidth="1"/>
    <col min="10237" max="10237" width="10" bestFit="1" customWidth="1"/>
    <col min="10238" max="10238" width="8.6640625" bestFit="1" customWidth="1"/>
    <col min="10239" max="10239" width="10.77734375" bestFit="1" customWidth="1"/>
    <col min="10240" max="10240" width="16.109375" bestFit="1" customWidth="1"/>
    <col min="10241" max="10241" width="6.6640625" bestFit="1" customWidth="1"/>
    <col min="10242" max="10242" width="9.5546875" bestFit="1" customWidth="1"/>
    <col min="10243" max="10243" width="21.109375" customWidth="1"/>
    <col min="10244" max="10244" width="48.21875" customWidth="1"/>
    <col min="10245" max="10245" width="4.33203125" customWidth="1"/>
    <col min="10490" max="10490" width="3.33203125" bestFit="1" customWidth="1"/>
    <col min="10491" max="10491" width="5.33203125" bestFit="1" customWidth="1"/>
    <col min="10492" max="10492" width="6.6640625" bestFit="1" customWidth="1"/>
    <col min="10493" max="10493" width="10" bestFit="1" customWidth="1"/>
    <col min="10494" max="10494" width="8.6640625" bestFit="1" customWidth="1"/>
    <col min="10495" max="10495" width="10.77734375" bestFit="1" customWidth="1"/>
    <col min="10496" max="10496" width="16.109375" bestFit="1" customWidth="1"/>
    <col min="10497" max="10497" width="6.6640625" bestFit="1" customWidth="1"/>
    <col min="10498" max="10498" width="9.5546875" bestFit="1" customWidth="1"/>
    <col min="10499" max="10499" width="21.109375" customWidth="1"/>
    <col min="10500" max="10500" width="48.21875" customWidth="1"/>
    <col min="10501" max="10501" width="4.33203125" customWidth="1"/>
    <col min="10746" max="10746" width="3.33203125" bestFit="1" customWidth="1"/>
    <col min="10747" max="10747" width="5.33203125" bestFit="1" customWidth="1"/>
    <col min="10748" max="10748" width="6.6640625" bestFit="1" customWidth="1"/>
    <col min="10749" max="10749" width="10" bestFit="1" customWidth="1"/>
    <col min="10750" max="10750" width="8.6640625" bestFit="1" customWidth="1"/>
    <col min="10751" max="10751" width="10.77734375" bestFit="1" customWidth="1"/>
    <col min="10752" max="10752" width="16.109375" bestFit="1" customWidth="1"/>
    <col min="10753" max="10753" width="6.6640625" bestFit="1" customWidth="1"/>
    <col min="10754" max="10754" width="9.5546875" bestFit="1" customWidth="1"/>
    <col min="10755" max="10755" width="21.109375" customWidth="1"/>
    <col min="10756" max="10756" width="48.21875" customWidth="1"/>
    <col min="10757" max="10757" width="4.33203125" customWidth="1"/>
    <col min="11002" max="11002" width="3.33203125" bestFit="1" customWidth="1"/>
    <col min="11003" max="11003" width="5.33203125" bestFit="1" customWidth="1"/>
    <col min="11004" max="11004" width="6.6640625" bestFit="1" customWidth="1"/>
    <col min="11005" max="11005" width="10" bestFit="1" customWidth="1"/>
    <col min="11006" max="11006" width="8.6640625" bestFit="1" customWidth="1"/>
    <col min="11007" max="11007" width="10.77734375" bestFit="1" customWidth="1"/>
    <col min="11008" max="11008" width="16.109375" bestFit="1" customWidth="1"/>
    <col min="11009" max="11009" width="6.6640625" bestFit="1" customWidth="1"/>
    <col min="11010" max="11010" width="9.5546875" bestFit="1" customWidth="1"/>
    <col min="11011" max="11011" width="21.109375" customWidth="1"/>
    <col min="11012" max="11012" width="48.21875" customWidth="1"/>
    <col min="11013" max="11013" width="4.33203125" customWidth="1"/>
    <col min="11258" max="11258" width="3.33203125" bestFit="1" customWidth="1"/>
    <col min="11259" max="11259" width="5.33203125" bestFit="1" customWidth="1"/>
    <col min="11260" max="11260" width="6.6640625" bestFit="1" customWidth="1"/>
    <col min="11261" max="11261" width="10" bestFit="1" customWidth="1"/>
    <col min="11262" max="11262" width="8.6640625" bestFit="1" customWidth="1"/>
    <col min="11263" max="11263" width="10.77734375" bestFit="1" customWidth="1"/>
    <col min="11264" max="11264" width="16.109375" bestFit="1" customWidth="1"/>
    <col min="11265" max="11265" width="6.6640625" bestFit="1" customWidth="1"/>
    <col min="11266" max="11266" width="9.5546875" bestFit="1" customWidth="1"/>
    <col min="11267" max="11267" width="21.109375" customWidth="1"/>
    <col min="11268" max="11268" width="48.21875" customWidth="1"/>
    <col min="11269" max="11269" width="4.33203125" customWidth="1"/>
    <col min="11514" max="11514" width="3.33203125" bestFit="1" customWidth="1"/>
    <col min="11515" max="11515" width="5.33203125" bestFit="1" customWidth="1"/>
    <col min="11516" max="11516" width="6.6640625" bestFit="1" customWidth="1"/>
    <col min="11517" max="11517" width="10" bestFit="1" customWidth="1"/>
    <col min="11518" max="11518" width="8.6640625" bestFit="1" customWidth="1"/>
    <col min="11519" max="11519" width="10.77734375" bestFit="1" customWidth="1"/>
    <col min="11520" max="11520" width="16.109375" bestFit="1" customWidth="1"/>
    <col min="11521" max="11521" width="6.6640625" bestFit="1" customWidth="1"/>
    <col min="11522" max="11522" width="9.5546875" bestFit="1" customWidth="1"/>
    <col min="11523" max="11523" width="21.109375" customWidth="1"/>
    <col min="11524" max="11524" width="48.21875" customWidth="1"/>
    <col min="11525" max="11525" width="4.33203125" customWidth="1"/>
    <col min="11770" max="11770" width="3.33203125" bestFit="1" customWidth="1"/>
    <col min="11771" max="11771" width="5.33203125" bestFit="1" customWidth="1"/>
    <col min="11772" max="11772" width="6.6640625" bestFit="1" customWidth="1"/>
    <col min="11773" max="11773" width="10" bestFit="1" customWidth="1"/>
    <col min="11774" max="11774" width="8.6640625" bestFit="1" customWidth="1"/>
    <col min="11775" max="11775" width="10.77734375" bestFit="1" customWidth="1"/>
    <col min="11776" max="11776" width="16.109375" bestFit="1" customWidth="1"/>
    <col min="11777" max="11777" width="6.6640625" bestFit="1" customWidth="1"/>
    <col min="11778" max="11778" width="9.5546875" bestFit="1" customWidth="1"/>
    <col min="11779" max="11779" width="21.109375" customWidth="1"/>
    <col min="11780" max="11780" width="48.21875" customWidth="1"/>
    <col min="11781" max="11781" width="4.33203125" customWidth="1"/>
    <col min="12026" max="12026" width="3.33203125" bestFit="1" customWidth="1"/>
    <col min="12027" max="12027" width="5.33203125" bestFit="1" customWidth="1"/>
    <col min="12028" max="12028" width="6.6640625" bestFit="1" customWidth="1"/>
    <col min="12029" max="12029" width="10" bestFit="1" customWidth="1"/>
    <col min="12030" max="12030" width="8.6640625" bestFit="1" customWidth="1"/>
    <col min="12031" max="12031" width="10.77734375" bestFit="1" customWidth="1"/>
    <col min="12032" max="12032" width="16.109375" bestFit="1" customWidth="1"/>
    <col min="12033" max="12033" width="6.6640625" bestFit="1" customWidth="1"/>
    <col min="12034" max="12034" width="9.5546875" bestFit="1" customWidth="1"/>
    <col min="12035" max="12035" width="21.109375" customWidth="1"/>
    <col min="12036" max="12036" width="48.21875" customWidth="1"/>
    <col min="12037" max="12037" width="4.33203125" customWidth="1"/>
    <col min="12282" max="12282" width="3.33203125" bestFit="1" customWidth="1"/>
    <col min="12283" max="12283" width="5.33203125" bestFit="1" customWidth="1"/>
    <col min="12284" max="12284" width="6.6640625" bestFit="1" customWidth="1"/>
    <col min="12285" max="12285" width="10" bestFit="1" customWidth="1"/>
    <col min="12286" max="12286" width="8.6640625" bestFit="1" customWidth="1"/>
    <col min="12287" max="12287" width="10.77734375" bestFit="1" customWidth="1"/>
    <col min="12288" max="12288" width="16.109375" bestFit="1" customWidth="1"/>
    <col min="12289" max="12289" width="6.6640625" bestFit="1" customWidth="1"/>
    <col min="12290" max="12290" width="9.5546875" bestFit="1" customWidth="1"/>
    <col min="12291" max="12291" width="21.109375" customWidth="1"/>
    <col min="12292" max="12292" width="48.21875" customWidth="1"/>
    <col min="12293" max="12293" width="4.33203125" customWidth="1"/>
    <col min="12538" max="12538" width="3.33203125" bestFit="1" customWidth="1"/>
    <col min="12539" max="12539" width="5.33203125" bestFit="1" customWidth="1"/>
    <col min="12540" max="12540" width="6.6640625" bestFit="1" customWidth="1"/>
    <col min="12541" max="12541" width="10" bestFit="1" customWidth="1"/>
    <col min="12542" max="12542" width="8.6640625" bestFit="1" customWidth="1"/>
    <col min="12543" max="12543" width="10.77734375" bestFit="1" customWidth="1"/>
    <col min="12544" max="12544" width="16.109375" bestFit="1" customWidth="1"/>
    <col min="12545" max="12545" width="6.6640625" bestFit="1" customWidth="1"/>
    <col min="12546" max="12546" width="9.5546875" bestFit="1" customWidth="1"/>
    <col min="12547" max="12547" width="21.109375" customWidth="1"/>
    <col min="12548" max="12548" width="48.21875" customWidth="1"/>
    <col min="12549" max="12549" width="4.33203125" customWidth="1"/>
    <col min="12794" max="12794" width="3.33203125" bestFit="1" customWidth="1"/>
    <col min="12795" max="12795" width="5.33203125" bestFit="1" customWidth="1"/>
    <col min="12796" max="12796" width="6.6640625" bestFit="1" customWidth="1"/>
    <col min="12797" max="12797" width="10" bestFit="1" customWidth="1"/>
    <col min="12798" max="12798" width="8.6640625" bestFit="1" customWidth="1"/>
    <col min="12799" max="12799" width="10.77734375" bestFit="1" customWidth="1"/>
    <col min="12800" max="12800" width="16.109375" bestFit="1" customWidth="1"/>
    <col min="12801" max="12801" width="6.6640625" bestFit="1" customWidth="1"/>
    <col min="12802" max="12802" width="9.5546875" bestFit="1" customWidth="1"/>
    <col min="12803" max="12803" width="21.109375" customWidth="1"/>
    <col min="12804" max="12804" width="48.21875" customWidth="1"/>
    <col min="12805" max="12805" width="4.33203125" customWidth="1"/>
    <col min="13050" max="13050" width="3.33203125" bestFit="1" customWidth="1"/>
    <col min="13051" max="13051" width="5.33203125" bestFit="1" customWidth="1"/>
    <col min="13052" max="13052" width="6.6640625" bestFit="1" customWidth="1"/>
    <col min="13053" max="13053" width="10" bestFit="1" customWidth="1"/>
    <col min="13054" max="13054" width="8.6640625" bestFit="1" customWidth="1"/>
    <col min="13055" max="13055" width="10.77734375" bestFit="1" customWidth="1"/>
    <col min="13056" max="13056" width="16.109375" bestFit="1" customWidth="1"/>
    <col min="13057" max="13057" width="6.6640625" bestFit="1" customWidth="1"/>
    <col min="13058" max="13058" width="9.5546875" bestFit="1" customWidth="1"/>
    <col min="13059" max="13059" width="21.109375" customWidth="1"/>
    <col min="13060" max="13060" width="48.21875" customWidth="1"/>
    <col min="13061" max="13061" width="4.33203125" customWidth="1"/>
    <col min="13306" max="13306" width="3.33203125" bestFit="1" customWidth="1"/>
    <col min="13307" max="13307" width="5.33203125" bestFit="1" customWidth="1"/>
    <col min="13308" max="13308" width="6.6640625" bestFit="1" customWidth="1"/>
    <col min="13309" max="13309" width="10" bestFit="1" customWidth="1"/>
    <col min="13310" max="13310" width="8.6640625" bestFit="1" customWidth="1"/>
    <col min="13311" max="13311" width="10.77734375" bestFit="1" customWidth="1"/>
    <col min="13312" max="13312" width="16.109375" bestFit="1" customWidth="1"/>
    <col min="13313" max="13313" width="6.6640625" bestFit="1" customWidth="1"/>
    <col min="13314" max="13314" width="9.5546875" bestFit="1" customWidth="1"/>
    <col min="13315" max="13315" width="21.109375" customWidth="1"/>
    <col min="13316" max="13316" width="48.21875" customWidth="1"/>
    <col min="13317" max="13317" width="4.33203125" customWidth="1"/>
    <col min="13562" max="13562" width="3.33203125" bestFit="1" customWidth="1"/>
    <col min="13563" max="13563" width="5.33203125" bestFit="1" customWidth="1"/>
    <col min="13564" max="13564" width="6.6640625" bestFit="1" customWidth="1"/>
    <col min="13565" max="13565" width="10" bestFit="1" customWidth="1"/>
    <col min="13566" max="13566" width="8.6640625" bestFit="1" customWidth="1"/>
    <col min="13567" max="13567" width="10.77734375" bestFit="1" customWidth="1"/>
    <col min="13568" max="13568" width="16.109375" bestFit="1" customWidth="1"/>
    <col min="13569" max="13569" width="6.6640625" bestFit="1" customWidth="1"/>
    <col min="13570" max="13570" width="9.5546875" bestFit="1" customWidth="1"/>
    <col min="13571" max="13571" width="21.109375" customWidth="1"/>
    <col min="13572" max="13572" width="48.21875" customWidth="1"/>
    <col min="13573" max="13573" width="4.33203125" customWidth="1"/>
    <col min="13818" max="13818" width="3.33203125" bestFit="1" customWidth="1"/>
    <col min="13819" max="13819" width="5.33203125" bestFit="1" customWidth="1"/>
    <col min="13820" max="13820" width="6.6640625" bestFit="1" customWidth="1"/>
    <col min="13821" max="13821" width="10" bestFit="1" customWidth="1"/>
    <col min="13822" max="13822" width="8.6640625" bestFit="1" customWidth="1"/>
    <col min="13823" max="13823" width="10.77734375" bestFit="1" customWidth="1"/>
    <col min="13824" max="13824" width="16.109375" bestFit="1" customWidth="1"/>
    <col min="13825" max="13825" width="6.6640625" bestFit="1" customWidth="1"/>
    <col min="13826" max="13826" width="9.5546875" bestFit="1" customWidth="1"/>
    <col min="13827" max="13827" width="21.109375" customWidth="1"/>
    <col min="13828" max="13828" width="48.21875" customWidth="1"/>
    <col min="13829" max="13829" width="4.33203125" customWidth="1"/>
    <col min="14074" max="14074" width="3.33203125" bestFit="1" customWidth="1"/>
    <col min="14075" max="14075" width="5.33203125" bestFit="1" customWidth="1"/>
    <col min="14076" max="14076" width="6.6640625" bestFit="1" customWidth="1"/>
    <col min="14077" max="14077" width="10" bestFit="1" customWidth="1"/>
    <col min="14078" max="14078" width="8.6640625" bestFit="1" customWidth="1"/>
    <col min="14079" max="14079" width="10.77734375" bestFit="1" customWidth="1"/>
    <col min="14080" max="14080" width="16.109375" bestFit="1" customWidth="1"/>
    <col min="14081" max="14081" width="6.6640625" bestFit="1" customWidth="1"/>
    <col min="14082" max="14082" width="9.5546875" bestFit="1" customWidth="1"/>
    <col min="14083" max="14083" width="21.109375" customWidth="1"/>
    <col min="14084" max="14084" width="48.21875" customWidth="1"/>
    <col min="14085" max="14085" width="4.33203125" customWidth="1"/>
    <col min="14330" max="14330" width="3.33203125" bestFit="1" customWidth="1"/>
    <col min="14331" max="14331" width="5.33203125" bestFit="1" customWidth="1"/>
    <col min="14332" max="14332" width="6.6640625" bestFit="1" customWidth="1"/>
    <col min="14333" max="14333" width="10" bestFit="1" customWidth="1"/>
    <col min="14334" max="14334" width="8.6640625" bestFit="1" customWidth="1"/>
    <col min="14335" max="14335" width="10.77734375" bestFit="1" customWidth="1"/>
    <col min="14336" max="14336" width="16.109375" bestFit="1" customWidth="1"/>
    <col min="14337" max="14337" width="6.6640625" bestFit="1" customWidth="1"/>
    <col min="14338" max="14338" width="9.5546875" bestFit="1" customWidth="1"/>
    <col min="14339" max="14339" width="21.109375" customWidth="1"/>
    <col min="14340" max="14340" width="48.21875" customWidth="1"/>
    <col min="14341" max="14341" width="4.33203125" customWidth="1"/>
    <col min="14586" max="14586" width="3.33203125" bestFit="1" customWidth="1"/>
    <col min="14587" max="14587" width="5.33203125" bestFit="1" customWidth="1"/>
    <col min="14588" max="14588" width="6.6640625" bestFit="1" customWidth="1"/>
    <col min="14589" max="14589" width="10" bestFit="1" customWidth="1"/>
    <col min="14590" max="14590" width="8.6640625" bestFit="1" customWidth="1"/>
    <col min="14591" max="14591" width="10.77734375" bestFit="1" customWidth="1"/>
    <col min="14592" max="14592" width="16.109375" bestFit="1" customWidth="1"/>
    <col min="14593" max="14593" width="6.6640625" bestFit="1" customWidth="1"/>
    <col min="14594" max="14594" width="9.5546875" bestFit="1" customWidth="1"/>
    <col min="14595" max="14595" width="21.109375" customWidth="1"/>
    <col min="14596" max="14596" width="48.21875" customWidth="1"/>
    <col min="14597" max="14597" width="4.33203125" customWidth="1"/>
    <col min="14842" max="14842" width="3.33203125" bestFit="1" customWidth="1"/>
    <col min="14843" max="14843" width="5.33203125" bestFit="1" customWidth="1"/>
    <col min="14844" max="14844" width="6.6640625" bestFit="1" customWidth="1"/>
    <col min="14845" max="14845" width="10" bestFit="1" customWidth="1"/>
    <col min="14846" max="14846" width="8.6640625" bestFit="1" customWidth="1"/>
    <col min="14847" max="14847" width="10.77734375" bestFit="1" customWidth="1"/>
    <col min="14848" max="14848" width="16.109375" bestFit="1" customWidth="1"/>
    <col min="14849" max="14849" width="6.6640625" bestFit="1" customWidth="1"/>
    <col min="14850" max="14850" width="9.5546875" bestFit="1" customWidth="1"/>
    <col min="14851" max="14851" width="21.109375" customWidth="1"/>
    <col min="14852" max="14852" width="48.21875" customWidth="1"/>
    <col min="14853" max="14853" width="4.33203125" customWidth="1"/>
    <col min="15098" max="15098" width="3.33203125" bestFit="1" customWidth="1"/>
    <col min="15099" max="15099" width="5.33203125" bestFit="1" customWidth="1"/>
    <col min="15100" max="15100" width="6.6640625" bestFit="1" customWidth="1"/>
    <col min="15101" max="15101" width="10" bestFit="1" customWidth="1"/>
    <col min="15102" max="15102" width="8.6640625" bestFit="1" customWidth="1"/>
    <col min="15103" max="15103" width="10.77734375" bestFit="1" customWidth="1"/>
    <col min="15104" max="15104" width="16.109375" bestFit="1" customWidth="1"/>
    <col min="15105" max="15105" width="6.6640625" bestFit="1" customWidth="1"/>
    <col min="15106" max="15106" width="9.5546875" bestFit="1" customWidth="1"/>
    <col min="15107" max="15107" width="21.109375" customWidth="1"/>
    <col min="15108" max="15108" width="48.21875" customWidth="1"/>
    <col min="15109" max="15109" width="4.33203125" customWidth="1"/>
    <col min="15354" max="15354" width="3.33203125" bestFit="1" customWidth="1"/>
    <col min="15355" max="15355" width="5.33203125" bestFit="1" customWidth="1"/>
    <col min="15356" max="15356" width="6.6640625" bestFit="1" customWidth="1"/>
    <col min="15357" max="15357" width="10" bestFit="1" customWidth="1"/>
    <col min="15358" max="15358" width="8.6640625" bestFit="1" customWidth="1"/>
    <col min="15359" max="15359" width="10.77734375" bestFit="1" customWidth="1"/>
    <col min="15360" max="15360" width="16.109375" bestFit="1" customWidth="1"/>
    <col min="15361" max="15361" width="6.6640625" bestFit="1" customWidth="1"/>
    <col min="15362" max="15362" width="9.5546875" bestFit="1" customWidth="1"/>
    <col min="15363" max="15363" width="21.109375" customWidth="1"/>
    <col min="15364" max="15364" width="48.21875" customWidth="1"/>
    <col min="15365" max="15365" width="4.33203125" customWidth="1"/>
    <col min="15610" max="15610" width="3.33203125" bestFit="1" customWidth="1"/>
    <col min="15611" max="15611" width="5.33203125" bestFit="1" customWidth="1"/>
    <col min="15612" max="15612" width="6.6640625" bestFit="1" customWidth="1"/>
    <col min="15613" max="15613" width="10" bestFit="1" customWidth="1"/>
    <col min="15614" max="15614" width="8.6640625" bestFit="1" customWidth="1"/>
    <col min="15615" max="15615" width="10.77734375" bestFit="1" customWidth="1"/>
    <col min="15616" max="15616" width="16.109375" bestFit="1" customWidth="1"/>
    <col min="15617" max="15617" width="6.6640625" bestFit="1" customWidth="1"/>
    <col min="15618" max="15618" width="9.5546875" bestFit="1" customWidth="1"/>
    <col min="15619" max="15619" width="21.109375" customWidth="1"/>
    <col min="15620" max="15620" width="48.21875" customWidth="1"/>
    <col min="15621" max="15621" width="4.33203125" customWidth="1"/>
    <col min="15866" max="15866" width="3.33203125" bestFit="1" customWidth="1"/>
    <col min="15867" max="15867" width="5.33203125" bestFit="1" customWidth="1"/>
    <col min="15868" max="15868" width="6.6640625" bestFit="1" customWidth="1"/>
    <col min="15869" max="15869" width="10" bestFit="1" customWidth="1"/>
    <col min="15870" max="15870" width="8.6640625" bestFit="1" customWidth="1"/>
    <col min="15871" max="15871" width="10.77734375" bestFit="1" customWidth="1"/>
    <col min="15872" max="15872" width="16.109375" bestFit="1" customWidth="1"/>
    <col min="15873" max="15873" width="6.6640625" bestFit="1" customWidth="1"/>
    <col min="15874" max="15874" width="9.5546875" bestFit="1" customWidth="1"/>
    <col min="15875" max="15875" width="21.109375" customWidth="1"/>
    <col min="15876" max="15876" width="48.21875" customWidth="1"/>
    <col min="15877" max="15877" width="4.33203125" customWidth="1"/>
    <col min="16122" max="16122" width="3.33203125" bestFit="1" customWidth="1"/>
    <col min="16123" max="16123" width="5.33203125" bestFit="1" customWidth="1"/>
    <col min="16124" max="16124" width="6.6640625" bestFit="1" customWidth="1"/>
    <col min="16125" max="16125" width="10" bestFit="1" customWidth="1"/>
    <col min="16126" max="16126" width="8.6640625" bestFit="1" customWidth="1"/>
    <col min="16127" max="16127" width="10.77734375" bestFit="1" customWidth="1"/>
    <col min="16128" max="16128" width="16.109375" bestFit="1" customWidth="1"/>
    <col min="16129" max="16129" width="6.6640625" bestFit="1" customWidth="1"/>
    <col min="16130" max="16130" width="9.5546875" bestFit="1" customWidth="1"/>
    <col min="16131" max="16131" width="21.109375" customWidth="1"/>
    <col min="16132" max="16132" width="48.21875" customWidth="1"/>
    <col min="16133" max="16133" width="4.33203125" customWidth="1"/>
  </cols>
  <sheetData>
    <row r="1" spans="1:19" ht="12" customHeight="1">
      <c r="G1" s="26" t="s">
        <v>58</v>
      </c>
      <c r="H1" s="26" t="s">
        <v>480</v>
      </c>
    </row>
    <row r="2" spans="1:19">
      <c r="A2" s="428" t="s">
        <v>481</v>
      </c>
      <c r="B2" s="386"/>
      <c r="C2" s="386"/>
      <c r="D2" s="386"/>
      <c r="E2" s="386"/>
      <c r="F2" s="386"/>
      <c r="G2" s="386"/>
      <c r="H2" s="387"/>
      <c r="K2" s="1"/>
      <c r="P2" s="1"/>
      <c r="Q2" s="1"/>
      <c r="R2" s="1"/>
      <c r="S2" s="1"/>
    </row>
    <row r="3" spans="1:19">
      <c r="A3" s="27" t="s">
        <v>482</v>
      </c>
      <c r="B3" s="27" t="s">
        <v>152</v>
      </c>
      <c r="C3" s="27" t="s">
        <v>483</v>
      </c>
      <c r="D3" s="27" t="s">
        <v>484</v>
      </c>
      <c r="E3" s="27" t="s">
        <v>485</v>
      </c>
      <c r="F3" s="27" t="s">
        <v>486</v>
      </c>
      <c r="G3" s="27" t="s">
        <v>487</v>
      </c>
      <c r="H3" s="27" t="s">
        <v>362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s="1" customFormat="1" ht="14.1" customHeight="1">
      <c r="A4" s="28">
        <v>1</v>
      </c>
      <c r="B4" s="29">
        <v>10</v>
      </c>
      <c r="C4" s="277" t="s">
        <v>488</v>
      </c>
      <c r="D4" s="21">
        <v>452470</v>
      </c>
      <c r="E4" s="21"/>
      <c r="F4" s="21"/>
      <c r="G4" s="42" t="s">
        <v>160</v>
      </c>
      <c r="H4" s="21" t="s">
        <v>489</v>
      </c>
    </row>
    <row r="5" spans="1:19" s="1" customFormat="1" ht="14.1" customHeight="1">
      <c r="A5" s="28">
        <v>2</v>
      </c>
      <c r="B5" s="29">
        <v>10</v>
      </c>
      <c r="C5" s="277" t="s">
        <v>488</v>
      </c>
      <c r="D5" s="21">
        <v>134200</v>
      </c>
      <c r="E5" s="21"/>
      <c r="F5" s="21"/>
      <c r="G5" s="42" t="s">
        <v>490</v>
      </c>
      <c r="H5" s="21" t="s">
        <v>489</v>
      </c>
    </row>
    <row r="6" spans="1:19" s="1" customFormat="1" ht="14.1" customHeight="1">
      <c r="A6" s="28">
        <v>3</v>
      </c>
      <c r="B6" s="29">
        <v>10</v>
      </c>
      <c r="C6" s="30" t="s">
        <v>14</v>
      </c>
      <c r="D6" s="21">
        <v>5000</v>
      </c>
      <c r="E6" s="21"/>
      <c r="F6" s="21"/>
      <c r="G6" s="42" t="s">
        <v>491</v>
      </c>
      <c r="H6" s="21" t="s">
        <v>492</v>
      </c>
    </row>
    <row r="7" spans="1:19" s="1" customFormat="1" ht="14.1" customHeight="1">
      <c r="A7" s="28">
        <v>4</v>
      </c>
      <c r="B7" s="29">
        <v>12</v>
      </c>
      <c r="C7" s="276" t="s">
        <v>493</v>
      </c>
      <c r="D7" s="21">
        <v>33000</v>
      </c>
      <c r="E7" s="21"/>
      <c r="F7" s="21"/>
      <c r="G7" s="21" t="s">
        <v>494</v>
      </c>
      <c r="H7" s="21" t="s">
        <v>495</v>
      </c>
    </row>
    <row r="8" spans="1:19" s="1" customFormat="1" ht="14.1" customHeight="1">
      <c r="A8" s="28">
        <v>5</v>
      </c>
      <c r="B8" s="29">
        <v>15</v>
      </c>
      <c r="C8" s="30" t="s">
        <v>14</v>
      </c>
      <c r="D8" s="21">
        <v>83506</v>
      </c>
      <c r="E8" s="21"/>
      <c r="F8" s="21"/>
      <c r="G8" s="92" t="s">
        <v>496</v>
      </c>
      <c r="H8" s="21" t="s">
        <v>492</v>
      </c>
    </row>
    <row r="9" spans="1:19" s="1" customFormat="1" ht="14.1" customHeight="1">
      <c r="A9" s="28">
        <v>6</v>
      </c>
      <c r="B9" s="29">
        <v>15</v>
      </c>
      <c r="C9" s="30" t="s">
        <v>14</v>
      </c>
      <c r="D9" s="89">
        <v>23900</v>
      </c>
      <c r="E9" s="21"/>
      <c r="F9" s="21"/>
      <c r="G9" s="202" t="s">
        <v>497</v>
      </c>
      <c r="H9" s="21" t="s">
        <v>492</v>
      </c>
    </row>
    <row r="10" spans="1:19" s="1" customFormat="1" ht="14.1" customHeight="1">
      <c r="A10" s="28">
        <v>7</v>
      </c>
      <c r="B10" s="29">
        <v>25</v>
      </c>
      <c r="C10" s="30" t="s">
        <v>14</v>
      </c>
      <c r="D10" s="89">
        <v>5000</v>
      </c>
      <c r="E10" s="89"/>
      <c r="F10" s="89"/>
      <c r="G10" s="89" t="s">
        <v>498</v>
      </c>
      <c r="H10" s="21" t="s">
        <v>499</v>
      </c>
    </row>
    <row r="11" spans="1:19" s="1" customFormat="1" ht="14.1" customHeight="1">
      <c r="A11" s="28">
        <v>8</v>
      </c>
      <c r="B11" s="29">
        <v>25</v>
      </c>
      <c r="C11" s="30" t="s">
        <v>14</v>
      </c>
      <c r="D11" s="89">
        <v>200000</v>
      </c>
      <c r="E11" s="89"/>
      <c r="F11" s="89" t="s">
        <v>58</v>
      </c>
      <c r="G11" s="89" t="s">
        <v>500</v>
      </c>
      <c r="H11" s="21" t="s">
        <v>501</v>
      </c>
    </row>
    <row r="12" spans="1:19" s="1" customFormat="1" ht="14.1" customHeight="1">
      <c r="A12" s="28">
        <v>9</v>
      </c>
      <c r="B12" s="29">
        <v>25</v>
      </c>
      <c r="C12" s="30" t="s">
        <v>14</v>
      </c>
      <c r="D12" s="80">
        <v>34660</v>
      </c>
      <c r="E12" s="21"/>
      <c r="F12" s="21"/>
      <c r="G12" s="137" t="s">
        <v>502</v>
      </c>
      <c r="H12" s="21" t="s">
        <v>503</v>
      </c>
    </row>
    <row r="13" spans="1:19" s="1" customFormat="1" ht="14.1" customHeight="1">
      <c r="A13" s="28">
        <v>10</v>
      </c>
      <c r="B13" s="29">
        <v>25</v>
      </c>
      <c r="C13" s="30" t="s">
        <v>14</v>
      </c>
      <c r="D13" s="21">
        <v>40000</v>
      </c>
      <c r="E13" s="21"/>
      <c r="F13" s="21"/>
      <c r="G13" s="21" t="s">
        <v>504</v>
      </c>
      <c r="H13" s="21" t="s">
        <v>492</v>
      </c>
    </row>
    <row r="14" spans="1:19" s="1" customFormat="1" ht="14.1" customHeight="1">
      <c r="A14" s="28">
        <v>11</v>
      </c>
      <c r="B14" s="29">
        <v>25</v>
      </c>
      <c r="C14" s="276" t="s">
        <v>493</v>
      </c>
      <c r="D14" s="21">
        <v>25000</v>
      </c>
      <c r="E14" s="21"/>
      <c r="F14" s="21"/>
      <c r="G14" s="92" t="s">
        <v>505</v>
      </c>
      <c r="H14" s="21" t="s">
        <v>495</v>
      </c>
    </row>
    <row r="15" spans="1:19" s="1" customFormat="1" ht="14.1" customHeight="1">
      <c r="A15" s="28">
        <v>12</v>
      </c>
      <c r="B15" s="29">
        <v>25</v>
      </c>
      <c r="C15" s="276" t="s">
        <v>493</v>
      </c>
      <c r="D15" s="21">
        <v>25000</v>
      </c>
      <c r="E15" s="21"/>
      <c r="F15" s="21"/>
      <c r="G15" s="92" t="s">
        <v>506</v>
      </c>
      <c r="H15" s="21" t="s">
        <v>495</v>
      </c>
    </row>
    <row r="16" spans="1:19" s="1" customFormat="1" ht="14.1" customHeight="1">
      <c r="A16" s="28">
        <v>13</v>
      </c>
      <c r="B16" s="29">
        <v>25</v>
      </c>
      <c r="C16" s="30" t="s">
        <v>14</v>
      </c>
      <c r="D16" s="247">
        <v>500000</v>
      </c>
      <c r="E16" s="21"/>
      <c r="F16" s="21"/>
      <c r="G16" s="238" t="s">
        <v>507</v>
      </c>
      <c r="H16" s="21" t="s">
        <v>492</v>
      </c>
    </row>
    <row r="17" spans="1:18" s="1" customFormat="1" ht="14.1" customHeight="1">
      <c r="A17" s="28">
        <v>14</v>
      </c>
      <c r="B17" s="29">
        <v>28</v>
      </c>
      <c r="C17" s="30" t="s">
        <v>14</v>
      </c>
      <c r="D17" s="21">
        <v>20000</v>
      </c>
      <c r="E17" s="21"/>
      <c r="F17" s="21"/>
      <c r="G17" s="21" t="s">
        <v>508</v>
      </c>
      <c r="H17" s="21" t="s">
        <v>492</v>
      </c>
    </row>
    <row r="18" spans="1:18" s="1" customFormat="1" ht="12.75" customHeight="1">
      <c r="A18" s="433" t="s">
        <v>509</v>
      </c>
      <c r="B18" s="386"/>
      <c r="C18" s="387"/>
      <c r="D18" s="41">
        <f>SUM(D4:D17)</f>
        <v>1581736</v>
      </c>
      <c r="E18" s="41"/>
      <c r="F18" s="41"/>
      <c r="G18" s="41">
        <f>D18-E18</f>
        <v>1581736</v>
      </c>
      <c r="H18" s="41" t="s">
        <v>58</v>
      </c>
    </row>
    <row r="19" spans="1:18" s="1" customFormat="1" ht="11.25" customHeight="1">
      <c r="A19" s="21"/>
      <c r="B19" s="40">
        <v>10</v>
      </c>
      <c r="C19" s="21" t="s">
        <v>510</v>
      </c>
      <c r="D19" s="21">
        <v>7000000</v>
      </c>
      <c r="E19" s="21" t="s">
        <v>58</v>
      </c>
      <c r="F19" s="21">
        <v>0</v>
      </c>
      <c r="G19" s="36"/>
      <c r="H19" s="37" t="s">
        <v>58</v>
      </c>
    </row>
    <row r="20" spans="1:18" s="1" customFormat="1" ht="11.25" customHeight="1">
      <c r="A20" s="21"/>
      <c r="B20" s="40" t="s">
        <v>58</v>
      </c>
      <c r="C20" s="21" t="s">
        <v>58</v>
      </c>
      <c r="D20" s="21">
        <v>0</v>
      </c>
      <c r="E20" s="21">
        <v>0</v>
      </c>
      <c r="F20" s="21">
        <v>0</v>
      </c>
      <c r="G20" s="36"/>
      <c r="H20" s="37" t="s">
        <v>58</v>
      </c>
    </row>
    <row r="21" spans="1:18" s="1" customFormat="1" ht="13.5" customHeight="1">
      <c r="A21" s="432" t="s">
        <v>511</v>
      </c>
      <c r="B21" s="386"/>
      <c r="C21" s="387"/>
      <c r="D21" s="38">
        <f>D19-D18</f>
        <v>5418264</v>
      </c>
      <c r="E21" s="38" t="s">
        <v>58</v>
      </c>
      <c r="F21" s="38" t="s">
        <v>58</v>
      </c>
      <c r="G21" s="20"/>
      <c r="H21" s="20"/>
    </row>
    <row r="22" spans="1:18">
      <c r="G22" t="s">
        <v>58</v>
      </c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12" customHeight="1">
      <c r="G23" s="26" t="s">
        <v>58</v>
      </c>
      <c r="H23" s="26" t="s">
        <v>512</v>
      </c>
      <c r="J23" s="1"/>
      <c r="K23" s="1"/>
      <c r="L23" s="1"/>
      <c r="M23" s="1"/>
      <c r="N23" s="1"/>
      <c r="O23" s="1"/>
      <c r="P23" s="1"/>
      <c r="Q23" s="1"/>
      <c r="R23" s="1"/>
    </row>
    <row r="24" spans="1:18">
      <c r="A24" s="428" t="s">
        <v>513</v>
      </c>
      <c r="B24" s="386"/>
      <c r="C24" s="386"/>
      <c r="D24" s="386"/>
      <c r="E24" s="386"/>
      <c r="F24" s="386"/>
      <c r="G24" s="386"/>
      <c r="H24" s="387"/>
      <c r="J24" s="1"/>
      <c r="K24" s="1"/>
      <c r="L24" s="1"/>
      <c r="M24" s="1"/>
      <c r="N24" s="1"/>
      <c r="O24" s="1"/>
      <c r="P24" s="1"/>
      <c r="Q24" s="1"/>
      <c r="R24" s="1"/>
    </row>
    <row r="25" spans="1:18">
      <c r="A25" s="27" t="s">
        <v>482</v>
      </c>
      <c r="B25" s="27" t="s">
        <v>152</v>
      </c>
      <c r="C25" s="27" t="s">
        <v>483</v>
      </c>
      <c r="D25" s="27" t="s">
        <v>484</v>
      </c>
      <c r="E25" s="27" t="s">
        <v>485</v>
      </c>
      <c r="F25" s="27" t="s">
        <v>486</v>
      </c>
      <c r="G25" s="27" t="s">
        <v>487</v>
      </c>
      <c r="H25" s="27" t="s">
        <v>362</v>
      </c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s="1" customFormat="1" ht="14.1" customHeight="1">
      <c r="A26" s="28">
        <v>1</v>
      </c>
      <c r="B26" s="29">
        <v>10</v>
      </c>
      <c r="C26" s="30" t="s">
        <v>14</v>
      </c>
      <c r="D26" s="21">
        <v>452470</v>
      </c>
      <c r="E26" s="21"/>
      <c r="F26" s="21"/>
      <c r="G26" s="42" t="s">
        <v>514</v>
      </c>
      <c r="H26" s="21" t="s">
        <v>492</v>
      </c>
    </row>
    <row r="27" spans="1:18" s="1" customFormat="1" ht="14.1" customHeight="1">
      <c r="A27" s="28">
        <v>2</v>
      </c>
      <c r="B27" s="29">
        <v>10</v>
      </c>
      <c r="C27" s="30" t="s">
        <v>14</v>
      </c>
      <c r="D27" s="21">
        <v>102760</v>
      </c>
      <c r="E27" s="21"/>
      <c r="F27" s="21"/>
      <c r="G27" s="42" t="s">
        <v>515</v>
      </c>
      <c r="H27" s="21" t="s">
        <v>492</v>
      </c>
    </row>
    <row r="28" spans="1:18" s="1" customFormat="1" ht="14.1" customHeight="1">
      <c r="A28" s="28">
        <v>3</v>
      </c>
      <c r="B28" s="29">
        <v>10</v>
      </c>
      <c r="C28" s="30" t="s">
        <v>14</v>
      </c>
      <c r="D28" s="21">
        <v>2430</v>
      </c>
      <c r="E28" s="21"/>
      <c r="F28" s="21"/>
      <c r="G28" s="42" t="s">
        <v>491</v>
      </c>
      <c r="H28" s="21" t="s">
        <v>492</v>
      </c>
    </row>
    <row r="29" spans="1:18" s="1" customFormat="1" ht="14.1" customHeight="1">
      <c r="A29" s="28">
        <v>6</v>
      </c>
      <c r="B29" s="29">
        <v>10</v>
      </c>
      <c r="C29" s="30" t="s">
        <v>14</v>
      </c>
      <c r="D29" s="89">
        <v>27300</v>
      </c>
      <c r="E29" s="21"/>
      <c r="F29" s="21"/>
      <c r="G29" s="89" t="s">
        <v>516</v>
      </c>
      <c r="H29" s="21" t="s">
        <v>517</v>
      </c>
    </row>
    <row r="30" spans="1:18" s="1" customFormat="1" ht="14.1" customHeight="1">
      <c r="A30" s="28">
        <v>4</v>
      </c>
      <c r="B30" s="29">
        <v>15</v>
      </c>
      <c r="C30" s="30" t="s">
        <v>14</v>
      </c>
      <c r="D30" s="25">
        <v>76787</v>
      </c>
      <c r="E30" s="21"/>
      <c r="F30" s="21"/>
      <c r="G30" s="32" t="s">
        <v>496</v>
      </c>
      <c r="H30" s="21" t="s">
        <v>492</v>
      </c>
    </row>
    <row r="31" spans="1:18" s="1" customFormat="1" ht="14.1" customHeight="1">
      <c r="A31" s="28">
        <v>5</v>
      </c>
      <c r="B31" s="29">
        <v>15</v>
      </c>
      <c r="C31" s="30" t="s">
        <v>14</v>
      </c>
      <c r="D31" s="89">
        <v>23900</v>
      </c>
      <c r="E31" s="21"/>
      <c r="F31" s="21"/>
      <c r="G31" s="202" t="s">
        <v>497</v>
      </c>
      <c r="H31" s="21" t="s">
        <v>492</v>
      </c>
    </row>
    <row r="32" spans="1:18" s="1" customFormat="1" ht="14.1" customHeight="1">
      <c r="A32" s="28">
        <v>7</v>
      </c>
      <c r="B32" s="29">
        <v>20</v>
      </c>
      <c r="C32" s="30" t="s">
        <v>14</v>
      </c>
      <c r="D32" s="21">
        <v>500000</v>
      </c>
      <c r="E32" s="21"/>
      <c r="F32" s="21"/>
      <c r="G32" s="21" t="s">
        <v>518</v>
      </c>
      <c r="H32" s="21" t="s">
        <v>519</v>
      </c>
    </row>
    <row r="33" spans="1:15" s="1" customFormat="1" ht="14.1" customHeight="1">
      <c r="A33" s="28">
        <v>8</v>
      </c>
      <c r="B33" s="29">
        <v>20</v>
      </c>
      <c r="C33" s="30" t="s">
        <v>14</v>
      </c>
      <c r="D33" s="21">
        <v>50000</v>
      </c>
      <c r="E33" s="21"/>
      <c r="F33" s="21"/>
      <c r="G33" s="21" t="s">
        <v>498</v>
      </c>
      <c r="H33" s="21" t="s">
        <v>499</v>
      </c>
    </row>
    <row r="34" spans="1:15" s="1" customFormat="1" ht="14.1" customHeight="1">
      <c r="A34" s="28">
        <v>9</v>
      </c>
      <c r="B34" s="29">
        <v>21</v>
      </c>
      <c r="C34" s="30" t="s">
        <v>14</v>
      </c>
      <c r="D34" s="89">
        <v>36930</v>
      </c>
      <c r="E34" s="21"/>
      <c r="F34" s="21"/>
      <c r="G34" s="202" t="s">
        <v>520</v>
      </c>
      <c r="H34" s="21" t="s">
        <v>492</v>
      </c>
    </row>
    <row r="35" spans="1:15" s="1" customFormat="1" ht="14.1" customHeight="1">
      <c r="A35" s="28">
        <v>10</v>
      </c>
      <c r="B35" s="29">
        <v>25</v>
      </c>
      <c r="C35" s="30" t="s">
        <v>14</v>
      </c>
      <c r="D35" s="21">
        <v>200000</v>
      </c>
      <c r="E35" s="21"/>
      <c r="F35" s="21" t="s">
        <v>58</v>
      </c>
      <c r="G35" s="21" t="s">
        <v>500</v>
      </c>
      <c r="H35" s="21" t="s">
        <v>521</v>
      </c>
    </row>
    <row r="36" spans="1:15" s="1" customFormat="1" ht="14.1" customHeight="1">
      <c r="A36" s="28">
        <v>11</v>
      </c>
      <c r="B36" s="29">
        <v>25</v>
      </c>
      <c r="C36" s="30" t="s">
        <v>14</v>
      </c>
      <c r="D36" s="203">
        <v>33610</v>
      </c>
      <c r="E36" s="21"/>
      <c r="F36" s="21"/>
      <c r="G36" s="201" t="s">
        <v>502</v>
      </c>
      <c r="H36" s="21" t="s">
        <v>503</v>
      </c>
    </row>
    <row r="37" spans="1:15" s="1" customFormat="1" ht="14.1" customHeight="1">
      <c r="A37" s="28">
        <v>12</v>
      </c>
      <c r="B37" s="29">
        <v>25</v>
      </c>
      <c r="C37" s="30" t="s">
        <v>14</v>
      </c>
      <c r="D37" s="21">
        <v>40000</v>
      </c>
      <c r="E37" s="21"/>
      <c r="F37" s="21"/>
      <c r="G37" s="21" t="s">
        <v>504</v>
      </c>
      <c r="H37" s="21" t="s">
        <v>492</v>
      </c>
    </row>
    <row r="38" spans="1:15" s="1" customFormat="1" ht="14.1" customHeight="1">
      <c r="A38" s="28">
        <v>13</v>
      </c>
      <c r="B38" s="29">
        <v>28</v>
      </c>
      <c r="C38" s="30" t="s">
        <v>14</v>
      </c>
      <c r="D38" s="21">
        <v>100000</v>
      </c>
      <c r="E38" s="21"/>
      <c r="F38" s="21"/>
      <c r="G38" s="21" t="s">
        <v>522</v>
      </c>
      <c r="H38" s="77" t="s">
        <v>523</v>
      </c>
    </row>
    <row r="39" spans="1:15" s="1" customFormat="1" ht="14.1" customHeight="1">
      <c r="A39" s="28">
        <v>14</v>
      </c>
      <c r="B39" s="29">
        <v>28</v>
      </c>
      <c r="C39" s="30" t="s">
        <v>14</v>
      </c>
      <c r="D39" s="21">
        <v>100000</v>
      </c>
      <c r="E39" s="21"/>
      <c r="F39" s="21"/>
      <c r="G39" s="21" t="s">
        <v>524</v>
      </c>
      <c r="H39" s="77" t="s">
        <v>525</v>
      </c>
    </row>
    <row r="40" spans="1:15" s="1" customFormat="1" ht="14.1" customHeight="1">
      <c r="A40" s="28">
        <v>15</v>
      </c>
      <c r="B40" s="29">
        <v>28</v>
      </c>
      <c r="C40" s="30" t="s">
        <v>14</v>
      </c>
      <c r="D40" s="21">
        <v>20000</v>
      </c>
      <c r="E40" s="21"/>
      <c r="F40" s="21"/>
      <c r="G40" s="21" t="s">
        <v>508</v>
      </c>
      <c r="H40" s="77" t="s">
        <v>58</v>
      </c>
    </row>
    <row r="41" spans="1:15" s="1" customFormat="1" ht="12.75" customHeight="1">
      <c r="A41" s="433" t="s">
        <v>509</v>
      </c>
      <c r="B41" s="386"/>
      <c r="C41" s="387"/>
      <c r="D41" s="41">
        <f>SUM(D26:F40)</f>
        <v>1766187</v>
      </c>
      <c r="E41" s="41"/>
      <c r="F41" s="41"/>
      <c r="G41" s="41">
        <f>D41-E41</f>
        <v>1766187</v>
      </c>
      <c r="H41" s="41" t="s">
        <v>58</v>
      </c>
    </row>
    <row r="42" spans="1:15" s="1" customFormat="1" ht="11.25" customHeight="1">
      <c r="A42" s="21"/>
      <c r="B42" s="40">
        <v>10</v>
      </c>
      <c r="C42" s="21" t="s">
        <v>510</v>
      </c>
      <c r="D42" s="21">
        <v>6000000</v>
      </c>
      <c r="E42" s="21" t="s">
        <v>58</v>
      </c>
      <c r="F42" s="21">
        <v>0</v>
      </c>
      <c r="G42" s="36"/>
      <c r="H42" s="37" t="s">
        <v>58</v>
      </c>
    </row>
    <row r="43" spans="1:15" s="1" customFormat="1" ht="11.25" customHeight="1">
      <c r="A43" s="21"/>
      <c r="B43" s="40" t="s">
        <v>58</v>
      </c>
      <c r="C43" s="21" t="s">
        <v>58</v>
      </c>
      <c r="D43" s="21">
        <v>0</v>
      </c>
      <c r="E43" s="21">
        <v>0</v>
      </c>
      <c r="F43" s="21">
        <v>0</v>
      </c>
      <c r="G43" s="36"/>
      <c r="H43" s="37" t="s">
        <v>58</v>
      </c>
    </row>
    <row r="44" spans="1:15" s="1" customFormat="1" ht="13.5" customHeight="1">
      <c r="A44" s="432" t="s">
        <v>511</v>
      </c>
      <c r="B44" s="386"/>
      <c r="C44" s="387"/>
      <c r="D44" s="38">
        <f>D42-D41</f>
        <v>4233813</v>
      </c>
      <c r="E44" s="38" t="s">
        <v>58</v>
      </c>
      <c r="F44" s="38" t="s">
        <v>58</v>
      </c>
      <c r="G44" s="20"/>
      <c r="H44" s="20"/>
    </row>
    <row r="45" spans="1:15">
      <c r="G45" t="s">
        <v>58</v>
      </c>
      <c r="I45" s="1"/>
      <c r="L45" s="1"/>
      <c r="M45" s="1"/>
      <c r="N45" s="1"/>
      <c r="O45" s="1"/>
    </row>
    <row r="46" spans="1:15" ht="12" customHeight="1">
      <c r="G46" s="26" t="s">
        <v>58</v>
      </c>
      <c r="H46" s="26" t="s">
        <v>512</v>
      </c>
    </row>
    <row r="47" spans="1:15">
      <c r="A47" s="428" t="s">
        <v>513</v>
      </c>
      <c r="B47" s="386"/>
      <c r="C47" s="386"/>
      <c r="D47" s="386"/>
      <c r="E47" s="386"/>
      <c r="F47" s="386"/>
      <c r="G47" s="386"/>
      <c r="H47" s="387"/>
    </row>
    <row r="48" spans="1:15">
      <c r="A48" s="27" t="s">
        <v>482</v>
      </c>
      <c r="B48" s="27" t="s">
        <v>152</v>
      </c>
      <c r="C48" s="27" t="s">
        <v>483</v>
      </c>
      <c r="D48" s="27" t="s">
        <v>484</v>
      </c>
      <c r="E48" s="27" t="s">
        <v>485</v>
      </c>
      <c r="F48" s="27" t="s">
        <v>486</v>
      </c>
      <c r="G48" s="27" t="s">
        <v>487</v>
      </c>
      <c r="H48" s="27" t="s">
        <v>362</v>
      </c>
      <c r="I48" s="1"/>
      <c r="J48" s="1"/>
      <c r="K48" s="1"/>
      <c r="L48" s="1"/>
    </row>
    <row r="49" spans="1:15" s="1" customFormat="1" ht="11.25">
      <c r="A49" s="28">
        <v>1</v>
      </c>
      <c r="B49" s="29">
        <v>15</v>
      </c>
      <c r="C49" s="30" t="s">
        <v>14</v>
      </c>
      <c r="D49" s="76">
        <v>46722</v>
      </c>
      <c r="E49" s="21"/>
      <c r="F49" s="76">
        <v>46722</v>
      </c>
      <c r="G49" s="42" t="s">
        <v>526</v>
      </c>
      <c r="H49" s="21" t="s">
        <v>492</v>
      </c>
    </row>
    <row r="50" spans="1:15" s="1" customFormat="1" ht="11.25" customHeight="1">
      <c r="A50" s="28">
        <v>2</v>
      </c>
      <c r="B50" s="29">
        <v>21</v>
      </c>
      <c r="C50" s="30" t="s">
        <v>14</v>
      </c>
      <c r="D50" s="21">
        <v>72900</v>
      </c>
      <c r="E50" s="21"/>
      <c r="F50" s="21"/>
      <c r="G50" s="21" t="s">
        <v>527</v>
      </c>
      <c r="H50" s="21" t="s">
        <v>528</v>
      </c>
    </row>
    <row r="51" spans="1:15" s="1" customFormat="1" ht="11.25" customHeight="1">
      <c r="A51" s="28">
        <v>3</v>
      </c>
      <c r="B51" s="29">
        <v>21</v>
      </c>
      <c r="C51" s="30" t="s">
        <v>14</v>
      </c>
      <c r="D51" s="21">
        <v>36910</v>
      </c>
      <c r="E51" s="21"/>
      <c r="F51" s="21"/>
      <c r="G51" s="92" t="s">
        <v>529</v>
      </c>
      <c r="H51" s="21" t="s">
        <v>492</v>
      </c>
    </row>
    <row r="52" spans="1:15" s="1" customFormat="1" ht="10.5" customHeight="1">
      <c r="A52" s="28">
        <v>4</v>
      </c>
      <c r="B52" s="29">
        <v>25</v>
      </c>
      <c r="C52" s="30" t="s">
        <v>14</v>
      </c>
      <c r="D52" s="21">
        <v>200000</v>
      </c>
      <c r="E52" s="21"/>
      <c r="F52" s="21"/>
      <c r="G52" s="21" t="s">
        <v>500</v>
      </c>
      <c r="H52" s="21" t="s">
        <v>521</v>
      </c>
    </row>
    <row r="53" spans="1:15" s="1" customFormat="1" ht="11.25" customHeight="1">
      <c r="A53" s="28">
        <v>5</v>
      </c>
      <c r="B53" s="29">
        <v>25</v>
      </c>
      <c r="C53" s="30" t="s">
        <v>14</v>
      </c>
      <c r="D53" s="76">
        <v>80409</v>
      </c>
      <c r="E53" s="21"/>
      <c r="F53" s="76">
        <v>80409</v>
      </c>
      <c r="G53" s="42" t="s">
        <v>477</v>
      </c>
      <c r="H53" s="21" t="s">
        <v>503</v>
      </c>
    </row>
    <row r="54" spans="1:15" s="1" customFormat="1" ht="11.25">
      <c r="A54" s="28">
        <v>6</v>
      </c>
      <c r="B54" s="29">
        <v>25</v>
      </c>
      <c r="C54" s="30" t="s">
        <v>14</v>
      </c>
      <c r="D54" s="70">
        <v>300000</v>
      </c>
      <c r="E54" s="21"/>
      <c r="F54" s="70">
        <v>0</v>
      </c>
      <c r="G54" s="137" t="s">
        <v>453</v>
      </c>
      <c r="H54" s="37" t="s">
        <v>530</v>
      </c>
    </row>
    <row r="55" spans="1:15" s="1" customFormat="1" ht="11.25">
      <c r="A55" s="28">
        <v>7</v>
      </c>
      <c r="B55" s="29">
        <v>25</v>
      </c>
      <c r="C55" s="30" t="s">
        <v>14</v>
      </c>
      <c r="D55" s="76">
        <v>33540</v>
      </c>
      <c r="E55" s="21"/>
      <c r="F55" s="76">
        <v>33540</v>
      </c>
      <c r="G55" s="42" t="s">
        <v>502</v>
      </c>
      <c r="H55" s="21" t="s">
        <v>503</v>
      </c>
    </row>
    <row r="56" spans="1:15" s="1" customFormat="1" ht="11.25">
      <c r="A56" s="28">
        <v>8</v>
      </c>
      <c r="B56" s="29">
        <v>31</v>
      </c>
      <c r="C56" s="30" t="s">
        <v>531</v>
      </c>
      <c r="D56" s="21">
        <v>150000</v>
      </c>
      <c r="E56" s="21"/>
      <c r="F56" s="21"/>
      <c r="G56" s="90" t="s">
        <v>532</v>
      </c>
      <c r="H56" s="23" t="s">
        <v>533</v>
      </c>
    </row>
    <row r="57" spans="1:15" s="1" customFormat="1" ht="11.25">
      <c r="A57" s="28">
        <v>9</v>
      </c>
      <c r="B57" s="29">
        <v>31</v>
      </c>
      <c r="C57" s="30" t="s">
        <v>488</v>
      </c>
      <c r="D57" s="21">
        <v>100000</v>
      </c>
      <c r="E57" s="21"/>
      <c r="F57" s="21"/>
      <c r="G57" s="89" t="s">
        <v>491</v>
      </c>
      <c r="H57" s="93" t="s">
        <v>534</v>
      </c>
    </row>
    <row r="58" spans="1:15" s="1" customFormat="1" ht="11.25" customHeight="1">
      <c r="A58" s="28">
        <v>10</v>
      </c>
      <c r="B58" s="29">
        <v>28</v>
      </c>
      <c r="C58" s="30" t="s">
        <v>14</v>
      </c>
      <c r="D58" s="21">
        <v>100000</v>
      </c>
      <c r="E58" s="21"/>
      <c r="F58" s="21"/>
      <c r="G58" s="25" t="s">
        <v>522</v>
      </c>
      <c r="H58" s="77" t="s">
        <v>523</v>
      </c>
    </row>
    <row r="59" spans="1:15" s="1" customFormat="1" ht="11.25" customHeight="1">
      <c r="A59" s="28">
        <v>11</v>
      </c>
      <c r="B59" s="29">
        <v>28</v>
      </c>
      <c r="C59" s="30" t="s">
        <v>14</v>
      </c>
      <c r="D59" s="21">
        <v>100000</v>
      </c>
      <c r="E59" s="21"/>
      <c r="F59" s="21"/>
      <c r="G59" s="21" t="s">
        <v>524</v>
      </c>
      <c r="H59" s="77" t="s">
        <v>525</v>
      </c>
    </row>
    <row r="60" spans="1:15" s="1" customFormat="1" ht="13.5" customHeight="1">
      <c r="A60" s="433" t="s">
        <v>509</v>
      </c>
      <c r="B60" s="386"/>
      <c r="C60" s="387"/>
      <c r="D60" s="41">
        <f>SUM(D49:D59)</f>
        <v>1220481</v>
      </c>
      <c r="E60" s="41">
        <f>SUM(E49:E59)</f>
        <v>0</v>
      </c>
      <c r="F60" s="41">
        <f>SUM(F49:F59)</f>
        <v>160671</v>
      </c>
      <c r="G60" s="41">
        <f>D60-E60</f>
        <v>1220481</v>
      </c>
      <c r="H60" s="41" t="e">
        <f>D60-#REF!-F54-#REF!</f>
        <v>#REF!</v>
      </c>
    </row>
    <row r="61" spans="1:15" s="1" customFormat="1" ht="11.25" customHeight="1">
      <c r="A61" s="21"/>
      <c r="B61" s="40">
        <v>10</v>
      </c>
      <c r="C61" s="21" t="s">
        <v>510</v>
      </c>
      <c r="D61" s="21">
        <v>3700000</v>
      </c>
      <c r="E61" s="21" t="s">
        <v>58</v>
      </c>
      <c r="F61" s="21">
        <v>0</v>
      </c>
      <c r="G61" s="36"/>
      <c r="H61" s="37" t="s">
        <v>58</v>
      </c>
    </row>
    <row r="62" spans="1:15" s="1" customFormat="1" ht="11.25" customHeight="1">
      <c r="A62" s="21"/>
      <c r="B62" s="40" t="s">
        <v>58</v>
      </c>
      <c r="C62" s="21" t="s">
        <v>58</v>
      </c>
      <c r="D62" s="21">
        <v>0</v>
      </c>
      <c r="E62" s="21">
        <v>0</v>
      </c>
      <c r="F62" s="21">
        <v>0</v>
      </c>
      <c r="G62" s="36"/>
      <c r="H62" s="41" t="e">
        <f>H60-E60</f>
        <v>#REF!</v>
      </c>
    </row>
    <row r="63" spans="1:15" s="1" customFormat="1" ht="13.5" customHeight="1">
      <c r="A63" s="432" t="s">
        <v>511</v>
      </c>
      <c r="B63" s="386"/>
      <c r="C63" s="387"/>
      <c r="D63" s="38">
        <f>D61-D60</f>
        <v>2479519</v>
      </c>
      <c r="E63" s="38" t="s">
        <v>58</v>
      </c>
      <c r="F63" s="38" t="s">
        <v>58</v>
      </c>
      <c r="G63" s="20"/>
      <c r="H63" s="20"/>
    </row>
    <row r="64" spans="1:15">
      <c r="G64" t="s">
        <v>58</v>
      </c>
      <c r="L64" s="1"/>
      <c r="M64" s="1"/>
      <c r="N64" s="1"/>
      <c r="O64" s="1"/>
    </row>
    <row r="65" spans="1:12">
      <c r="G65" s="26" t="s">
        <v>58</v>
      </c>
      <c r="H65" s="26" t="s">
        <v>535</v>
      </c>
    </row>
    <row r="66" spans="1:12">
      <c r="A66" s="428" t="s">
        <v>536</v>
      </c>
      <c r="B66" s="386"/>
      <c r="C66" s="386"/>
      <c r="D66" s="386"/>
      <c r="E66" s="386"/>
      <c r="F66" s="386"/>
      <c r="G66" s="386"/>
      <c r="H66" s="387"/>
    </row>
    <row r="67" spans="1:12">
      <c r="A67" s="27" t="s">
        <v>482</v>
      </c>
      <c r="B67" s="27" t="s">
        <v>152</v>
      </c>
      <c r="C67" s="27" t="s">
        <v>483</v>
      </c>
      <c r="D67" s="27" t="s">
        <v>484</v>
      </c>
      <c r="E67" s="27" t="s">
        <v>485</v>
      </c>
      <c r="F67" s="27" t="s">
        <v>486</v>
      </c>
      <c r="G67" s="27" t="s">
        <v>487</v>
      </c>
      <c r="H67" s="27" t="s">
        <v>362</v>
      </c>
      <c r="I67" s="1"/>
      <c r="J67" s="1"/>
      <c r="K67" s="1"/>
      <c r="L67" s="1"/>
    </row>
    <row r="68" spans="1:12" s="1" customFormat="1" ht="11.25" customHeight="1">
      <c r="A68" s="28">
        <v>1</v>
      </c>
      <c r="B68" s="29">
        <v>1</v>
      </c>
      <c r="C68" s="30" t="s">
        <v>14</v>
      </c>
      <c r="D68" s="21">
        <v>100000</v>
      </c>
      <c r="E68" s="21"/>
      <c r="F68" s="21"/>
      <c r="G68" s="25" t="s">
        <v>522</v>
      </c>
      <c r="H68" s="77" t="s">
        <v>523</v>
      </c>
    </row>
    <row r="69" spans="1:12" s="1" customFormat="1" ht="11.25" customHeight="1">
      <c r="A69" s="28">
        <v>2</v>
      </c>
      <c r="B69" s="29">
        <v>1</v>
      </c>
      <c r="C69" s="30" t="s">
        <v>14</v>
      </c>
      <c r="D69" s="21">
        <v>100000</v>
      </c>
      <c r="E69" s="21"/>
      <c r="F69" s="21"/>
      <c r="G69" s="21" t="s">
        <v>524</v>
      </c>
      <c r="H69" s="77" t="s">
        <v>537</v>
      </c>
    </row>
    <row r="70" spans="1:12" s="1" customFormat="1" ht="11.25">
      <c r="A70" s="28">
        <v>3</v>
      </c>
      <c r="B70" s="29">
        <v>15</v>
      </c>
      <c r="C70" s="30" t="s">
        <v>14</v>
      </c>
      <c r="D70" s="76">
        <v>46722</v>
      </c>
      <c r="E70" s="21"/>
      <c r="F70" s="76">
        <v>46722</v>
      </c>
      <c r="G70" s="121" t="s">
        <v>538</v>
      </c>
      <c r="H70" s="21" t="s">
        <v>492</v>
      </c>
    </row>
    <row r="71" spans="1:12" s="1" customFormat="1" ht="11.25" customHeight="1">
      <c r="A71" s="28">
        <v>4</v>
      </c>
      <c r="B71" s="29">
        <v>21</v>
      </c>
      <c r="C71" s="30" t="s">
        <v>14</v>
      </c>
      <c r="D71" s="21">
        <v>72900</v>
      </c>
      <c r="E71" s="21"/>
      <c r="F71" s="21"/>
      <c r="G71" s="21" t="s">
        <v>527</v>
      </c>
      <c r="H71" s="21" t="s">
        <v>539</v>
      </c>
    </row>
    <row r="72" spans="1:12" s="1" customFormat="1" ht="11.25" customHeight="1">
      <c r="A72" s="28">
        <v>5</v>
      </c>
      <c r="B72" s="29">
        <v>20</v>
      </c>
      <c r="C72" s="30" t="s">
        <v>14</v>
      </c>
      <c r="D72" s="21">
        <v>410000</v>
      </c>
      <c r="E72" s="71">
        <v>410000</v>
      </c>
      <c r="F72" s="21"/>
      <c r="G72" s="18" t="s">
        <v>540</v>
      </c>
      <c r="H72" s="23" t="s">
        <v>541</v>
      </c>
    </row>
    <row r="73" spans="1:12" s="1" customFormat="1" ht="11.25" customHeight="1">
      <c r="A73" s="28">
        <v>6</v>
      </c>
      <c r="B73" s="29">
        <v>20</v>
      </c>
      <c r="C73" s="30" t="s">
        <v>14</v>
      </c>
      <c r="D73" s="21">
        <v>500000</v>
      </c>
      <c r="E73" s="71">
        <v>500000</v>
      </c>
      <c r="F73" s="21"/>
      <c r="G73" s="18" t="s">
        <v>542</v>
      </c>
      <c r="H73" s="23" t="s">
        <v>543</v>
      </c>
    </row>
    <row r="74" spans="1:12" s="1" customFormat="1" ht="11.25" customHeight="1">
      <c r="A74" s="28">
        <v>7</v>
      </c>
      <c r="B74" s="29">
        <v>21</v>
      </c>
      <c r="C74" s="30" t="s">
        <v>14</v>
      </c>
      <c r="D74" s="21">
        <v>33792</v>
      </c>
      <c r="E74" s="21"/>
      <c r="F74" s="21"/>
      <c r="G74" s="92" t="s">
        <v>529</v>
      </c>
      <c r="H74" s="21" t="s">
        <v>492</v>
      </c>
    </row>
    <row r="75" spans="1:12" s="1" customFormat="1" ht="11.25" customHeight="1">
      <c r="A75" s="28">
        <v>8</v>
      </c>
      <c r="B75" s="29">
        <v>21</v>
      </c>
      <c r="C75" s="30" t="s">
        <v>14</v>
      </c>
      <c r="D75" s="21">
        <v>70000</v>
      </c>
      <c r="E75" s="21"/>
      <c r="F75" s="21"/>
      <c r="G75" s="18" t="s">
        <v>544</v>
      </c>
      <c r="H75" s="21" t="s">
        <v>492</v>
      </c>
    </row>
    <row r="76" spans="1:12" s="1" customFormat="1" ht="11.25" customHeight="1">
      <c r="A76" s="28">
        <v>9</v>
      </c>
      <c r="B76" s="29">
        <v>25</v>
      </c>
      <c r="C76" s="30" t="s">
        <v>14</v>
      </c>
      <c r="D76" s="21">
        <v>200000</v>
      </c>
      <c r="E76" s="71">
        <v>200000</v>
      </c>
      <c r="F76" s="21"/>
      <c r="G76" s="18" t="s">
        <v>545</v>
      </c>
      <c r="H76" s="23" t="s">
        <v>546</v>
      </c>
    </row>
    <row r="77" spans="1:12" s="1" customFormat="1" ht="12" customHeight="1">
      <c r="A77" s="28">
        <v>10</v>
      </c>
      <c r="B77" s="29">
        <v>25</v>
      </c>
      <c r="C77" s="30" t="s">
        <v>14</v>
      </c>
      <c r="D77" s="21">
        <v>39000</v>
      </c>
      <c r="E77" s="21"/>
      <c r="F77" s="21"/>
      <c r="G77" s="165" t="s">
        <v>547</v>
      </c>
      <c r="H77" s="23" t="s">
        <v>548</v>
      </c>
    </row>
    <row r="78" spans="1:12" s="1" customFormat="1" ht="10.5" customHeight="1">
      <c r="A78" s="28">
        <v>11</v>
      </c>
      <c r="B78" s="29">
        <v>25</v>
      </c>
      <c r="C78" s="30" t="s">
        <v>14</v>
      </c>
      <c r="D78" s="21">
        <v>200000</v>
      </c>
      <c r="E78" s="21"/>
      <c r="F78" s="21"/>
      <c r="G78" s="21" t="s">
        <v>500</v>
      </c>
      <c r="H78" s="21" t="s">
        <v>549</v>
      </c>
    </row>
    <row r="79" spans="1:12" s="1" customFormat="1" ht="11.25" customHeight="1">
      <c r="A79" s="28">
        <v>12</v>
      </c>
      <c r="B79" s="29">
        <v>25</v>
      </c>
      <c r="C79" s="30" t="s">
        <v>14</v>
      </c>
      <c r="D79" s="76">
        <v>80409</v>
      </c>
      <c r="E79" s="21"/>
      <c r="F79" s="76">
        <v>80409</v>
      </c>
      <c r="G79" s="42" t="s">
        <v>477</v>
      </c>
      <c r="H79" s="21" t="s">
        <v>503</v>
      </c>
    </row>
    <row r="80" spans="1:12" s="1" customFormat="1" ht="11.25">
      <c r="A80" s="28">
        <v>13</v>
      </c>
      <c r="B80" s="29">
        <v>25</v>
      </c>
      <c r="C80" s="30" t="s">
        <v>14</v>
      </c>
      <c r="D80" s="70">
        <v>340440</v>
      </c>
      <c r="E80" s="21"/>
      <c r="F80" s="70">
        <v>340440</v>
      </c>
      <c r="G80" s="124" t="s">
        <v>550</v>
      </c>
      <c r="H80" s="21" t="s">
        <v>492</v>
      </c>
    </row>
    <row r="81" spans="1:15" s="1" customFormat="1" ht="11.25">
      <c r="A81" s="28">
        <v>14</v>
      </c>
      <c r="B81" s="29">
        <v>25</v>
      </c>
      <c r="C81" s="30" t="s">
        <v>14</v>
      </c>
      <c r="D81" s="70">
        <v>300000</v>
      </c>
      <c r="E81" s="21"/>
      <c r="F81" s="70">
        <v>300000</v>
      </c>
      <c r="G81" s="124" t="s">
        <v>551</v>
      </c>
      <c r="H81" s="37" t="s">
        <v>552</v>
      </c>
    </row>
    <row r="82" spans="1:15" s="1" customFormat="1" ht="11.25">
      <c r="A82" s="28">
        <v>15</v>
      </c>
      <c r="B82" s="29">
        <v>25</v>
      </c>
      <c r="C82" s="30" t="s">
        <v>14</v>
      </c>
      <c r="D82" s="70">
        <v>86500</v>
      </c>
      <c r="E82" s="21"/>
      <c r="F82" s="70">
        <v>86500</v>
      </c>
      <c r="G82" s="124" t="s">
        <v>553</v>
      </c>
      <c r="H82" s="21" t="s">
        <v>492</v>
      </c>
    </row>
    <row r="83" spans="1:15" s="1" customFormat="1" ht="11.25">
      <c r="A83" s="28">
        <v>16</v>
      </c>
      <c r="B83" s="29">
        <v>25</v>
      </c>
      <c r="C83" s="30" t="s">
        <v>14</v>
      </c>
      <c r="D83" s="76">
        <v>33540</v>
      </c>
      <c r="E83" s="21"/>
      <c r="F83" s="76">
        <v>33540</v>
      </c>
      <c r="G83" s="132" t="s">
        <v>476</v>
      </c>
      <c r="H83" s="21" t="s">
        <v>503</v>
      </c>
    </row>
    <row r="84" spans="1:15" s="1" customFormat="1" ht="11.25">
      <c r="A84" s="28">
        <v>17</v>
      </c>
      <c r="B84" s="29">
        <v>25</v>
      </c>
      <c r="C84" s="30" t="s">
        <v>14</v>
      </c>
      <c r="D84" s="21">
        <v>42000</v>
      </c>
      <c r="E84" s="21"/>
      <c r="F84" s="21"/>
      <c r="G84" s="90" t="s">
        <v>554</v>
      </c>
      <c r="H84" s="21" t="s">
        <v>492</v>
      </c>
    </row>
    <row r="85" spans="1:15" s="1" customFormat="1" ht="11.25">
      <c r="A85" s="28">
        <v>18</v>
      </c>
      <c r="B85" s="29">
        <v>31</v>
      </c>
      <c r="C85" s="30" t="s">
        <v>531</v>
      </c>
      <c r="D85" s="21">
        <v>150000</v>
      </c>
      <c r="E85" s="21"/>
      <c r="F85" s="21"/>
      <c r="G85" s="90" t="s">
        <v>532</v>
      </c>
      <c r="H85" s="23" t="s">
        <v>533</v>
      </c>
    </row>
    <row r="86" spans="1:15" s="1" customFormat="1" ht="11.25">
      <c r="A86" s="28">
        <v>19</v>
      </c>
      <c r="B86" s="29">
        <v>31</v>
      </c>
      <c r="C86" s="30" t="s">
        <v>488</v>
      </c>
      <c r="D86" s="21">
        <v>100000</v>
      </c>
      <c r="E86" s="21"/>
      <c r="F86" s="21"/>
      <c r="G86" s="89" t="s">
        <v>555</v>
      </c>
      <c r="H86" s="93" t="s">
        <v>534</v>
      </c>
    </row>
    <row r="87" spans="1:15" s="1" customFormat="1" ht="11.25" customHeight="1">
      <c r="A87" s="28">
        <v>20</v>
      </c>
      <c r="B87" s="29">
        <v>28</v>
      </c>
      <c r="C87" s="30" t="s">
        <v>14</v>
      </c>
      <c r="D87" s="21">
        <v>1060000</v>
      </c>
      <c r="E87" s="21"/>
      <c r="F87" s="21"/>
      <c r="G87" s="21" t="s">
        <v>556</v>
      </c>
      <c r="H87" s="94" t="s">
        <v>557</v>
      </c>
    </row>
    <row r="88" spans="1:15" s="1" customFormat="1" ht="11.25" customHeight="1">
      <c r="A88" s="28">
        <v>21</v>
      </c>
      <c r="B88" s="29">
        <v>28</v>
      </c>
      <c r="C88" s="30" t="s">
        <v>14</v>
      </c>
      <c r="D88" s="21">
        <v>100000</v>
      </c>
      <c r="E88" s="21"/>
      <c r="F88" s="21"/>
      <c r="G88" s="25" t="s">
        <v>522</v>
      </c>
      <c r="H88" s="77" t="s">
        <v>523</v>
      </c>
    </row>
    <row r="89" spans="1:15" s="1" customFormat="1" ht="11.25" customHeight="1">
      <c r="A89" s="28">
        <v>22</v>
      </c>
      <c r="B89" s="29">
        <v>28</v>
      </c>
      <c r="C89" s="30" t="s">
        <v>14</v>
      </c>
      <c r="D89" s="21">
        <v>100000</v>
      </c>
      <c r="E89" s="21"/>
      <c r="F89" s="21"/>
      <c r="G89" s="21" t="s">
        <v>524</v>
      </c>
      <c r="H89" s="77" t="s">
        <v>525</v>
      </c>
    </row>
    <row r="90" spans="1:15" s="1" customFormat="1" ht="11.25" customHeight="1">
      <c r="A90" s="28">
        <v>23</v>
      </c>
      <c r="B90" s="29">
        <v>28</v>
      </c>
      <c r="C90" s="30" t="s">
        <v>14</v>
      </c>
      <c r="D90" s="21">
        <v>100000</v>
      </c>
      <c r="E90" s="21"/>
      <c r="F90" s="21"/>
      <c r="G90" s="21" t="s">
        <v>558</v>
      </c>
      <c r="H90" s="77" t="s">
        <v>559</v>
      </c>
    </row>
    <row r="91" spans="1:15" s="1" customFormat="1" ht="12" customHeight="1">
      <c r="A91" s="28">
        <v>24</v>
      </c>
      <c r="B91" s="29" t="s">
        <v>58</v>
      </c>
      <c r="C91" s="30" t="s">
        <v>58</v>
      </c>
      <c r="D91" s="21">
        <v>130000</v>
      </c>
      <c r="E91" s="21"/>
      <c r="F91" s="21"/>
      <c r="G91" s="31" t="s">
        <v>560</v>
      </c>
      <c r="H91" s="21" t="s">
        <v>58</v>
      </c>
    </row>
    <row r="92" spans="1:15" s="1" customFormat="1" ht="13.5" customHeight="1">
      <c r="A92" s="433" t="s">
        <v>509</v>
      </c>
      <c r="B92" s="386"/>
      <c r="C92" s="387"/>
      <c r="D92" s="41">
        <f>SUM(D70:D91)</f>
        <v>4195303</v>
      </c>
      <c r="E92" s="41">
        <f>SUM(E70:E91)</f>
        <v>1110000</v>
      </c>
      <c r="F92" s="41">
        <f>SUM(F70:F91)</f>
        <v>887611</v>
      </c>
      <c r="G92" s="41">
        <f>D92-E92</f>
        <v>3085303</v>
      </c>
      <c r="H92" s="41">
        <f>D92-F80-F81-F82</f>
        <v>3468363</v>
      </c>
    </row>
    <row r="93" spans="1:15" s="1" customFormat="1" ht="11.25" customHeight="1">
      <c r="A93" s="21"/>
      <c r="B93" s="40">
        <v>10</v>
      </c>
      <c r="C93" s="21" t="s">
        <v>510</v>
      </c>
      <c r="D93" s="21">
        <v>3700000</v>
      </c>
      <c r="E93" s="21" t="s">
        <v>58</v>
      </c>
      <c r="F93" s="21">
        <v>0</v>
      </c>
      <c r="G93" s="36"/>
      <c r="H93" s="37" t="s">
        <v>58</v>
      </c>
    </row>
    <row r="94" spans="1:15" s="1" customFormat="1" ht="11.25" customHeight="1">
      <c r="A94" s="21"/>
      <c r="B94" s="40" t="s">
        <v>58</v>
      </c>
      <c r="C94" s="21" t="s">
        <v>58</v>
      </c>
      <c r="D94" s="21">
        <v>0</v>
      </c>
      <c r="E94" s="21">
        <v>0</v>
      </c>
      <c r="F94" s="21">
        <v>0</v>
      </c>
      <c r="G94" s="36"/>
      <c r="H94" s="41">
        <f>H92-E92</f>
        <v>2358363</v>
      </c>
    </row>
    <row r="95" spans="1:15" s="1" customFormat="1" ht="13.5" customHeight="1">
      <c r="A95" s="432" t="s">
        <v>511</v>
      </c>
      <c r="B95" s="386"/>
      <c r="C95" s="387"/>
      <c r="D95" s="38">
        <f>D93-D92</f>
        <v>-495303</v>
      </c>
      <c r="E95" s="38" t="s">
        <v>58</v>
      </c>
      <c r="F95" s="38" t="s">
        <v>58</v>
      </c>
      <c r="G95" s="20"/>
      <c r="H95" s="20"/>
    </row>
    <row r="96" spans="1:15">
      <c r="G96" t="s">
        <v>58</v>
      </c>
      <c r="L96" s="1"/>
      <c r="M96" s="1"/>
      <c r="N96" s="1"/>
      <c r="O96" s="1"/>
    </row>
    <row r="97" spans="1:12">
      <c r="G97" s="26" t="s">
        <v>58</v>
      </c>
      <c r="H97" s="26" t="s">
        <v>535</v>
      </c>
    </row>
    <row r="98" spans="1:12">
      <c r="A98" s="428" t="s">
        <v>561</v>
      </c>
      <c r="B98" s="386"/>
      <c r="C98" s="386"/>
      <c r="D98" s="386"/>
      <c r="E98" s="386"/>
      <c r="F98" s="386"/>
      <c r="G98" s="386"/>
      <c r="H98" s="387"/>
    </row>
    <row r="99" spans="1:12">
      <c r="A99" s="27" t="s">
        <v>482</v>
      </c>
      <c r="B99" s="27" t="s">
        <v>152</v>
      </c>
      <c r="C99" s="27" t="s">
        <v>483</v>
      </c>
      <c r="D99" s="27" t="s">
        <v>484</v>
      </c>
      <c r="E99" s="27" t="s">
        <v>485</v>
      </c>
      <c r="F99" s="27" t="s">
        <v>486</v>
      </c>
      <c r="G99" s="27" t="s">
        <v>487</v>
      </c>
      <c r="H99" s="27" t="s">
        <v>362</v>
      </c>
      <c r="I99" s="1"/>
      <c r="J99" s="1"/>
      <c r="K99" s="1"/>
      <c r="L99" s="1"/>
    </row>
    <row r="100" spans="1:12" s="1" customFormat="1" ht="11.25" customHeight="1">
      <c r="A100" s="28">
        <v>1</v>
      </c>
      <c r="B100" s="29">
        <v>20</v>
      </c>
      <c r="C100" s="30" t="s">
        <v>14</v>
      </c>
      <c r="D100" s="21">
        <v>500000</v>
      </c>
      <c r="E100" s="71">
        <v>500000</v>
      </c>
      <c r="F100" s="21"/>
      <c r="G100" s="21" t="s">
        <v>562</v>
      </c>
      <c r="H100" s="23" t="s">
        <v>563</v>
      </c>
    </row>
    <row r="101" spans="1:12" s="1" customFormat="1" ht="11.25" customHeight="1">
      <c r="A101" s="28">
        <v>1</v>
      </c>
      <c r="B101" s="29">
        <v>20</v>
      </c>
      <c r="C101" s="30" t="s">
        <v>14</v>
      </c>
      <c r="D101" s="21">
        <v>410000</v>
      </c>
      <c r="E101" s="71">
        <v>410000</v>
      </c>
      <c r="F101" s="21"/>
      <c r="G101" s="21" t="s">
        <v>564</v>
      </c>
      <c r="H101" s="23" t="s">
        <v>565</v>
      </c>
    </row>
    <row r="102" spans="1:12" s="1" customFormat="1" ht="11.25" customHeight="1">
      <c r="A102" s="28">
        <v>4</v>
      </c>
      <c r="B102" s="29">
        <v>20</v>
      </c>
      <c r="C102" s="125" t="s">
        <v>566</v>
      </c>
      <c r="D102" s="21">
        <v>40000</v>
      </c>
      <c r="E102" s="21"/>
      <c r="F102" s="21"/>
      <c r="G102" s="21" t="s">
        <v>527</v>
      </c>
      <c r="H102" s="21" t="s">
        <v>567</v>
      </c>
    </row>
    <row r="103" spans="1:12" s="1" customFormat="1" ht="11.25" customHeight="1">
      <c r="A103" s="28">
        <v>6</v>
      </c>
      <c r="B103" s="29">
        <v>22</v>
      </c>
      <c r="C103" s="125" t="s">
        <v>566</v>
      </c>
      <c r="D103" s="21">
        <v>33930</v>
      </c>
      <c r="E103" s="21"/>
      <c r="F103" s="21"/>
      <c r="G103" s="92" t="s">
        <v>568</v>
      </c>
      <c r="H103" s="22" t="s">
        <v>569</v>
      </c>
    </row>
    <row r="104" spans="1:12" s="1" customFormat="1" ht="11.25" customHeight="1">
      <c r="A104" s="28">
        <v>1</v>
      </c>
      <c r="B104" s="29">
        <v>25</v>
      </c>
      <c r="C104" s="30" t="s">
        <v>14</v>
      </c>
      <c r="D104" s="21">
        <v>200000</v>
      </c>
      <c r="E104" s="21"/>
      <c r="F104" s="21"/>
      <c r="G104" s="21" t="s">
        <v>545</v>
      </c>
      <c r="H104" s="23" t="s">
        <v>570</v>
      </c>
    </row>
    <row r="105" spans="1:12" s="1" customFormat="1" ht="11.25" customHeight="1">
      <c r="A105" s="28">
        <v>1</v>
      </c>
      <c r="B105" s="29">
        <v>25</v>
      </c>
      <c r="C105" s="30" t="s">
        <v>14</v>
      </c>
      <c r="D105" s="21">
        <v>39000</v>
      </c>
      <c r="E105" s="21"/>
      <c r="F105" s="21"/>
      <c r="G105" s="21" t="s">
        <v>571</v>
      </c>
      <c r="H105" s="23" t="s">
        <v>548</v>
      </c>
    </row>
    <row r="106" spans="1:12" s="1" customFormat="1" ht="12" customHeight="1">
      <c r="A106" s="28">
        <v>7</v>
      </c>
      <c r="B106" s="29">
        <v>25</v>
      </c>
      <c r="C106" s="30" t="s">
        <v>566</v>
      </c>
      <c r="D106" s="70">
        <v>300000</v>
      </c>
      <c r="E106" s="21"/>
      <c r="F106" s="70">
        <v>300000</v>
      </c>
      <c r="G106" s="121" t="s">
        <v>572</v>
      </c>
      <c r="H106" s="122" t="s">
        <v>567</v>
      </c>
    </row>
    <row r="107" spans="1:12" s="1" customFormat="1" ht="11.25">
      <c r="A107" s="28">
        <v>8</v>
      </c>
      <c r="B107" s="29">
        <v>25</v>
      </c>
      <c r="C107" s="125" t="s">
        <v>566</v>
      </c>
      <c r="D107" s="70">
        <v>86500</v>
      </c>
      <c r="E107" s="21"/>
      <c r="F107" s="70">
        <v>86500</v>
      </c>
      <c r="G107" s="124" t="s">
        <v>573</v>
      </c>
      <c r="H107" s="23" t="s">
        <v>567</v>
      </c>
    </row>
    <row r="108" spans="1:12" s="1" customFormat="1" ht="11.25">
      <c r="A108" s="28">
        <v>9</v>
      </c>
      <c r="B108" s="29">
        <v>25</v>
      </c>
      <c r="C108" s="30" t="s">
        <v>566</v>
      </c>
      <c r="D108" s="70">
        <v>340440</v>
      </c>
      <c r="E108" s="21"/>
      <c r="F108" s="70">
        <v>340440</v>
      </c>
      <c r="G108" s="121" t="s">
        <v>550</v>
      </c>
      <c r="H108" s="122" t="s">
        <v>567</v>
      </c>
    </row>
    <row r="109" spans="1:12" s="1" customFormat="1" ht="11.25">
      <c r="A109" s="28">
        <v>10</v>
      </c>
      <c r="B109" s="29">
        <v>22</v>
      </c>
      <c r="C109" s="30" t="s">
        <v>566</v>
      </c>
      <c r="D109" s="76">
        <v>43000</v>
      </c>
      <c r="E109" s="21"/>
      <c r="F109" s="76">
        <v>43000</v>
      </c>
      <c r="G109" s="121" t="s">
        <v>574</v>
      </c>
      <c r="H109" s="123" t="s">
        <v>567</v>
      </c>
    </row>
    <row r="110" spans="1:12" s="1" customFormat="1" ht="11.25">
      <c r="A110" s="28">
        <v>11</v>
      </c>
      <c r="B110" s="29">
        <v>25</v>
      </c>
      <c r="C110" s="125" t="s">
        <v>566</v>
      </c>
      <c r="D110" s="76">
        <v>52000</v>
      </c>
      <c r="E110" s="21"/>
      <c r="F110" s="76" t="s">
        <v>58</v>
      </c>
      <c r="G110" s="124" t="s">
        <v>476</v>
      </c>
      <c r="H110" s="21" t="s">
        <v>575</v>
      </c>
    </row>
    <row r="111" spans="1:12" s="1" customFormat="1" ht="11.25" customHeight="1">
      <c r="A111" s="28">
        <v>12</v>
      </c>
      <c r="B111" s="29">
        <v>25</v>
      </c>
      <c r="C111" s="30" t="s">
        <v>566</v>
      </c>
      <c r="D111" s="76">
        <v>79217</v>
      </c>
      <c r="E111" s="21"/>
      <c r="F111" s="76" t="s">
        <v>58</v>
      </c>
      <c r="G111" s="42" t="s">
        <v>477</v>
      </c>
      <c r="H111" s="21" t="s">
        <v>567</v>
      </c>
    </row>
    <row r="112" spans="1:12" s="1" customFormat="1" ht="11.25" customHeight="1">
      <c r="A112" s="28">
        <v>15</v>
      </c>
      <c r="B112" s="29">
        <v>25</v>
      </c>
      <c r="C112" s="30" t="s">
        <v>14</v>
      </c>
      <c r="D112" s="21">
        <v>200000</v>
      </c>
      <c r="E112" s="21"/>
      <c r="F112" s="21"/>
      <c r="G112" s="21" t="s">
        <v>500</v>
      </c>
      <c r="H112" s="23" t="s">
        <v>576</v>
      </c>
    </row>
    <row r="113" spans="1:15" s="1" customFormat="1" ht="11.25" customHeight="1">
      <c r="A113" s="28">
        <v>16</v>
      </c>
      <c r="B113" s="29">
        <v>25</v>
      </c>
      <c r="C113" s="30" t="s">
        <v>14</v>
      </c>
      <c r="D113" s="21">
        <v>1000000</v>
      </c>
      <c r="E113" s="21"/>
      <c r="F113" s="21"/>
      <c r="G113" s="21" t="s">
        <v>556</v>
      </c>
      <c r="H113" s="94" t="s">
        <v>557</v>
      </c>
    </row>
    <row r="114" spans="1:15" s="1" customFormat="1" ht="11.25">
      <c r="A114" s="28">
        <v>17</v>
      </c>
      <c r="B114" s="29">
        <v>25</v>
      </c>
      <c r="C114" s="30" t="s">
        <v>14</v>
      </c>
      <c r="D114" s="21">
        <v>150000</v>
      </c>
      <c r="E114" s="21"/>
      <c r="F114" s="21"/>
      <c r="G114" s="90" t="s">
        <v>532</v>
      </c>
      <c r="H114" s="23" t="s">
        <v>577</v>
      </c>
    </row>
    <row r="115" spans="1:15" s="1" customFormat="1" ht="11.25">
      <c r="A115" s="28">
        <v>18</v>
      </c>
      <c r="B115" s="28">
        <v>31</v>
      </c>
      <c r="C115" s="30" t="s">
        <v>488</v>
      </c>
      <c r="D115" s="21">
        <v>150000</v>
      </c>
      <c r="E115" s="21"/>
      <c r="F115" s="21"/>
      <c r="G115" s="89" t="s">
        <v>555</v>
      </c>
      <c r="H115" s="93" t="s">
        <v>534</v>
      </c>
    </row>
    <row r="116" spans="1:15" s="1" customFormat="1" ht="11.25">
      <c r="A116" s="28">
        <v>19</v>
      </c>
      <c r="B116" s="29" t="s">
        <v>58</v>
      </c>
      <c r="C116" s="30" t="s">
        <v>58</v>
      </c>
      <c r="D116" s="21">
        <v>20000</v>
      </c>
      <c r="E116" s="21"/>
      <c r="F116" s="21"/>
      <c r="G116" s="72" t="s">
        <v>578</v>
      </c>
      <c r="H116" s="21" t="s">
        <v>58</v>
      </c>
    </row>
    <row r="117" spans="1:15" s="1" customFormat="1" ht="12" customHeight="1">
      <c r="A117" s="28">
        <v>20</v>
      </c>
      <c r="B117" s="29" t="s">
        <v>58</v>
      </c>
      <c r="C117" s="30" t="s">
        <v>58</v>
      </c>
      <c r="D117" s="21">
        <v>10000</v>
      </c>
      <c r="E117" s="21"/>
      <c r="F117" s="21"/>
      <c r="G117" s="72" t="s">
        <v>579</v>
      </c>
      <c r="H117" s="21" t="s">
        <v>58</v>
      </c>
    </row>
    <row r="118" spans="1:15" s="1" customFormat="1" ht="12" customHeight="1">
      <c r="A118" s="28">
        <v>22</v>
      </c>
      <c r="B118" s="29" t="s">
        <v>58</v>
      </c>
      <c r="C118" s="30" t="s">
        <v>58</v>
      </c>
      <c r="D118" s="21">
        <v>100000</v>
      </c>
      <c r="E118" s="21"/>
      <c r="F118" s="21"/>
      <c r="G118" s="42" t="s">
        <v>580</v>
      </c>
      <c r="H118" s="21" t="s">
        <v>58</v>
      </c>
    </row>
    <row r="119" spans="1:15" s="1" customFormat="1" ht="13.5" customHeight="1">
      <c r="A119" s="433" t="s">
        <v>509</v>
      </c>
      <c r="B119" s="386"/>
      <c r="C119" s="387"/>
      <c r="D119" s="41">
        <f>SUM(D100:D118)</f>
        <v>3754087</v>
      </c>
      <c r="E119" s="41">
        <f>SUM(E100:E118)</f>
        <v>910000</v>
      </c>
      <c r="F119" s="41">
        <f>SUM(F100:F118)</f>
        <v>769940</v>
      </c>
      <c r="G119" s="41">
        <f>D119-E119</f>
        <v>2844087</v>
      </c>
      <c r="H119" s="13"/>
    </row>
    <row r="120" spans="1:15" s="1" customFormat="1" ht="11.25" customHeight="1">
      <c r="A120" s="21"/>
      <c r="B120" s="40">
        <v>10</v>
      </c>
      <c r="C120" s="21" t="s">
        <v>510</v>
      </c>
      <c r="D120" s="21">
        <v>3569150</v>
      </c>
      <c r="E120" s="21" t="s">
        <v>58</v>
      </c>
      <c r="F120" s="21">
        <v>0</v>
      </c>
      <c r="G120" s="36"/>
      <c r="H120" s="37" t="s">
        <v>58</v>
      </c>
    </row>
    <row r="121" spans="1:15" s="1" customFormat="1" ht="11.25" customHeight="1">
      <c r="A121" s="21"/>
      <c r="B121" s="40" t="s">
        <v>58</v>
      </c>
      <c r="C121" s="21" t="s">
        <v>58</v>
      </c>
      <c r="D121" s="21">
        <v>0</v>
      </c>
      <c r="E121" s="21">
        <v>0</v>
      </c>
      <c r="F121" s="21">
        <v>0</v>
      </c>
      <c r="G121" s="36"/>
      <c r="H121" s="21" t="s">
        <v>58</v>
      </c>
    </row>
    <row r="122" spans="1:15" s="1" customFormat="1" ht="13.5" customHeight="1">
      <c r="A122" s="432" t="s">
        <v>511</v>
      </c>
      <c r="B122" s="386"/>
      <c r="C122" s="387"/>
      <c r="D122" s="38">
        <f>D120-D119</f>
        <v>-184937</v>
      </c>
      <c r="E122" s="38" t="s">
        <v>58</v>
      </c>
      <c r="F122" s="38" t="s">
        <v>58</v>
      </c>
      <c r="G122" s="20"/>
      <c r="H122" s="20"/>
    </row>
    <row r="123" spans="1:15">
      <c r="G123" t="s">
        <v>58</v>
      </c>
      <c r="L123" s="1"/>
      <c r="M123" s="1"/>
      <c r="N123" s="1"/>
      <c r="O123" s="1"/>
    </row>
    <row r="125" spans="1:15">
      <c r="A125" s="428" t="s">
        <v>581</v>
      </c>
      <c r="B125" s="386"/>
      <c r="C125" s="386"/>
      <c r="D125" s="386"/>
      <c r="E125" s="386"/>
      <c r="F125" s="386"/>
      <c r="G125" s="386"/>
      <c r="H125" s="387"/>
    </row>
    <row r="126" spans="1:15">
      <c r="A126" s="27" t="s">
        <v>482</v>
      </c>
      <c r="B126" s="27" t="s">
        <v>152</v>
      </c>
      <c r="C126" s="27" t="s">
        <v>483</v>
      </c>
      <c r="D126" s="27" t="s">
        <v>484</v>
      </c>
      <c r="E126" s="27" t="s">
        <v>582</v>
      </c>
      <c r="F126" s="27" t="s">
        <v>582</v>
      </c>
      <c r="G126" s="27" t="s">
        <v>487</v>
      </c>
      <c r="H126" s="27" t="s">
        <v>362</v>
      </c>
      <c r="I126" s="1"/>
      <c r="J126" s="1"/>
      <c r="K126" s="1"/>
      <c r="L126" s="1"/>
    </row>
    <row r="127" spans="1:15" s="1" customFormat="1" ht="11.25" customHeight="1">
      <c r="A127" s="28">
        <v>1</v>
      </c>
      <c r="B127" s="29">
        <v>9</v>
      </c>
      <c r="C127" s="30" t="s">
        <v>566</v>
      </c>
      <c r="D127" s="21">
        <v>500000</v>
      </c>
      <c r="E127" s="71">
        <v>500000</v>
      </c>
      <c r="F127" s="71">
        <v>500000</v>
      </c>
      <c r="G127" s="21" t="s">
        <v>562</v>
      </c>
      <c r="H127" s="22" t="s">
        <v>583</v>
      </c>
    </row>
    <row r="128" spans="1:15" s="1" customFormat="1" ht="11.25" customHeight="1">
      <c r="A128" s="28">
        <v>2</v>
      </c>
      <c r="B128" s="29">
        <v>9</v>
      </c>
      <c r="C128" s="30" t="s">
        <v>566</v>
      </c>
      <c r="D128" s="21">
        <v>300000</v>
      </c>
      <c r="E128" s="71">
        <v>300000</v>
      </c>
      <c r="F128" s="71">
        <v>300000</v>
      </c>
      <c r="G128" s="21" t="s">
        <v>584</v>
      </c>
      <c r="H128" s="22" t="s">
        <v>585</v>
      </c>
    </row>
    <row r="129" spans="1:8" s="1" customFormat="1" ht="11.25" customHeight="1">
      <c r="A129" s="28">
        <v>3</v>
      </c>
      <c r="B129" s="29">
        <v>9</v>
      </c>
      <c r="C129" s="30" t="s">
        <v>566</v>
      </c>
      <c r="D129" s="21">
        <v>10000</v>
      </c>
      <c r="E129" s="71">
        <v>100000</v>
      </c>
      <c r="F129" s="71">
        <v>100000</v>
      </c>
      <c r="G129" s="21" t="s">
        <v>586</v>
      </c>
      <c r="H129" s="22" t="s">
        <v>587</v>
      </c>
    </row>
    <row r="130" spans="1:8" s="1" customFormat="1" ht="11.25" customHeight="1">
      <c r="A130" s="28">
        <v>4</v>
      </c>
      <c r="B130" s="29">
        <v>20</v>
      </c>
      <c r="C130" s="30" t="s">
        <v>566</v>
      </c>
      <c r="D130" s="21">
        <v>40000</v>
      </c>
      <c r="E130" s="21"/>
      <c r="F130" s="21"/>
      <c r="G130" s="21" t="s">
        <v>527</v>
      </c>
      <c r="H130" s="21" t="s">
        <v>567</v>
      </c>
    </row>
    <row r="131" spans="1:8" s="1" customFormat="1" ht="11.25" customHeight="1">
      <c r="A131" s="28">
        <v>5</v>
      </c>
      <c r="B131" s="29">
        <v>20</v>
      </c>
      <c r="C131" s="30" t="s">
        <v>566</v>
      </c>
      <c r="D131" s="21">
        <v>65000</v>
      </c>
      <c r="E131" s="21"/>
      <c r="F131" s="21"/>
      <c r="G131" s="21" t="s">
        <v>588</v>
      </c>
      <c r="H131" s="21" t="s">
        <v>567</v>
      </c>
    </row>
    <row r="132" spans="1:8" s="1" customFormat="1" ht="11.25" customHeight="1">
      <c r="A132" s="28">
        <v>6</v>
      </c>
      <c r="B132" s="29">
        <v>22</v>
      </c>
      <c r="C132" s="30" t="s">
        <v>566</v>
      </c>
      <c r="D132" s="21">
        <v>33930</v>
      </c>
      <c r="E132" s="21"/>
      <c r="F132" s="21"/>
      <c r="G132" s="92" t="s">
        <v>568</v>
      </c>
      <c r="H132" s="22" t="s">
        <v>589</v>
      </c>
    </row>
    <row r="133" spans="1:8" s="1" customFormat="1" ht="12" customHeight="1">
      <c r="A133" s="28">
        <v>7</v>
      </c>
      <c r="B133" s="29">
        <v>25</v>
      </c>
      <c r="C133" s="30" t="s">
        <v>566</v>
      </c>
      <c r="D133" s="70">
        <v>300000</v>
      </c>
      <c r="E133" s="70">
        <v>300000</v>
      </c>
      <c r="F133" s="70">
        <v>300000</v>
      </c>
      <c r="G133" s="42" t="s">
        <v>572</v>
      </c>
      <c r="H133" s="23" t="s">
        <v>567</v>
      </c>
    </row>
    <row r="134" spans="1:8" s="1" customFormat="1" ht="11.25">
      <c r="A134" s="28">
        <v>8</v>
      </c>
      <c r="B134" s="29">
        <v>25</v>
      </c>
      <c r="C134" s="30" t="s">
        <v>566</v>
      </c>
      <c r="D134" s="70">
        <v>86500</v>
      </c>
      <c r="E134" s="70">
        <v>86500</v>
      </c>
      <c r="F134" s="70">
        <v>86500</v>
      </c>
      <c r="G134" s="42" t="s">
        <v>573</v>
      </c>
      <c r="H134" s="23" t="s">
        <v>567</v>
      </c>
    </row>
    <row r="135" spans="1:8" s="1" customFormat="1" ht="11.25">
      <c r="A135" s="28">
        <v>9</v>
      </c>
      <c r="B135" s="29">
        <v>25</v>
      </c>
      <c r="C135" s="30" t="s">
        <v>566</v>
      </c>
      <c r="D135" s="70">
        <v>340440</v>
      </c>
      <c r="E135" s="70">
        <v>340440</v>
      </c>
      <c r="F135" s="70">
        <v>340440</v>
      </c>
      <c r="G135" s="42" t="s">
        <v>550</v>
      </c>
      <c r="H135" s="23" t="s">
        <v>567</v>
      </c>
    </row>
    <row r="136" spans="1:8" s="1" customFormat="1" ht="11.25">
      <c r="A136" s="28">
        <v>10</v>
      </c>
      <c r="B136" s="29">
        <v>22</v>
      </c>
      <c r="C136" s="30" t="s">
        <v>566</v>
      </c>
      <c r="D136" s="76">
        <v>43000</v>
      </c>
      <c r="E136" s="76">
        <v>43000</v>
      </c>
      <c r="F136" s="76">
        <v>43000</v>
      </c>
      <c r="G136" s="42" t="s">
        <v>574</v>
      </c>
      <c r="H136" s="21" t="s">
        <v>567</v>
      </c>
    </row>
    <row r="137" spans="1:8" s="1" customFormat="1" ht="11.25">
      <c r="A137" s="28">
        <v>11</v>
      </c>
      <c r="B137" s="29">
        <v>25</v>
      </c>
      <c r="C137" s="30" t="s">
        <v>566</v>
      </c>
      <c r="D137" s="76">
        <v>52000</v>
      </c>
      <c r="E137" s="76" t="s">
        <v>58</v>
      </c>
      <c r="F137" s="76" t="s">
        <v>58</v>
      </c>
      <c r="G137" s="42" t="s">
        <v>476</v>
      </c>
      <c r="H137" s="21" t="s">
        <v>567</v>
      </c>
    </row>
    <row r="138" spans="1:8" s="1" customFormat="1" ht="11.25" customHeight="1">
      <c r="A138" s="28">
        <v>12</v>
      </c>
      <c r="B138" s="29">
        <v>25</v>
      </c>
      <c r="C138" s="30" t="s">
        <v>566</v>
      </c>
      <c r="D138" s="76">
        <v>79217</v>
      </c>
      <c r="E138" s="76" t="s">
        <v>58</v>
      </c>
      <c r="F138" s="76" t="s">
        <v>58</v>
      </c>
      <c r="G138" s="42" t="s">
        <v>477</v>
      </c>
      <c r="H138" s="21" t="s">
        <v>567</v>
      </c>
    </row>
    <row r="139" spans="1:8" s="1" customFormat="1" ht="11.25" customHeight="1">
      <c r="A139" s="28">
        <v>13</v>
      </c>
      <c r="B139" s="29">
        <v>25</v>
      </c>
      <c r="C139" s="30" t="s">
        <v>566</v>
      </c>
      <c r="D139" s="76">
        <v>38290</v>
      </c>
      <c r="E139" s="76"/>
      <c r="F139" s="76"/>
      <c r="G139" s="42" t="s">
        <v>590</v>
      </c>
      <c r="H139" s="21" t="s">
        <v>567</v>
      </c>
    </row>
    <row r="140" spans="1:8" s="1" customFormat="1" ht="11.25" customHeight="1">
      <c r="A140" s="28">
        <v>14</v>
      </c>
      <c r="B140" s="29">
        <v>25</v>
      </c>
      <c r="C140" s="30" t="s">
        <v>566</v>
      </c>
      <c r="D140" s="76">
        <v>89100</v>
      </c>
      <c r="E140" s="76"/>
      <c r="F140" s="76"/>
      <c r="G140" s="42" t="s">
        <v>591</v>
      </c>
      <c r="H140" s="21" t="s">
        <v>567</v>
      </c>
    </row>
    <row r="141" spans="1:8" s="1" customFormat="1" ht="11.25" customHeight="1">
      <c r="A141" s="28">
        <v>15</v>
      </c>
      <c r="B141" s="29">
        <v>25</v>
      </c>
      <c r="C141" s="30" t="s">
        <v>566</v>
      </c>
      <c r="D141" s="21">
        <v>200000</v>
      </c>
      <c r="E141" s="21"/>
      <c r="F141" s="21"/>
      <c r="G141" s="21" t="s">
        <v>500</v>
      </c>
      <c r="H141" s="23" t="s">
        <v>567</v>
      </c>
    </row>
    <row r="142" spans="1:8" s="1" customFormat="1" ht="11.25" customHeight="1">
      <c r="A142" s="28">
        <v>16</v>
      </c>
      <c r="B142" s="29">
        <v>25</v>
      </c>
      <c r="C142" s="30" t="s">
        <v>566</v>
      </c>
      <c r="D142" s="21">
        <v>800000</v>
      </c>
      <c r="E142" s="21"/>
      <c r="F142" s="21"/>
      <c r="G142" s="21" t="s">
        <v>592</v>
      </c>
      <c r="H142" s="94" t="s">
        <v>593</v>
      </c>
    </row>
    <row r="143" spans="1:8" s="1" customFormat="1" ht="11.25">
      <c r="A143" s="28">
        <v>17</v>
      </c>
      <c r="B143" s="29">
        <v>25</v>
      </c>
      <c r="C143" s="30" t="s">
        <v>14</v>
      </c>
      <c r="D143" s="21">
        <v>150000</v>
      </c>
      <c r="E143" s="21"/>
      <c r="F143" s="21"/>
      <c r="G143" s="90" t="s">
        <v>532</v>
      </c>
      <c r="H143" s="23" t="s">
        <v>577</v>
      </c>
    </row>
    <row r="144" spans="1:8" s="1" customFormat="1" ht="11.25">
      <c r="A144" s="28">
        <v>18</v>
      </c>
      <c r="B144" s="28">
        <v>31</v>
      </c>
      <c r="C144" s="30" t="s">
        <v>488</v>
      </c>
      <c r="D144" s="21">
        <v>150000</v>
      </c>
      <c r="E144" s="21"/>
      <c r="F144" s="21"/>
      <c r="G144" s="89" t="s">
        <v>555</v>
      </c>
      <c r="H144" s="93" t="s">
        <v>534</v>
      </c>
    </row>
    <row r="145" spans="1:15" s="1" customFormat="1" ht="11.25">
      <c r="A145" s="28">
        <v>19</v>
      </c>
      <c r="B145" s="29" t="s">
        <v>58</v>
      </c>
      <c r="C145" s="30" t="s">
        <v>58</v>
      </c>
      <c r="D145" s="21">
        <v>20000</v>
      </c>
      <c r="E145" s="21"/>
      <c r="F145" s="21"/>
      <c r="G145" s="72" t="s">
        <v>578</v>
      </c>
      <c r="H145" s="21" t="s">
        <v>58</v>
      </c>
    </row>
    <row r="146" spans="1:15" s="1" customFormat="1" ht="12" customHeight="1">
      <c r="A146" s="28">
        <v>20</v>
      </c>
      <c r="B146" s="29" t="s">
        <v>58</v>
      </c>
      <c r="C146" s="30" t="s">
        <v>58</v>
      </c>
      <c r="D146" s="21">
        <v>10000</v>
      </c>
      <c r="E146" s="21"/>
      <c r="F146" s="21"/>
      <c r="G146" s="72" t="s">
        <v>579</v>
      </c>
      <c r="H146" s="21" t="s">
        <v>58</v>
      </c>
    </row>
    <row r="147" spans="1:15" s="1" customFormat="1" ht="12" customHeight="1">
      <c r="A147" s="28">
        <v>21</v>
      </c>
      <c r="B147" s="29" t="s">
        <v>58</v>
      </c>
      <c r="C147" s="30" t="s">
        <v>58</v>
      </c>
      <c r="D147" s="21">
        <v>15000</v>
      </c>
      <c r="E147" s="21"/>
      <c r="F147" s="21"/>
      <c r="G147" s="72" t="s">
        <v>594</v>
      </c>
      <c r="H147" s="21" t="s">
        <v>58</v>
      </c>
    </row>
    <row r="148" spans="1:15" s="1" customFormat="1" ht="12" customHeight="1">
      <c r="A148" s="28">
        <v>22</v>
      </c>
      <c r="B148" s="29" t="s">
        <v>58</v>
      </c>
      <c r="C148" s="30" t="s">
        <v>58</v>
      </c>
      <c r="D148" s="21">
        <v>100000</v>
      </c>
      <c r="E148" s="21"/>
      <c r="F148" s="21"/>
      <c r="G148" s="42" t="s">
        <v>580</v>
      </c>
      <c r="H148" s="21" t="s">
        <v>58</v>
      </c>
    </row>
    <row r="149" spans="1:15" s="1" customFormat="1" ht="13.5" customHeight="1">
      <c r="A149" s="433" t="s">
        <v>509</v>
      </c>
      <c r="B149" s="386"/>
      <c r="C149" s="387"/>
      <c r="D149" s="41">
        <f>SUM(D127:D148)</f>
        <v>3422477</v>
      </c>
      <c r="E149" s="41">
        <f>SUM(E127:E148)</f>
        <v>1669940</v>
      </c>
      <c r="F149" s="41">
        <f>SUM(F127:F148)</f>
        <v>1669940</v>
      </c>
      <c r="G149" s="41">
        <f>D149-E149</f>
        <v>1752537</v>
      </c>
      <c r="H149" s="13"/>
    </row>
    <row r="150" spans="1:15" s="1" customFormat="1" ht="11.25" customHeight="1">
      <c r="A150" s="21"/>
      <c r="B150" s="40">
        <v>10</v>
      </c>
      <c r="C150" s="21" t="s">
        <v>510</v>
      </c>
      <c r="D150" s="21">
        <v>3782500</v>
      </c>
      <c r="E150" s="21">
        <v>3782500</v>
      </c>
      <c r="F150" s="21">
        <v>3782500</v>
      </c>
      <c r="G150" s="36"/>
      <c r="H150" s="37" t="s">
        <v>58</v>
      </c>
    </row>
    <row r="151" spans="1:15" s="1" customFormat="1" ht="11.25" customHeight="1">
      <c r="A151" s="21"/>
      <c r="B151" s="40" t="s">
        <v>58</v>
      </c>
      <c r="C151" s="21" t="s">
        <v>58</v>
      </c>
      <c r="D151" s="21">
        <v>0</v>
      </c>
      <c r="E151" s="21">
        <v>0</v>
      </c>
      <c r="F151" s="21">
        <v>0</v>
      </c>
      <c r="G151" s="36"/>
      <c r="H151" s="21" t="s">
        <v>58</v>
      </c>
    </row>
    <row r="152" spans="1:15" s="1" customFormat="1" ht="13.5" customHeight="1">
      <c r="A152" s="432" t="s">
        <v>511</v>
      </c>
      <c r="B152" s="386"/>
      <c r="C152" s="387"/>
      <c r="D152" s="38">
        <f>D150+D151</f>
        <v>3782500</v>
      </c>
      <c r="E152" s="38">
        <f>E150+E151</f>
        <v>3782500</v>
      </c>
      <c r="F152" s="38">
        <f>F150+F151</f>
        <v>3782500</v>
      </c>
      <c r="G152" s="20"/>
      <c r="H152" s="20"/>
    </row>
    <row r="153" spans="1:15" s="1" customFormat="1" ht="13.5" customHeight="1">
      <c r="A153" s="431" t="s">
        <v>595</v>
      </c>
      <c r="B153" s="386"/>
      <c r="C153" s="387"/>
      <c r="D153" s="35">
        <f>D152-D149</f>
        <v>360023</v>
      </c>
      <c r="E153" s="35">
        <f>E152-E149</f>
        <v>2112560</v>
      </c>
      <c r="F153" s="35">
        <f>F152-F149</f>
        <v>2112560</v>
      </c>
      <c r="G153" s="35"/>
      <c r="H153" s="39" t="s">
        <v>58</v>
      </c>
    </row>
    <row r="154" spans="1:15">
      <c r="G154" t="s">
        <v>58</v>
      </c>
      <c r="L154" s="1"/>
      <c r="M154" s="1"/>
      <c r="N154" s="1"/>
      <c r="O154" s="1"/>
    </row>
    <row r="156" spans="1:15">
      <c r="G156" s="26" t="s">
        <v>58</v>
      </c>
      <c r="H156" s="26" t="s">
        <v>596</v>
      </c>
    </row>
    <row r="157" spans="1:15">
      <c r="A157" s="428" t="s">
        <v>597</v>
      </c>
      <c r="B157" s="386"/>
      <c r="C157" s="386"/>
      <c r="D157" s="386"/>
      <c r="E157" s="386"/>
      <c r="F157" s="386"/>
      <c r="G157" s="386"/>
      <c r="H157" s="387"/>
    </row>
    <row r="158" spans="1:15">
      <c r="A158" s="27" t="s">
        <v>482</v>
      </c>
      <c r="B158" s="27" t="s">
        <v>152</v>
      </c>
      <c r="C158" s="27" t="s">
        <v>483</v>
      </c>
      <c r="D158" s="27" t="s">
        <v>484</v>
      </c>
      <c r="E158" s="27" t="s">
        <v>582</v>
      </c>
      <c r="F158" s="27" t="s">
        <v>582</v>
      </c>
      <c r="G158" s="27" t="s">
        <v>487</v>
      </c>
      <c r="H158" s="27" t="s">
        <v>362</v>
      </c>
      <c r="I158" s="1"/>
      <c r="J158" s="1"/>
      <c r="K158" s="1"/>
      <c r="L158" s="1"/>
    </row>
    <row r="159" spans="1:15" s="1" customFormat="1" ht="11.25" customHeight="1">
      <c r="A159" s="28">
        <v>1</v>
      </c>
      <c r="B159" s="29">
        <v>9</v>
      </c>
      <c r="C159" s="30" t="s">
        <v>566</v>
      </c>
      <c r="D159" s="21">
        <v>500000</v>
      </c>
      <c r="E159" s="71">
        <v>500000</v>
      </c>
      <c r="F159" s="71">
        <v>500000</v>
      </c>
      <c r="G159" s="69" t="s">
        <v>562</v>
      </c>
      <c r="H159" s="22" t="s">
        <v>598</v>
      </c>
    </row>
    <row r="160" spans="1:15" s="1" customFormat="1" ht="11.25" customHeight="1">
      <c r="A160" s="28">
        <v>2</v>
      </c>
      <c r="B160" s="29">
        <v>20</v>
      </c>
      <c r="C160" s="30" t="s">
        <v>566</v>
      </c>
      <c r="D160" s="21">
        <v>40000</v>
      </c>
      <c r="E160" s="21"/>
      <c r="F160" s="21"/>
      <c r="G160" s="25" t="s">
        <v>527</v>
      </c>
      <c r="H160" s="21" t="s">
        <v>567</v>
      </c>
    </row>
    <row r="161" spans="1:8" s="1" customFormat="1" ht="11.25" customHeight="1">
      <c r="A161" s="28">
        <v>3</v>
      </c>
      <c r="B161" s="29">
        <v>20</v>
      </c>
      <c r="C161" s="30" t="s">
        <v>566</v>
      </c>
      <c r="D161" s="21">
        <v>60000</v>
      </c>
      <c r="E161" s="21"/>
      <c r="F161" s="21"/>
      <c r="G161" s="25" t="s">
        <v>588</v>
      </c>
      <c r="H161" s="21" t="s">
        <v>567</v>
      </c>
    </row>
    <row r="162" spans="1:8" s="1" customFormat="1" ht="11.25" customHeight="1">
      <c r="A162" s="28">
        <v>4</v>
      </c>
      <c r="B162" s="29">
        <v>22</v>
      </c>
      <c r="C162" s="30" t="s">
        <v>566</v>
      </c>
      <c r="D162" s="21">
        <v>33930</v>
      </c>
      <c r="E162" s="21"/>
      <c r="F162" s="21"/>
      <c r="G162" s="32" t="s">
        <v>568</v>
      </c>
      <c r="H162" s="22" t="s">
        <v>589</v>
      </c>
    </row>
    <row r="163" spans="1:8" s="1" customFormat="1" ht="12" customHeight="1">
      <c r="A163" s="28">
        <v>5</v>
      </c>
      <c r="B163" s="29">
        <v>25</v>
      </c>
      <c r="C163" s="30" t="s">
        <v>566</v>
      </c>
      <c r="D163" s="70">
        <v>300000</v>
      </c>
      <c r="E163" s="70">
        <v>300000</v>
      </c>
      <c r="F163" s="70">
        <v>300000</v>
      </c>
      <c r="G163" s="42" t="s">
        <v>572</v>
      </c>
      <c r="H163" s="23" t="s">
        <v>567</v>
      </c>
    </row>
    <row r="164" spans="1:8" s="1" customFormat="1" ht="11.25">
      <c r="A164" s="28">
        <v>6</v>
      </c>
      <c r="B164" s="29">
        <v>25</v>
      </c>
      <c r="C164" s="30" t="s">
        <v>566</v>
      </c>
      <c r="D164" s="70">
        <v>86500</v>
      </c>
      <c r="E164" s="70">
        <v>86500</v>
      </c>
      <c r="F164" s="70">
        <v>86500</v>
      </c>
      <c r="G164" s="42" t="s">
        <v>573</v>
      </c>
      <c r="H164" s="23" t="s">
        <v>567</v>
      </c>
    </row>
    <row r="165" spans="1:8" s="1" customFormat="1" ht="11.25">
      <c r="A165" s="28">
        <v>7</v>
      </c>
      <c r="B165" s="29">
        <v>25</v>
      </c>
      <c r="C165" s="30" t="s">
        <v>566</v>
      </c>
      <c r="D165" s="70">
        <v>340440</v>
      </c>
      <c r="E165" s="70">
        <v>340440</v>
      </c>
      <c r="F165" s="70">
        <v>340440</v>
      </c>
      <c r="G165" s="42" t="s">
        <v>599</v>
      </c>
      <c r="H165" s="23" t="s">
        <v>567</v>
      </c>
    </row>
    <row r="166" spans="1:8" s="1" customFormat="1" ht="11.25">
      <c r="A166" s="28">
        <v>8</v>
      </c>
      <c r="B166" s="29">
        <v>22</v>
      </c>
      <c r="C166" s="30" t="s">
        <v>566</v>
      </c>
      <c r="D166" s="76">
        <v>43000</v>
      </c>
      <c r="E166" s="76">
        <v>43000</v>
      </c>
      <c r="F166" s="76">
        <v>43000</v>
      </c>
      <c r="G166" s="42" t="s">
        <v>574</v>
      </c>
      <c r="H166" s="21" t="s">
        <v>567</v>
      </c>
    </row>
    <row r="167" spans="1:8" s="1" customFormat="1" ht="11.25">
      <c r="A167" s="28">
        <v>9</v>
      </c>
      <c r="B167" s="29">
        <v>25</v>
      </c>
      <c r="C167" s="30" t="s">
        <v>566</v>
      </c>
      <c r="D167" s="76">
        <v>52000</v>
      </c>
      <c r="E167" s="76">
        <v>52000</v>
      </c>
      <c r="F167" s="76">
        <v>52000</v>
      </c>
      <c r="G167" s="42" t="s">
        <v>476</v>
      </c>
      <c r="H167" s="21" t="s">
        <v>567</v>
      </c>
    </row>
    <row r="168" spans="1:8" s="1" customFormat="1" ht="11.25" customHeight="1">
      <c r="A168" s="28">
        <v>10</v>
      </c>
      <c r="B168" s="29">
        <v>25</v>
      </c>
      <c r="C168" s="30" t="s">
        <v>566</v>
      </c>
      <c r="D168" s="76">
        <v>79217</v>
      </c>
      <c r="E168" s="76">
        <v>79217</v>
      </c>
      <c r="F168" s="76">
        <v>79217</v>
      </c>
      <c r="G168" s="42" t="s">
        <v>477</v>
      </c>
      <c r="H168" s="21" t="s">
        <v>567</v>
      </c>
    </row>
    <row r="169" spans="1:8" s="1" customFormat="1" ht="11.25" customHeight="1">
      <c r="A169" s="28">
        <v>11</v>
      </c>
      <c r="B169" s="29">
        <v>25</v>
      </c>
      <c r="C169" s="30" t="s">
        <v>566</v>
      </c>
      <c r="D169" s="76">
        <v>38290</v>
      </c>
      <c r="E169" s="76">
        <v>38290</v>
      </c>
      <c r="F169" s="76">
        <v>38290</v>
      </c>
      <c r="G169" s="42" t="s">
        <v>590</v>
      </c>
      <c r="H169" s="21" t="s">
        <v>567</v>
      </c>
    </row>
    <row r="170" spans="1:8" s="1" customFormat="1" ht="11.25" customHeight="1">
      <c r="A170" s="28">
        <v>12</v>
      </c>
      <c r="B170" s="29">
        <v>25</v>
      </c>
      <c r="C170" s="30" t="s">
        <v>566</v>
      </c>
      <c r="D170" s="76">
        <v>89100</v>
      </c>
      <c r="E170" s="76">
        <v>89100</v>
      </c>
      <c r="F170" s="76">
        <v>89100</v>
      </c>
      <c r="G170" s="42" t="s">
        <v>591</v>
      </c>
      <c r="H170" s="21" t="s">
        <v>567</v>
      </c>
    </row>
    <row r="171" spans="1:8" s="1" customFormat="1" ht="11.25" customHeight="1">
      <c r="A171" s="28">
        <v>13</v>
      </c>
      <c r="B171" s="29">
        <v>25</v>
      </c>
      <c r="C171" s="30" t="s">
        <v>566</v>
      </c>
      <c r="D171" s="21">
        <v>200000</v>
      </c>
      <c r="E171" s="21"/>
      <c r="F171" s="21"/>
      <c r="G171" s="21" t="s">
        <v>500</v>
      </c>
      <c r="H171" s="23" t="s">
        <v>567</v>
      </c>
    </row>
    <row r="172" spans="1:8" s="1" customFormat="1" ht="11.25">
      <c r="A172" s="28">
        <v>14</v>
      </c>
      <c r="B172" s="29">
        <v>25</v>
      </c>
      <c r="C172" s="30" t="s">
        <v>566</v>
      </c>
      <c r="D172" s="21">
        <v>20000</v>
      </c>
      <c r="E172" s="21"/>
      <c r="F172" s="21"/>
      <c r="G172" s="90" t="s">
        <v>600</v>
      </c>
      <c r="H172" s="23" t="s">
        <v>601</v>
      </c>
    </row>
    <row r="173" spans="1:8" s="1" customFormat="1" ht="11.25">
      <c r="A173" s="28">
        <v>15</v>
      </c>
      <c r="B173" s="28">
        <v>31</v>
      </c>
      <c r="C173" s="30" t="s">
        <v>488</v>
      </c>
      <c r="D173" s="21">
        <v>20000</v>
      </c>
      <c r="E173" s="21"/>
      <c r="F173" s="21"/>
      <c r="G173" s="89" t="s">
        <v>602</v>
      </c>
      <c r="H173" s="22" t="s">
        <v>603</v>
      </c>
    </row>
    <row r="174" spans="1:8" s="1" customFormat="1" ht="11.25">
      <c r="A174" s="28">
        <v>16</v>
      </c>
      <c r="B174" s="28">
        <v>31</v>
      </c>
      <c r="C174" s="30" t="s">
        <v>488</v>
      </c>
      <c r="D174" s="21">
        <v>20000</v>
      </c>
      <c r="E174" s="21"/>
      <c r="F174" s="21"/>
      <c r="G174" s="89" t="s">
        <v>555</v>
      </c>
      <c r="H174" s="91" t="s">
        <v>603</v>
      </c>
    </row>
    <row r="175" spans="1:8" s="1" customFormat="1" ht="11.25">
      <c r="A175" s="28">
        <v>16</v>
      </c>
      <c r="B175" s="28">
        <v>31</v>
      </c>
      <c r="C175" s="30" t="s">
        <v>566</v>
      </c>
      <c r="D175" s="21">
        <v>15000</v>
      </c>
      <c r="E175" s="21"/>
      <c r="F175" s="21"/>
      <c r="G175" s="89" t="s">
        <v>604</v>
      </c>
      <c r="H175" s="22" t="s">
        <v>605</v>
      </c>
    </row>
    <row r="176" spans="1:8" s="1" customFormat="1" ht="11.25">
      <c r="A176" s="28">
        <v>17</v>
      </c>
      <c r="B176" s="29" t="s">
        <v>58</v>
      </c>
      <c r="C176" s="30" t="s">
        <v>58</v>
      </c>
      <c r="D176" s="21">
        <v>20000</v>
      </c>
      <c r="E176" s="21"/>
      <c r="F176" s="21"/>
      <c r="G176" s="72" t="s">
        <v>578</v>
      </c>
      <c r="H176" s="21" t="s">
        <v>58</v>
      </c>
    </row>
    <row r="177" spans="1:15" s="1" customFormat="1" ht="12" customHeight="1">
      <c r="A177" s="28">
        <v>18</v>
      </c>
      <c r="B177" s="29" t="s">
        <v>58</v>
      </c>
      <c r="C177" s="30" t="s">
        <v>58</v>
      </c>
      <c r="D177" s="21">
        <v>10000</v>
      </c>
      <c r="E177" s="21"/>
      <c r="F177" s="21"/>
      <c r="G177" s="72" t="s">
        <v>579</v>
      </c>
      <c r="H177" s="21" t="s">
        <v>58</v>
      </c>
    </row>
    <row r="178" spans="1:15" s="1" customFormat="1" ht="12" customHeight="1">
      <c r="A178" s="28">
        <v>19</v>
      </c>
      <c r="B178" s="29" t="s">
        <v>58</v>
      </c>
      <c r="C178" s="30" t="s">
        <v>58</v>
      </c>
      <c r="D178" s="21">
        <v>15000</v>
      </c>
      <c r="E178" s="21"/>
      <c r="F178" s="21"/>
      <c r="G178" s="72" t="s">
        <v>594</v>
      </c>
      <c r="H178" s="21" t="s">
        <v>58</v>
      </c>
    </row>
    <row r="179" spans="1:15" s="1" customFormat="1" ht="12" customHeight="1">
      <c r="A179" s="28">
        <v>19</v>
      </c>
      <c r="B179" s="29" t="s">
        <v>58</v>
      </c>
      <c r="C179" s="30" t="s">
        <v>58</v>
      </c>
      <c r="D179" s="21">
        <v>100000</v>
      </c>
      <c r="E179" s="21"/>
      <c r="F179" s="21"/>
      <c r="G179" s="42" t="s">
        <v>580</v>
      </c>
      <c r="H179" s="21" t="s">
        <v>58</v>
      </c>
    </row>
    <row r="180" spans="1:15" s="1" customFormat="1" ht="13.5" customHeight="1">
      <c r="A180" s="433" t="s">
        <v>509</v>
      </c>
      <c r="B180" s="386"/>
      <c r="C180" s="387"/>
      <c r="D180" s="41">
        <f>SUM(D159:D178)</f>
        <v>1982477</v>
      </c>
      <c r="E180" s="41">
        <f>SUM(E159:E178)</f>
        <v>1528547</v>
      </c>
      <c r="F180" s="41">
        <f>SUM(F159:F178)</f>
        <v>1528547</v>
      </c>
      <c r="G180" s="41">
        <f>D180-E180</f>
        <v>453930</v>
      </c>
      <c r="H180" s="13"/>
    </row>
    <row r="181" spans="1:15" s="1" customFormat="1" ht="11.25" customHeight="1">
      <c r="A181" s="21"/>
      <c r="B181" s="40">
        <v>10</v>
      </c>
      <c r="C181" s="21" t="s">
        <v>510</v>
      </c>
      <c r="D181" s="21">
        <v>5125100</v>
      </c>
      <c r="E181" s="21">
        <v>0</v>
      </c>
      <c r="F181" s="21">
        <v>0</v>
      </c>
      <c r="G181" s="36"/>
      <c r="H181" s="37" t="s">
        <v>58</v>
      </c>
    </row>
    <row r="182" spans="1:15" s="1" customFormat="1" ht="11.25" customHeight="1">
      <c r="A182" s="21"/>
      <c r="B182" s="40" t="s">
        <v>58</v>
      </c>
      <c r="C182" s="21" t="s">
        <v>58</v>
      </c>
      <c r="D182" s="21">
        <v>0</v>
      </c>
      <c r="E182" s="21">
        <v>0</v>
      </c>
      <c r="F182" s="21">
        <v>0</v>
      </c>
      <c r="G182" s="36"/>
      <c r="H182" s="21" t="s">
        <v>58</v>
      </c>
    </row>
    <row r="183" spans="1:15" s="1" customFormat="1" ht="13.5" customHeight="1">
      <c r="A183" s="432" t="s">
        <v>511</v>
      </c>
      <c r="B183" s="386"/>
      <c r="C183" s="387"/>
      <c r="D183" s="38">
        <f>D181+D182</f>
        <v>5125100</v>
      </c>
      <c r="E183" s="38">
        <f>E181+E182</f>
        <v>0</v>
      </c>
      <c r="F183" s="38">
        <f>F181+F182</f>
        <v>0</v>
      </c>
      <c r="G183" s="20"/>
      <c r="H183" s="20"/>
    </row>
    <row r="184" spans="1:15" s="1" customFormat="1" ht="13.5" customHeight="1">
      <c r="A184" s="431" t="s">
        <v>595</v>
      </c>
      <c r="B184" s="386"/>
      <c r="C184" s="387"/>
      <c r="D184" s="35">
        <f>D183-D180</f>
        <v>3142623</v>
      </c>
      <c r="E184" s="35">
        <f>E183-E180</f>
        <v>-1528547</v>
      </c>
      <c r="F184" s="35">
        <f>F183-F180</f>
        <v>-1528547</v>
      </c>
      <c r="G184" s="35"/>
      <c r="H184" s="39" t="s">
        <v>58</v>
      </c>
    </row>
    <row r="185" spans="1:15">
      <c r="G185" t="s">
        <v>58</v>
      </c>
      <c r="L185" s="1"/>
      <c r="M185" s="1"/>
      <c r="N185" s="1"/>
      <c r="O185" s="1"/>
    </row>
    <row r="187" spans="1:15" s="1" customFormat="1" ht="11.25" customHeight="1">
      <c r="A187" s="28">
        <v>3</v>
      </c>
      <c r="B187" s="29">
        <v>20</v>
      </c>
      <c r="C187" s="30" t="s">
        <v>566</v>
      </c>
      <c r="D187" s="21">
        <v>21780</v>
      </c>
      <c r="E187" s="21">
        <v>21780</v>
      </c>
      <c r="F187" s="21">
        <v>21780</v>
      </c>
      <c r="G187" s="32" t="s">
        <v>606</v>
      </c>
      <c r="H187" s="23" t="s">
        <v>567</v>
      </c>
    </row>
    <row r="188" spans="1:15" s="1" customFormat="1" ht="11.25" customHeight="1">
      <c r="A188" s="28">
        <v>4</v>
      </c>
      <c r="B188" s="29">
        <v>20</v>
      </c>
      <c r="C188" s="30" t="s">
        <v>566</v>
      </c>
      <c r="D188" s="21">
        <v>30000</v>
      </c>
      <c r="E188" s="21">
        <v>30000</v>
      </c>
      <c r="F188" s="21">
        <v>30000</v>
      </c>
      <c r="G188" s="25" t="s">
        <v>607</v>
      </c>
      <c r="H188" s="21" t="s">
        <v>608</v>
      </c>
    </row>
    <row r="189" spans="1:15" s="1" customFormat="1" ht="11.25" customHeight="1">
      <c r="A189" s="28">
        <v>5</v>
      </c>
      <c r="B189" s="29">
        <v>20</v>
      </c>
      <c r="C189" s="30" t="s">
        <v>566</v>
      </c>
      <c r="D189" s="21">
        <v>200000</v>
      </c>
      <c r="E189" s="21">
        <v>200000</v>
      </c>
      <c r="F189" s="21">
        <v>200000</v>
      </c>
      <c r="G189" s="33" t="s">
        <v>609</v>
      </c>
      <c r="H189" s="21" t="s">
        <v>610</v>
      </c>
    </row>
    <row r="190" spans="1:15" s="1" customFormat="1" ht="12" customHeight="1">
      <c r="A190" s="28">
        <v>6</v>
      </c>
      <c r="B190" s="29">
        <v>25</v>
      </c>
      <c r="C190" s="30" t="s">
        <v>566</v>
      </c>
      <c r="D190" s="21">
        <v>86500</v>
      </c>
      <c r="E190" s="21">
        <v>86500</v>
      </c>
      <c r="F190" s="21">
        <v>86500</v>
      </c>
      <c r="G190" s="34" t="s">
        <v>611</v>
      </c>
      <c r="H190" s="23" t="s">
        <v>567</v>
      </c>
    </row>
    <row r="191" spans="1:15" s="1" customFormat="1" ht="11.25" customHeight="1">
      <c r="A191" s="28">
        <v>7</v>
      </c>
      <c r="B191" s="29">
        <v>25</v>
      </c>
      <c r="C191" s="30" t="s">
        <v>566</v>
      </c>
      <c r="D191" s="21">
        <v>300000</v>
      </c>
      <c r="E191" s="21">
        <v>300000</v>
      </c>
      <c r="F191" s="21">
        <v>300000</v>
      </c>
      <c r="G191" s="34" t="s">
        <v>612</v>
      </c>
      <c r="H191" s="23" t="s">
        <v>567</v>
      </c>
    </row>
    <row r="192" spans="1:15" s="1" customFormat="1" ht="11.25" customHeight="1">
      <c r="A192" s="28">
        <v>8</v>
      </c>
      <c r="B192" s="29">
        <v>25</v>
      </c>
      <c r="C192" s="30" t="s">
        <v>566</v>
      </c>
      <c r="D192" s="21">
        <v>200000</v>
      </c>
      <c r="E192" s="21">
        <v>200000</v>
      </c>
      <c r="F192" s="21">
        <v>200000</v>
      </c>
      <c r="G192" s="21" t="s">
        <v>500</v>
      </c>
      <c r="H192" s="23" t="s">
        <v>567</v>
      </c>
    </row>
    <row r="193" spans="1:8" s="1" customFormat="1" ht="11.25" customHeight="1">
      <c r="A193" s="28">
        <v>9</v>
      </c>
      <c r="B193" s="29">
        <v>25</v>
      </c>
      <c r="C193" s="30" t="s">
        <v>566</v>
      </c>
      <c r="D193" s="21">
        <v>10000</v>
      </c>
      <c r="E193" s="21">
        <v>10000</v>
      </c>
      <c r="F193" s="21">
        <v>10000</v>
      </c>
      <c r="G193" s="31" t="s">
        <v>613</v>
      </c>
      <c r="H193" s="21" t="s">
        <v>614</v>
      </c>
    </row>
    <row r="194" spans="1:8" s="1" customFormat="1" ht="12" customHeight="1">
      <c r="A194" s="28">
        <v>10</v>
      </c>
      <c r="B194" s="29">
        <v>25</v>
      </c>
      <c r="C194" s="30" t="s">
        <v>566</v>
      </c>
      <c r="D194" s="24">
        <v>300000</v>
      </c>
      <c r="E194" s="24">
        <v>300000</v>
      </c>
      <c r="F194" s="24">
        <v>300000</v>
      </c>
      <c r="G194" s="31" t="s">
        <v>615</v>
      </c>
      <c r="H194" s="21" t="s">
        <v>616</v>
      </c>
    </row>
    <row r="195" spans="1:8" s="1" customFormat="1" ht="11.25" customHeight="1">
      <c r="A195" s="28">
        <v>11</v>
      </c>
      <c r="B195" s="29">
        <v>25</v>
      </c>
      <c r="C195" s="30" t="s">
        <v>566</v>
      </c>
      <c r="D195" s="21">
        <v>20000</v>
      </c>
      <c r="E195" s="21">
        <v>20000</v>
      </c>
      <c r="F195" s="21">
        <v>20000</v>
      </c>
      <c r="G195" s="31" t="s">
        <v>617</v>
      </c>
      <c r="H195" s="21" t="s">
        <v>58</v>
      </c>
    </row>
    <row r="196" spans="1:8" s="1" customFormat="1" ht="12" customHeight="1">
      <c r="A196" s="28">
        <v>12</v>
      </c>
      <c r="B196" s="29">
        <v>25</v>
      </c>
      <c r="C196" s="30" t="s">
        <v>566</v>
      </c>
      <c r="D196" s="21">
        <v>10000</v>
      </c>
      <c r="E196" s="21">
        <v>10000</v>
      </c>
      <c r="F196" s="21">
        <v>10000</v>
      </c>
      <c r="G196" s="31" t="s">
        <v>618</v>
      </c>
      <c r="H196" s="21" t="s">
        <v>58</v>
      </c>
    </row>
    <row r="197" spans="1:8" s="1" customFormat="1" ht="12" customHeight="1">
      <c r="A197" s="28">
        <v>13</v>
      </c>
      <c r="B197" s="29">
        <v>25</v>
      </c>
      <c r="C197" s="30" t="s">
        <v>566</v>
      </c>
      <c r="D197" s="21">
        <v>10000</v>
      </c>
      <c r="E197" s="21">
        <v>10000</v>
      </c>
      <c r="F197" s="21">
        <v>10000</v>
      </c>
      <c r="G197" s="31" t="s">
        <v>619</v>
      </c>
      <c r="H197" s="21" t="s">
        <v>58</v>
      </c>
    </row>
    <row r="198" spans="1:8" s="1" customFormat="1" ht="11.25" customHeight="1">
      <c r="A198" s="28">
        <v>11</v>
      </c>
      <c r="B198" s="29">
        <v>25</v>
      </c>
      <c r="C198" s="30" t="s">
        <v>566</v>
      </c>
      <c r="D198" s="21">
        <v>20000</v>
      </c>
      <c r="E198" s="21">
        <v>20000</v>
      </c>
      <c r="F198" s="21">
        <v>20000</v>
      </c>
      <c r="G198" s="31" t="s">
        <v>620</v>
      </c>
      <c r="H198" s="23" t="s">
        <v>567</v>
      </c>
    </row>
    <row r="199" spans="1:8" s="1" customFormat="1" ht="13.5" customHeight="1">
      <c r="A199" s="433" t="s">
        <v>509</v>
      </c>
      <c r="B199" s="386"/>
      <c r="C199" s="387"/>
      <c r="D199" s="41">
        <f>SUM(D185:D198)</f>
        <v>1208280</v>
      </c>
      <c r="E199" s="41">
        <f>SUM(E185:E198)</f>
        <v>1208280</v>
      </c>
      <c r="F199" s="41">
        <f>SUM(F185:F198)</f>
        <v>1208280</v>
      </c>
      <c r="G199" s="13"/>
      <c r="H199" s="13"/>
    </row>
    <row r="200" spans="1:8" s="1" customFormat="1" ht="11.25" customHeight="1">
      <c r="A200" s="21"/>
      <c r="B200" s="40">
        <v>10</v>
      </c>
      <c r="C200" s="21" t="s">
        <v>510</v>
      </c>
      <c r="D200" s="21">
        <v>5644470</v>
      </c>
      <c r="E200" s="21">
        <v>5644470</v>
      </c>
      <c r="F200" s="21">
        <v>5644470</v>
      </c>
      <c r="G200" s="36"/>
      <c r="H200" s="37" t="s">
        <v>621</v>
      </c>
    </row>
    <row r="201" spans="1:8" s="1" customFormat="1" ht="11.25" customHeight="1">
      <c r="A201" s="21"/>
      <c r="B201" s="40">
        <v>10</v>
      </c>
      <c r="C201" s="21" t="s">
        <v>622</v>
      </c>
      <c r="D201" s="21">
        <v>600000</v>
      </c>
      <c r="E201" s="21">
        <v>600000</v>
      </c>
      <c r="F201" s="21">
        <v>600000</v>
      </c>
      <c r="G201" s="36"/>
      <c r="H201" s="21" t="s">
        <v>623</v>
      </c>
    </row>
    <row r="202" spans="1:8" s="1" customFormat="1" ht="13.5" customHeight="1">
      <c r="A202" s="432" t="s">
        <v>511</v>
      </c>
      <c r="B202" s="386"/>
      <c r="C202" s="387"/>
      <c r="D202" s="38">
        <f>D200+D201</f>
        <v>6244470</v>
      </c>
      <c r="E202" s="38">
        <f>E200+E201</f>
        <v>6244470</v>
      </c>
      <c r="F202" s="38">
        <f>F200+F201</f>
        <v>6244470</v>
      </c>
      <c r="G202" s="20"/>
      <c r="H202" s="20"/>
    </row>
    <row r="203" spans="1:8" s="1" customFormat="1" ht="13.5" customHeight="1">
      <c r="A203" s="431" t="s">
        <v>595</v>
      </c>
      <c r="B203" s="386"/>
      <c r="C203" s="387"/>
      <c r="D203" s="35">
        <f>D202-D199</f>
        <v>5036190</v>
      </c>
      <c r="E203" s="35">
        <f>E202-E199</f>
        <v>5036190</v>
      </c>
      <c r="F203" s="35">
        <f>F202-F199</f>
        <v>5036190</v>
      </c>
      <c r="G203" s="35"/>
      <c r="H203" s="39" t="s">
        <v>58</v>
      </c>
    </row>
  </sheetData>
  <mergeCells count="26">
    <mergeCell ref="A2:H2"/>
    <mergeCell ref="A92:C92"/>
    <mergeCell ref="A47:H47"/>
    <mergeCell ref="A60:C60"/>
    <mergeCell ref="A125:H125"/>
    <mergeCell ref="A119:C119"/>
    <mergeCell ref="A18:C18"/>
    <mergeCell ref="A21:C21"/>
    <mergeCell ref="A95:C95"/>
    <mergeCell ref="A63:C63"/>
    <mergeCell ref="A44:C44"/>
    <mergeCell ref="A41:C41"/>
    <mergeCell ref="A24:H24"/>
    <mergeCell ref="A203:C203"/>
    <mergeCell ref="A66:H66"/>
    <mergeCell ref="A122:C122"/>
    <mergeCell ref="A184:C184"/>
    <mergeCell ref="A180:C180"/>
    <mergeCell ref="A199:C199"/>
    <mergeCell ref="A152:C152"/>
    <mergeCell ref="A202:C202"/>
    <mergeCell ref="A153:C153"/>
    <mergeCell ref="A183:C183"/>
    <mergeCell ref="A157:H157"/>
    <mergeCell ref="A149:C149"/>
    <mergeCell ref="A98:H98"/>
  </mergeCells>
  <phoneticPr fontId="2" type="noConversion"/>
  <pageMargins left="0.70866141732283472" right="0.70866141732283472" top="0.74803149606299213" bottom="0.74803149606299213" header="0.31496062992125978" footer="0.31496062992125978"/>
  <pageSetup paperSize="9" orientation="landscape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31"/>
  <sheetViews>
    <sheetView workbookViewId="0">
      <selection activeCell="G32" sqref="G32"/>
    </sheetView>
  </sheetViews>
  <sheetFormatPr defaultRowHeight="13.5"/>
  <cols>
    <col min="1" max="1" width="7.5546875" style="75" bestFit="1" customWidth="1"/>
    <col min="2" max="2" width="8.21875" style="75" bestFit="1" customWidth="1"/>
    <col min="3" max="4" width="8.88671875" style="75" bestFit="1" customWidth="1"/>
    <col min="5" max="5" width="8.21875" style="75" bestFit="1" customWidth="1"/>
    <col min="6" max="6" width="10.21875" style="75" bestFit="1" customWidth="1"/>
    <col min="7" max="7" width="56.21875" style="75" customWidth="1"/>
    <col min="8" max="8" width="4.44140625" style="75" bestFit="1" customWidth="1"/>
    <col min="9" max="10" width="8.88671875" style="75" customWidth="1"/>
    <col min="11" max="11" width="4.44140625" style="75" bestFit="1" customWidth="1"/>
    <col min="12" max="12" width="13.88671875" style="75" customWidth="1"/>
    <col min="13" max="13" width="10.21875" style="75" bestFit="1" customWidth="1"/>
    <col min="14" max="14" width="34.5546875" style="75" customWidth="1"/>
    <col min="15" max="15" width="8.88671875" style="75" customWidth="1"/>
    <col min="16" max="16" width="6.88671875" style="75" bestFit="1" customWidth="1"/>
    <col min="17" max="17" width="8.88671875" style="75" customWidth="1"/>
    <col min="18" max="16384" width="8.88671875" style="75"/>
  </cols>
  <sheetData>
    <row r="1" spans="1:17">
      <c r="G1" s="26" t="s">
        <v>58</v>
      </c>
      <c r="K1" s="205" t="s">
        <v>624</v>
      </c>
      <c r="L1" s="205" t="s">
        <v>625</v>
      </c>
      <c r="M1" s="205" t="s">
        <v>626</v>
      </c>
      <c r="N1" s="206" t="s">
        <v>362</v>
      </c>
    </row>
    <row r="2" spans="1:17">
      <c r="A2" s="428" t="s">
        <v>627</v>
      </c>
      <c r="B2" s="386"/>
      <c r="C2" s="386"/>
      <c r="D2" s="386"/>
      <c r="E2" s="386"/>
      <c r="F2" s="386"/>
      <c r="G2" s="387"/>
      <c r="K2" s="207">
        <v>43</v>
      </c>
      <c r="L2" s="208">
        <v>452470</v>
      </c>
      <c r="M2" s="208">
        <v>19456210</v>
      </c>
      <c r="N2" s="209" t="s">
        <v>628</v>
      </c>
    </row>
    <row r="3" spans="1:17" s="1" customFormat="1">
      <c r="A3" s="84" t="s">
        <v>58</v>
      </c>
      <c r="B3" s="84"/>
      <c r="C3" s="84"/>
      <c r="D3" s="84"/>
      <c r="E3" s="84"/>
      <c r="F3" s="84"/>
      <c r="G3" s="84" t="s">
        <v>629</v>
      </c>
      <c r="K3" s="210">
        <v>29</v>
      </c>
      <c r="L3" s="208">
        <v>452470</v>
      </c>
      <c r="M3" s="208">
        <v>13121630</v>
      </c>
      <c r="N3" s="209" t="s">
        <v>630</v>
      </c>
      <c r="O3" s="75"/>
      <c r="P3" s="75"/>
      <c r="Q3" s="75"/>
    </row>
    <row r="4" spans="1:17">
      <c r="A4" s="85" t="s">
        <v>482</v>
      </c>
      <c r="B4" s="86" t="s">
        <v>631</v>
      </c>
      <c r="C4" s="85" t="s">
        <v>632</v>
      </c>
      <c r="D4" s="85" t="s">
        <v>633</v>
      </c>
      <c r="E4" s="85" t="s">
        <v>478</v>
      </c>
      <c r="F4" s="85" t="s">
        <v>634</v>
      </c>
      <c r="G4" s="85" t="s">
        <v>362</v>
      </c>
      <c r="H4" s="1"/>
      <c r="K4" s="211">
        <v>72</v>
      </c>
      <c r="L4" s="212" t="s">
        <v>626</v>
      </c>
      <c r="M4" s="213">
        <v>32577840</v>
      </c>
      <c r="N4" s="214"/>
    </row>
    <row r="5" spans="1:17" s="1" customFormat="1">
      <c r="A5" s="81" t="s">
        <v>80</v>
      </c>
      <c r="B5" s="21">
        <v>410309271</v>
      </c>
      <c r="C5" s="69">
        <f t="shared" ref="C5:C16" si="0">B5-B6</f>
        <v>6402480</v>
      </c>
      <c r="D5" s="239" t="e">
        <f t="shared" ref="D5:D16" si="1">C5-C4</f>
        <v>#VALUE!</v>
      </c>
      <c r="E5" s="239">
        <v>410309271</v>
      </c>
      <c r="F5" s="239" t="e">
        <f t="shared" ref="F5:F16" si="2">E5-E4</f>
        <v>#VALUE!</v>
      </c>
      <c r="G5" s="87" t="s">
        <v>635</v>
      </c>
      <c r="K5" s="207">
        <v>55</v>
      </c>
      <c r="L5" s="215">
        <v>452470</v>
      </c>
      <c r="M5" s="223">
        <v>24885850</v>
      </c>
      <c r="N5" s="217" t="s">
        <v>636</v>
      </c>
      <c r="O5" s="75"/>
      <c r="P5" s="75"/>
      <c r="Q5" s="75"/>
    </row>
    <row r="6" spans="1:17" s="1" customFormat="1">
      <c r="A6" s="81" t="s">
        <v>472</v>
      </c>
      <c r="B6" s="21">
        <v>403906791</v>
      </c>
      <c r="C6" s="69">
        <f t="shared" si="0"/>
        <v>34473046</v>
      </c>
      <c r="D6" s="239">
        <f t="shared" si="1"/>
        <v>28070566</v>
      </c>
      <c r="E6" s="239">
        <v>403906791</v>
      </c>
      <c r="F6" s="239">
        <f t="shared" si="2"/>
        <v>-6402480</v>
      </c>
      <c r="G6" s="87"/>
      <c r="K6" s="207">
        <v>17</v>
      </c>
      <c r="L6" s="216">
        <v>452470</v>
      </c>
      <c r="M6" s="216">
        <v>7691990</v>
      </c>
      <c r="N6" s="217" t="s">
        <v>637</v>
      </c>
      <c r="O6" s="75"/>
      <c r="P6" s="75"/>
      <c r="Q6" s="75"/>
    </row>
    <row r="7" spans="1:17" s="1" customFormat="1">
      <c r="A7" s="81" t="s">
        <v>638</v>
      </c>
      <c r="B7" s="21">
        <v>369433745</v>
      </c>
      <c r="C7" s="69">
        <f t="shared" si="0"/>
        <v>21482738</v>
      </c>
      <c r="D7" s="239">
        <f t="shared" si="1"/>
        <v>-12990308</v>
      </c>
      <c r="E7" s="239">
        <v>369433745</v>
      </c>
      <c r="F7" s="239">
        <f t="shared" si="2"/>
        <v>-34473046</v>
      </c>
      <c r="G7" s="87"/>
      <c r="K7" s="75"/>
      <c r="L7" s="75"/>
      <c r="M7" s="204"/>
      <c r="N7" s="75"/>
      <c r="O7" s="75"/>
      <c r="P7" s="75"/>
      <c r="Q7" s="75"/>
    </row>
    <row r="8" spans="1:17" s="1" customFormat="1">
      <c r="A8" s="81" t="s">
        <v>639</v>
      </c>
      <c r="B8" s="21">
        <v>347951007</v>
      </c>
      <c r="C8" s="69">
        <f t="shared" si="0"/>
        <v>16771938</v>
      </c>
      <c r="D8" s="239">
        <f t="shared" si="1"/>
        <v>-4710800</v>
      </c>
      <c r="E8" s="239">
        <v>347951007</v>
      </c>
      <c r="F8" s="239">
        <f t="shared" si="2"/>
        <v>-21482738</v>
      </c>
      <c r="G8" s="87"/>
      <c r="K8" s="75"/>
      <c r="L8" s="204"/>
      <c r="M8" s="75"/>
      <c r="N8" s="204"/>
      <c r="O8" s="75"/>
      <c r="P8" s="75"/>
      <c r="Q8" s="75"/>
    </row>
    <row r="9" spans="1:17" ht="12.75" customHeight="1">
      <c r="A9" s="81" t="s">
        <v>640</v>
      </c>
      <c r="B9" s="21">
        <v>331179069</v>
      </c>
      <c r="C9" s="69">
        <f t="shared" si="0"/>
        <v>-1867823</v>
      </c>
      <c r="D9" s="239">
        <f t="shared" si="1"/>
        <v>-18639761</v>
      </c>
      <c r="E9" s="239">
        <v>331179069</v>
      </c>
      <c r="F9" s="239">
        <f t="shared" si="2"/>
        <v>-16771938</v>
      </c>
      <c r="G9" s="87"/>
      <c r="L9" s="205" t="s">
        <v>641</v>
      </c>
      <c r="M9" s="205" t="s">
        <v>626</v>
      </c>
      <c r="N9" s="206" t="s">
        <v>362</v>
      </c>
      <c r="P9" s="205" t="s">
        <v>642</v>
      </c>
      <c r="Q9" s="205" t="s">
        <v>643</v>
      </c>
    </row>
    <row r="10" spans="1:17">
      <c r="A10" s="81" t="s">
        <v>644</v>
      </c>
      <c r="B10" s="21">
        <v>333046892</v>
      </c>
      <c r="C10" s="69">
        <f t="shared" si="0"/>
        <v>-5960571</v>
      </c>
      <c r="D10" s="239">
        <f t="shared" si="1"/>
        <v>-4092748</v>
      </c>
      <c r="E10" s="239">
        <v>292436971</v>
      </c>
      <c r="F10" s="239">
        <f t="shared" si="2"/>
        <v>-38742098</v>
      </c>
      <c r="G10" s="87"/>
      <c r="L10" s="218" t="s">
        <v>645</v>
      </c>
      <c r="M10" s="208">
        <v>22617770</v>
      </c>
      <c r="N10" s="209" t="s">
        <v>646</v>
      </c>
      <c r="P10" s="199">
        <v>7059100</v>
      </c>
      <c r="Q10" s="199">
        <v>2000000</v>
      </c>
    </row>
    <row r="11" spans="1:17">
      <c r="A11" s="81" t="s">
        <v>647</v>
      </c>
      <c r="B11" s="21">
        <v>339007463</v>
      </c>
      <c r="C11" s="69">
        <f t="shared" si="0"/>
        <v>42264533</v>
      </c>
      <c r="D11" s="239">
        <f t="shared" si="1"/>
        <v>48225104</v>
      </c>
      <c r="E11" s="239">
        <v>286211142</v>
      </c>
      <c r="F11" s="239">
        <f t="shared" si="2"/>
        <v>-6225829</v>
      </c>
      <c r="G11" s="87"/>
      <c r="L11" s="218" t="s">
        <v>648</v>
      </c>
      <c r="M11" s="208">
        <v>20617770</v>
      </c>
      <c r="N11" s="209" t="s">
        <v>649</v>
      </c>
    </row>
    <row r="12" spans="1:17">
      <c r="A12" s="82" t="s">
        <v>650</v>
      </c>
      <c r="B12" s="25">
        <v>296742930</v>
      </c>
      <c r="C12" s="69">
        <f t="shared" si="0"/>
        <v>11621440</v>
      </c>
      <c r="D12" s="240">
        <f t="shared" si="1"/>
        <v>-30643093</v>
      </c>
      <c r="E12" s="240">
        <v>271170490</v>
      </c>
      <c r="F12" s="240">
        <f t="shared" si="2"/>
        <v>-15040652</v>
      </c>
      <c r="G12" s="88" t="s">
        <v>651</v>
      </c>
      <c r="L12" s="222" t="s">
        <v>382</v>
      </c>
      <c r="M12" s="208">
        <v>28557530</v>
      </c>
      <c r="N12" s="209" t="s">
        <v>652</v>
      </c>
    </row>
    <row r="13" spans="1:17">
      <c r="A13" s="81" t="s">
        <v>653</v>
      </c>
      <c r="B13" s="21">
        <v>285121490</v>
      </c>
      <c r="C13" s="69">
        <f t="shared" si="0"/>
        <v>-9015591</v>
      </c>
      <c r="D13" s="239">
        <f t="shared" si="1"/>
        <v>-20637031</v>
      </c>
      <c r="E13" s="239">
        <v>242974290</v>
      </c>
      <c r="F13" s="239">
        <f t="shared" si="2"/>
        <v>-28196200</v>
      </c>
      <c r="G13" s="87" t="s">
        <v>654</v>
      </c>
      <c r="L13" s="218" t="s">
        <v>655</v>
      </c>
      <c r="M13" s="208">
        <f>M12-Q10</f>
        <v>26557530</v>
      </c>
      <c r="N13" s="209" t="s">
        <v>649</v>
      </c>
    </row>
    <row r="14" spans="1:17">
      <c r="A14" s="81" t="s">
        <v>656</v>
      </c>
      <c r="B14" s="21">
        <v>294137081</v>
      </c>
      <c r="C14" s="69">
        <f t="shared" si="0"/>
        <v>7953911</v>
      </c>
      <c r="D14" s="239">
        <f t="shared" si="1"/>
        <v>16969502</v>
      </c>
      <c r="E14" s="239">
        <v>245367521</v>
      </c>
      <c r="F14" s="239">
        <f t="shared" si="2"/>
        <v>2393231</v>
      </c>
      <c r="G14" s="87"/>
      <c r="L14" s="219" t="s">
        <v>657</v>
      </c>
      <c r="M14" s="220">
        <f>M13-M5</f>
        <v>1671680</v>
      </c>
      <c r="N14" s="221" t="s">
        <v>658</v>
      </c>
    </row>
    <row r="15" spans="1:17">
      <c r="A15" s="81" t="s">
        <v>659</v>
      </c>
      <c r="B15" s="21">
        <v>286183170</v>
      </c>
      <c r="C15" s="69">
        <f t="shared" si="0"/>
        <v>48642925</v>
      </c>
      <c r="D15" s="239">
        <f t="shared" si="1"/>
        <v>40689014</v>
      </c>
      <c r="E15" s="239">
        <v>238584810</v>
      </c>
      <c r="F15" s="239">
        <f t="shared" si="2"/>
        <v>-6782711</v>
      </c>
      <c r="G15" s="87"/>
      <c r="L15" s="222" t="s">
        <v>188</v>
      </c>
      <c r="M15" s="208">
        <f>P10+M14</f>
        <v>8730780</v>
      </c>
      <c r="N15" s="209" t="s">
        <v>660</v>
      </c>
    </row>
    <row r="16" spans="1:17">
      <c r="A16" s="81" t="s">
        <v>661</v>
      </c>
      <c r="B16" s="21">
        <v>237540245</v>
      </c>
      <c r="C16" s="69">
        <f t="shared" si="0"/>
        <v>237540245</v>
      </c>
      <c r="D16" s="239">
        <f t="shared" si="1"/>
        <v>188897320</v>
      </c>
      <c r="E16" s="239">
        <v>237540245</v>
      </c>
      <c r="F16" s="239">
        <f t="shared" si="2"/>
        <v>-1044565</v>
      </c>
      <c r="G16" s="87"/>
      <c r="L16" s="218" t="s">
        <v>662</v>
      </c>
      <c r="M16" s="208">
        <f>M15-Q10</f>
        <v>6730780</v>
      </c>
      <c r="N16" s="209" t="s">
        <v>649</v>
      </c>
    </row>
    <row r="17" spans="8:14">
      <c r="L17" s="222" t="s">
        <v>189</v>
      </c>
      <c r="M17" s="208">
        <f>M16+P10</f>
        <v>13789880</v>
      </c>
      <c r="N17" s="209" t="s">
        <v>663</v>
      </c>
    </row>
    <row r="18" spans="8:14">
      <c r="L18" s="218" t="s">
        <v>664</v>
      </c>
      <c r="M18" s="208">
        <f>M17-Q10</f>
        <v>11789880</v>
      </c>
      <c r="N18" s="209" t="s">
        <v>649</v>
      </c>
    </row>
    <row r="19" spans="8:14">
      <c r="L19" s="219" t="s">
        <v>665</v>
      </c>
      <c r="M19" s="216">
        <f>M18-M6</f>
        <v>4097890</v>
      </c>
      <c r="N19" s="221" t="s">
        <v>666</v>
      </c>
    </row>
    <row r="25" spans="8:14">
      <c r="M25" s="205" t="s">
        <v>642</v>
      </c>
      <c r="N25" s="205" t="s">
        <v>643</v>
      </c>
    </row>
    <row r="26" spans="8:14">
      <c r="H26" s="204"/>
      <c r="M26" s="199">
        <v>7059100</v>
      </c>
      <c r="N26" s="199">
        <v>2000000</v>
      </c>
    </row>
    <row r="27" spans="8:14">
      <c r="H27" s="204"/>
    </row>
    <row r="28" spans="8:14">
      <c r="H28" s="204"/>
    </row>
    <row r="29" spans="8:14">
      <c r="H29" s="204"/>
    </row>
    <row r="30" spans="8:14">
      <c r="H30" s="204"/>
    </row>
    <row r="31" spans="8:14">
      <c r="H31" s="204"/>
    </row>
  </sheetData>
  <mergeCells count="1">
    <mergeCell ref="A2:G2"/>
  </mergeCells>
  <phoneticPr fontId="2" type="noConversion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자산(2023)</vt:lpstr>
      <vt:lpstr>91. 주식</vt:lpstr>
      <vt:lpstr>01. 급여</vt:lpstr>
      <vt:lpstr>SK이노베이션</vt:lpstr>
      <vt:lpstr>자산(2022)</vt:lpstr>
      <vt:lpstr>92. IRP 투자</vt:lpstr>
      <vt:lpstr>자산(2021)</vt:lpstr>
      <vt:lpstr>02. 고정 지출</vt:lpstr>
      <vt:lpstr>21. 재산 내역</vt:lpstr>
      <vt:lpstr>자산(2020)</vt:lpstr>
      <vt:lpstr>자산(2019)</vt:lpstr>
      <vt:lpstr>자산(2018)</vt:lpstr>
      <vt:lpstr>자산(2017)</vt:lpstr>
      <vt:lpstr>자산(2016)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</dc:creator>
  <cp:lastModifiedBy>TAMA_HAart_404</cp:lastModifiedBy>
  <cp:lastPrinted>2009-04-03T07:19:55Z</cp:lastPrinted>
  <dcterms:created xsi:type="dcterms:W3CDTF">2004-09-24T02:21:16Z</dcterms:created>
  <dcterms:modified xsi:type="dcterms:W3CDTF">2023-09-07T11:42:44Z</dcterms:modified>
</cp:coreProperties>
</file>